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vedant/Desktop/Window Hardware/Sales/"/>
    </mc:Choice>
  </mc:AlternateContent>
  <xr:revisionPtr revIDLastSave="0" documentId="13_ncr:1_{5B294E2E-417A-D34B-AC55-4F65B7D34B22}" xr6:coauthVersionLast="47" xr6:coauthVersionMax="47" xr10:uidLastSave="{00000000-0000-0000-0000-000000000000}"/>
  <bookViews>
    <workbookView xWindow="0" yWindow="880" windowWidth="41120" windowHeight="23860" xr2:uid="{00000000-000D-0000-FFFF-FFFF00000000}"/>
  </bookViews>
  <sheets>
    <sheet name="Sheet1 PO VIREN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6" i="2" l="1"/>
  <c r="Q345" i="2"/>
  <c r="Q344" i="2"/>
  <c r="J321" i="2"/>
  <c r="J322" i="2"/>
  <c r="J323" i="2"/>
  <c r="J324" i="2"/>
  <c r="K324" i="2"/>
  <c r="L324" i="2"/>
  <c r="O324" i="2"/>
  <c r="N265" i="2"/>
  <c r="N304" i="2"/>
  <c r="O348" i="1"/>
  <c r="I171" i="2"/>
  <c r="J170" i="2"/>
  <c r="J171" i="2"/>
  <c r="K171" i="2"/>
  <c r="O171" i="2"/>
  <c r="P171" i="2"/>
  <c r="I172" i="2"/>
  <c r="J172" i="2"/>
  <c r="K172" i="2"/>
  <c r="O172" i="2"/>
  <c r="P172" i="2"/>
  <c r="J173" i="2"/>
  <c r="K173" i="2"/>
  <c r="L173" i="2"/>
  <c r="O173" i="2"/>
  <c r="P173" i="2"/>
  <c r="J174" i="2"/>
  <c r="K174" i="2"/>
  <c r="L174" i="2"/>
  <c r="O174" i="2"/>
  <c r="P174" i="2"/>
  <c r="J175" i="2"/>
  <c r="K175" i="2"/>
  <c r="L175" i="2"/>
  <c r="O175" i="2"/>
  <c r="P175" i="2"/>
  <c r="I176" i="2"/>
  <c r="J176" i="2"/>
  <c r="K176" i="2"/>
  <c r="L176" i="2"/>
  <c r="O176" i="2"/>
  <c r="P176" i="2"/>
  <c r="J177" i="2"/>
  <c r="K177" i="2"/>
  <c r="L177" i="2"/>
  <c r="O177" i="2"/>
  <c r="P177" i="2"/>
  <c r="J178" i="2"/>
  <c r="K178" i="2"/>
  <c r="L178" i="2"/>
  <c r="O178" i="2"/>
  <c r="P178" i="2"/>
  <c r="J179" i="2"/>
  <c r="K179" i="2"/>
  <c r="L179" i="2"/>
  <c r="O179" i="2"/>
  <c r="P179" i="2"/>
  <c r="J180" i="2"/>
  <c r="K180" i="2"/>
  <c r="L180" i="2"/>
  <c r="O180" i="2"/>
  <c r="P180" i="2"/>
  <c r="J181" i="2"/>
  <c r="K181" i="2"/>
  <c r="L181" i="2"/>
  <c r="O181" i="2"/>
  <c r="P181" i="2"/>
  <c r="J182" i="2"/>
  <c r="K182" i="2"/>
  <c r="L182" i="2"/>
  <c r="O182" i="2"/>
  <c r="P182" i="2"/>
  <c r="J183" i="2"/>
  <c r="K183" i="2"/>
  <c r="L183" i="2"/>
  <c r="O183" i="2"/>
  <c r="P183" i="2"/>
  <c r="J184" i="2"/>
  <c r="K184" i="2"/>
  <c r="L184" i="2"/>
  <c r="O184" i="2"/>
  <c r="P184" i="2"/>
  <c r="J185" i="2"/>
  <c r="K185" i="2"/>
  <c r="L185" i="2"/>
  <c r="O185" i="2"/>
  <c r="P185" i="2"/>
  <c r="J186" i="2"/>
  <c r="K186" i="2"/>
  <c r="L186" i="2"/>
  <c r="O186" i="2"/>
  <c r="P186" i="2"/>
  <c r="I187" i="2"/>
  <c r="J187" i="2"/>
  <c r="K187" i="2"/>
  <c r="L187" i="2"/>
  <c r="O187" i="2"/>
  <c r="P187" i="2"/>
  <c r="I188" i="2"/>
  <c r="J188" i="2"/>
  <c r="K188" i="2"/>
  <c r="L188" i="2"/>
  <c r="O188" i="2"/>
  <c r="P188" i="2"/>
  <c r="I189" i="2"/>
  <c r="J189" i="2"/>
  <c r="K189" i="2"/>
  <c r="L189" i="2"/>
  <c r="O189" i="2"/>
  <c r="P189" i="2"/>
  <c r="I190" i="2"/>
  <c r="J190" i="2"/>
  <c r="K190" i="2"/>
  <c r="L190" i="2"/>
  <c r="O190" i="2"/>
  <c r="P190" i="2"/>
  <c r="I191" i="2"/>
  <c r="J191" i="2"/>
  <c r="K191" i="2"/>
  <c r="L191" i="2"/>
  <c r="O191" i="2"/>
  <c r="P191" i="2"/>
  <c r="I192" i="2"/>
  <c r="J192" i="2"/>
  <c r="K192" i="2"/>
  <c r="L192" i="2"/>
  <c r="O192" i="2"/>
  <c r="P192" i="2"/>
  <c r="J193" i="2"/>
  <c r="K193" i="2"/>
  <c r="L193" i="2"/>
  <c r="O193" i="2"/>
  <c r="P193" i="2"/>
  <c r="I194" i="2"/>
  <c r="J194" i="2"/>
  <c r="K194" i="2"/>
  <c r="L194" i="2"/>
  <c r="O194" i="2"/>
  <c r="P194" i="2"/>
  <c r="J195" i="2"/>
  <c r="K195" i="2"/>
  <c r="L195" i="2"/>
  <c r="O195" i="2"/>
  <c r="P195" i="2"/>
  <c r="J196" i="2"/>
  <c r="K196" i="2"/>
  <c r="L196" i="2"/>
  <c r="O196" i="2"/>
  <c r="P196" i="2"/>
  <c r="E207" i="2"/>
  <c r="F207" i="2"/>
  <c r="I197" i="2"/>
  <c r="J197" i="2"/>
  <c r="K197" i="2"/>
  <c r="L197" i="2"/>
  <c r="O197" i="2"/>
  <c r="P197" i="2"/>
  <c r="I198" i="2"/>
  <c r="J198" i="2"/>
  <c r="K198" i="2"/>
  <c r="L198" i="2"/>
  <c r="O198" i="2"/>
  <c r="P198" i="2"/>
  <c r="I199" i="2"/>
  <c r="J199" i="2"/>
  <c r="K199" i="2"/>
  <c r="L199" i="2"/>
  <c r="O199" i="2"/>
  <c r="P199" i="2"/>
  <c r="I200" i="2"/>
  <c r="J200" i="2"/>
  <c r="K200" i="2"/>
  <c r="L200" i="2"/>
  <c r="O200" i="2"/>
  <c r="P200" i="2"/>
  <c r="I201" i="2"/>
  <c r="J201" i="2"/>
  <c r="K201" i="2"/>
  <c r="L201" i="2"/>
  <c r="O201" i="2"/>
  <c r="P201" i="2"/>
  <c r="I202" i="2"/>
  <c r="J202" i="2"/>
  <c r="K202" i="2"/>
  <c r="L202" i="2"/>
  <c r="O202" i="2"/>
  <c r="P202" i="2"/>
  <c r="I203" i="2"/>
  <c r="J203" i="2"/>
  <c r="K203" i="2"/>
  <c r="L203" i="2"/>
  <c r="O203" i="2"/>
  <c r="P203" i="2"/>
  <c r="I204" i="2"/>
  <c r="J204" i="2"/>
  <c r="K204" i="2"/>
  <c r="L204" i="2"/>
  <c r="O204" i="2"/>
  <c r="P204" i="2"/>
  <c r="I205" i="2"/>
  <c r="J205" i="2"/>
  <c r="K205" i="2"/>
  <c r="L205" i="2"/>
  <c r="O205" i="2"/>
  <c r="P205" i="2"/>
  <c r="I206" i="2"/>
  <c r="J206" i="2"/>
  <c r="K206" i="2"/>
  <c r="L206" i="2"/>
  <c r="O206" i="2"/>
  <c r="P206" i="2"/>
  <c r="I207" i="2"/>
  <c r="J207" i="2"/>
  <c r="K207" i="2"/>
  <c r="O207" i="2"/>
  <c r="P207" i="2"/>
  <c r="P208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8" i="2"/>
  <c r="I321" i="2"/>
  <c r="I322" i="2"/>
  <c r="K322" i="2"/>
  <c r="O322" i="2"/>
  <c r="P322" i="2"/>
  <c r="Q322" i="2"/>
  <c r="I323" i="2"/>
  <c r="K323" i="2"/>
  <c r="O323" i="2"/>
  <c r="P323" i="2"/>
  <c r="Q323" i="2"/>
  <c r="P324" i="2"/>
  <c r="Q324" i="2"/>
  <c r="J325" i="2"/>
  <c r="K325" i="2"/>
  <c r="L325" i="2"/>
  <c r="O325" i="2"/>
  <c r="P325" i="2"/>
  <c r="Q325" i="2"/>
  <c r="J326" i="2"/>
  <c r="K326" i="2"/>
  <c r="L326" i="2"/>
  <c r="O326" i="2"/>
  <c r="P326" i="2"/>
  <c r="Q326" i="2"/>
  <c r="J327" i="2"/>
  <c r="K327" i="2"/>
  <c r="L327" i="2"/>
  <c r="O327" i="2"/>
  <c r="P327" i="2"/>
  <c r="Q327" i="2"/>
  <c r="J328" i="2"/>
  <c r="K328" i="2"/>
  <c r="L328" i="2"/>
  <c r="O328" i="2"/>
  <c r="P328" i="2"/>
  <c r="Q328" i="2"/>
  <c r="I329" i="2"/>
  <c r="J329" i="2"/>
  <c r="K329" i="2"/>
  <c r="L329" i="2"/>
  <c r="O329" i="2"/>
  <c r="P329" i="2"/>
  <c r="Q329" i="2"/>
  <c r="J330" i="2"/>
  <c r="K330" i="2"/>
  <c r="L330" i="2"/>
  <c r="O330" i="2"/>
  <c r="P330" i="2"/>
  <c r="Q330" i="2"/>
  <c r="J331" i="2"/>
  <c r="K331" i="2"/>
  <c r="L331" i="2"/>
  <c r="O331" i="2"/>
  <c r="P331" i="2"/>
  <c r="Q331" i="2"/>
  <c r="I332" i="2"/>
  <c r="J332" i="2"/>
  <c r="K332" i="2"/>
  <c r="L332" i="2"/>
  <c r="O332" i="2"/>
  <c r="P332" i="2"/>
  <c r="Q332" i="2"/>
  <c r="I333" i="2"/>
  <c r="J333" i="2"/>
  <c r="K333" i="2"/>
  <c r="L333" i="2"/>
  <c r="O333" i="2"/>
  <c r="P333" i="2"/>
  <c r="Q333" i="2"/>
  <c r="I334" i="2"/>
  <c r="J334" i="2"/>
  <c r="K334" i="2"/>
  <c r="L334" i="2"/>
  <c r="O334" i="2"/>
  <c r="P334" i="2"/>
  <c r="Q334" i="2"/>
  <c r="I335" i="2"/>
  <c r="J335" i="2"/>
  <c r="K335" i="2"/>
  <c r="L335" i="2"/>
  <c r="O335" i="2"/>
  <c r="P335" i="2"/>
  <c r="Q335" i="2"/>
  <c r="I336" i="2"/>
  <c r="J336" i="2"/>
  <c r="K336" i="2"/>
  <c r="L336" i="2"/>
  <c r="O336" i="2"/>
  <c r="P336" i="2"/>
  <c r="Q336" i="2"/>
  <c r="I337" i="2"/>
  <c r="J337" i="2"/>
  <c r="K337" i="2"/>
  <c r="L337" i="2"/>
  <c r="O337" i="2"/>
  <c r="P337" i="2"/>
  <c r="Q337" i="2"/>
  <c r="I338" i="2"/>
  <c r="J338" i="2"/>
  <c r="K338" i="2"/>
  <c r="L338" i="2"/>
  <c r="O338" i="2"/>
  <c r="P338" i="2"/>
  <c r="Q338" i="2"/>
  <c r="I339" i="2"/>
  <c r="J339" i="2"/>
  <c r="K339" i="2"/>
  <c r="L339" i="2"/>
  <c r="O339" i="2"/>
  <c r="P339" i="2"/>
  <c r="Q339" i="2"/>
  <c r="I340" i="2"/>
  <c r="J340" i="2"/>
  <c r="K340" i="2"/>
  <c r="L340" i="2"/>
  <c r="O340" i="2"/>
  <c r="P340" i="2"/>
  <c r="Q340" i="2"/>
  <c r="I341" i="2"/>
  <c r="J341" i="2"/>
  <c r="K341" i="2"/>
  <c r="L341" i="2"/>
  <c r="O341" i="2"/>
  <c r="P341" i="2"/>
  <c r="Q341" i="2"/>
  <c r="Q342" i="2"/>
  <c r="I282" i="2"/>
  <c r="I283" i="2"/>
  <c r="J282" i="2"/>
  <c r="J283" i="2"/>
  <c r="K283" i="2"/>
  <c r="O283" i="2"/>
  <c r="P283" i="2"/>
  <c r="Q283" i="2"/>
  <c r="I284" i="2"/>
  <c r="J284" i="2"/>
  <c r="K284" i="2"/>
  <c r="O284" i="2"/>
  <c r="P284" i="2"/>
  <c r="Q284" i="2"/>
  <c r="J285" i="2"/>
  <c r="K285" i="2"/>
  <c r="L285" i="2"/>
  <c r="O285" i="2"/>
  <c r="P285" i="2"/>
  <c r="Q285" i="2"/>
  <c r="J286" i="2"/>
  <c r="K286" i="2"/>
  <c r="L286" i="2"/>
  <c r="O286" i="2"/>
  <c r="P286" i="2"/>
  <c r="Q286" i="2"/>
  <c r="J287" i="2"/>
  <c r="K287" i="2"/>
  <c r="L287" i="2"/>
  <c r="O287" i="2"/>
  <c r="P287" i="2"/>
  <c r="Q287" i="2"/>
  <c r="J288" i="2"/>
  <c r="K288" i="2"/>
  <c r="L288" i="2"/>
  <c r="O288" i="2"/>
  <c r="P288" i="2"/>
  <c r="Q288" i="2"/>
  <c r="J289" i="2"/>
  <c r="K289" i="2"/>
  <c r="L289" i="2"/>
  <c r="O289" i="2"/>
  <c r="P289" i="2"/>
  <c r="Q289" i="2"/>
  <c r="I290" i="2"/>
  <c r="J290" i="2"/>
  <c r="K290" i="2"/>
  <c r="L290" i="2"/>
  <c r="O290" i="2"/>
  <c r="P290" i="2"/>
  <c r="Q290" i="2"/>
  <c r="J291" i="2"/>
  <c r="K291" i="2"/>
  <c r="L291" i="2"/>
  <c r="O291" i="2"/>
  <c r="P291" i="2"/>
  <c r="Q291" i="2"/>
  <c r="J292" i="2"/>
  <c r="K292" i="2"/>
  <c r="L292" i="2"/>
  <c r="O292" i="2"/>
  <c r="P292" i="2"/>
  <c r="Q292" i="2"/>
  <c r="I293" i="2"/>
  <c r="J293" i="2"/>
  <c r="K293" i="2"/>
  <c r="L293" i="2"/>
  <c r="O293" i="2"/>
  <c r="P293" i="2"/>
  <c r="Q293" i="2"/>
  <c r="I294" i="2"/>
  <c r="J294" i="2"/>
  <c r="K294" i="2"/>
  <c r="L294" i="2"/>
  <c r="O294" i="2"/>
  <c r="P294" i="2"/>
  <c r="Q294" i="2"/>
  <c r="I295" i="2"/>
  <c r="J295" i="2"/>
  <c r="K295" i="2"/>
  <c r="L295" i="2"/>
  <c r="O295" i="2"/>
  <c r="P295" i="2"/>
  <c r="Q295" i="2"/>
  <c r="I296" i="2"/>
  <c r="J296" i="2"/>
  <c r="K296" i="2"/>
  <c r="L296" i="2"/>
  <c r="O296" i="2"/>
  <c r="P296" i="2"/>
  <c r="Q296" i="2"/>
  <c r="I297" i="2"/>
  <c r="J297" i="2"/>
  <c r="K297" i="2"/>
  <c r="L297" i="2"/>
  <c r="O297" i="2"/>
  <c r="P297" i="2"/>
  <c r="Q297" i="2"/>
  <c r="I298" i="2"/>
  <c r="J298" i="2"/>
  <c r="K298" i="2"/>
  <c r="L298" i="2"/>
  <c r="O298" i="2"/>
  <c r="P298" i="2"/>
  <c r="Q298" i="2"/>
  <c r="I299" i="2"/>
  <c r="J299" i="2"/>
  <c r="K299" i="2"/>
  <c r="L299" i="2"/>
  <c r="O299" i="2"/>
  <c r="P299" i="2"/>
  <c r="Q299" i="2"/>
  <c r="I300" i="2"/>
  <c r="J300" i="2"/>
  <c r="K300" i="2"/>
  <c r="L300" i="2"/>
  <c r="O300" i="2"/>
  <c r="P300" i="2"/>
  <c r="Q300" i="2"/>
  <c r="I301" i="2"/>
  <c r="J301" i="2"/>
  <c r="K301" i="2"/>
  <c r="L301" i="2"/>
  <c r="O301" i="2"/>
  <c r="P301" i="2"/>
  <c r="Q301" i="2"/>
  <c r="I302" i="2"/>
  <c r="J302" i="2"/>
  <c r="K302" i="2"/>
  <c r="L302" i="2"/>
  <c r="O302" i="2"/>
  <c r="P302" i="2"/>
  <c r="Q302" i="2"/>
  <c r="Q303" i="2"/>
  <c r="I227" i="2"/>
  <c r="J226" i="2"/>
  <c r="J227" i="2"/>
  <c r="K227" i="2"/>
  <c r="O227" i="2"/>
  <c r="P227" i="2"/>
  <c r="Q227" i="2"/>
  <c r="I228" i="2"/>
  <c r="J228" i="2"/>
  <c r="K228" i="2"/>
  <c r="O228" i="2"/>
  <c r="P228" i="2"/>
  <c r="Q228" i="2"/>
  <c r="J229" i="2"/>
  <c r="K229" i="2"/>
  <c r="L229" i="2"/>
  <c r="O229" i="2"/>
  <c r="P229" i="2"/>
  <c r="Q229" i="2"/>
  <c r="J230" i="2"/>
  <c r="K230" i="2"/>
  <c r="L230" i="2"/>
  <c r="O230" i="2"/>
  <c r="P230" i="2"/>
  <c r="Q230" i="2"/>
  <c r="J231" i="2"/>
  <c r="K231" i="2"/>
  <c r="L231" i="2"/>
  <c r="O231" i="2"/>
  <c r="P231" i="2"/>
  <c r="Q231" i="2"/>
  <c r="I232" i="2"/>
  <c r="J232" i="2"/>
  <c r="K232" i="2"/>
  <c r="L232" i="2"/>
  <c r="O232" i="2"/>
  <c r="P232" i="2"/>
  <c r="Q232" i="2"/>
  <c r="J233" i="2"/>
  <c r="K233" i="2"/>
  <c r="L233" i="2"/>
  <c r="O233" i="2"/>
  <c r="P233" i="2"/>
  <c r="Q233" i="2"/>
  <c r="J234" i="2"/>
  <c r="K234" i="2"/>
  <c r="L234" i="2"/>
  <c r="O234" i="2"/>
  <c r="P234" i="2"/>
  <c r="Q234" i="2"/>
  <c r="J235" i="2"/>
  <c r="K235" i="2"/>
  <c r="L235" i="2"/>
  <c r="O235" i="2"/>
  <c r="P235" i="2"/>
  <c r="Q235" i="2"/>
  <c r="J236" i="2"/>
  <c r="K236" i="2"/>
  <c r="L236" i="2"/>
  <c r="O236" i="2"/>
  <c r="P236" i="2"/>
  <c r="Q236" i="2"/>
  <c r="J237" i="2"/>
  <c r="K237" i="2"/>
  <c r="L237" i="2"/>
  <c r="O237" i="2"/>
  <c r="P237" i="2"/>
  <c r="Q237" i="2"/>
  <c r="J238" i="2"/>
  <c r="K238" i="2"/>
  <c r="L238" i="2"/>
  <c r="O238" i="2"/>
  <c r="P238" i="2"/>
  <c r="Q238" i="2"/>
  <c r="J239" i="2"/>
  <c r="K239" i="2"/>
  <c r="L239" i="2"/>
  <c r="O239" i="2"/>
  <c r="P239" i="2"/>
  <c r="Q239" i="2"/>
  <c r="J240" i="2"/>
  <c r="K240" i="2"/>
  <c r="L240" i="2"/>
  <c r="O240" i="2"/>
  <c r="P240" i="2"/>
  <c r="Q240" i="2"/>
  <c r="J241" i="2"/>
  <c r="K241" i="2"/>
  <c r="L241" i="2"/>
  <c r="O241" i="2"/>
  <c r="P241" i="2"/>
  <c r="Q241" i="2"/>
  <c r="J242" i="2"/>
  <c r="K242" i="2"/>
  <c r="L242" i="2"/>
  <c r="O242" i="2"/>
  <c r="P242" i="2"/>
  <c r="Q242" i="2"/>
  <c r="I243" i="2"/>
  <c r="J243" i="2"/>
  <c r="K243" i="2"/>
  <c r="L243" i="2"/>
  <c r="O243" i="2"/>
  <c r="P243" i="2"/>
  <c r="Q243" i="2"/>
  <c r="I244" i="2"/>
  <c r="J244" i="2"/>
  <c r="K244" i="2"/>
  <c r="L244" i="2"/>
  <c r="O244" i="2"/>
  <c r="P244" i="2"/>
  <c r="Q244" i="2"/>
  <c r="I245" i="2"/>
  <c r="J245" i="2"/>
  <c r="K245" i="2"/>
  <c r="L245" i="2"/>
  <c r="O245" i="2"/>
  <c r="P245" i="2"/>
  <c r="Q245" i="2"/>
  <c r="I246" i="2"/>
  <c r="J246" i="2"/>
  <c r="K246" i="2"/>
  <c r="L246" i="2"/>
  <c r="O246" i="2"/>
  <c r="P246" i="2"/>
  <c r="Q246" i="2"/>
  <c r="I247" i="2"/>
  <c r="J247" i="2"/>
  <c r="K247" i="2"/>
  <c r="L247" i="2"/>
  <c r="O247" i="2"/>
  <c r="P247" i="2"/>
  <c r="Q247" i="2"/>
  <c r="I248" i="2"/>
  <c r="J248" i="2"/>
  <c r="K248" i="2"/>
  <c r="L248" i="2"/>
  <c r="O248" i="2"/>
  <c r="P248" i="2"/>
  <c r="Q248" i="2"/>
  <c r="J249" i="2"/>
  <c r="K249" i="2"/>
  <c r="L249" i="2"/>
  <c r="O249" i="2"/>
  <c r="P249" i="2"/>
  <c r="Q249" i="2"/>
  <c r="I250" i="2"/>
  <c r="J250" i="2"/>
  <c r="K250" i="2"/>
  <c r="L250" i="2"/>
  <c r="O250" i="2"/>
  <c r="P250" i="2"/>
  <c r="Q250" i="2"/>
  <c r="J251" i="2"/>
  <c r="K251" i="2"/>
  <c r="L251" i="2"/>
  <c r="O251" i="2"/>
  <c r="P251" i="2"/>
  <c r="Q251" i="2"/>
  <c r="J252" i="2"/>
  <c r="K252" i="2"/>
  <c r="L252" i="2"/>
  <c r="O252" i="2"/>
  <c r="P252" i="2"/>
  <c r="Q252" i="2"/>
  <c r="E263" i="2"/>
  <c r="F263" i="2"/>
  <c r="I253" i="2"/>
  <c r="J253" i="2"/>
  <c r="K253" i="2"/>
  <c r="L253" i="2"/>
  <c r="O253" i="2"/>
  <c r="P253" i="2"/>
  <c r="Q253" i="2"/>
  <c r="I254" i="2"/>
  <c r="J254" i="2"/>
  <c r="K254" i="2"/>
  <c r="L254" i="2"/>
  <c r="O254" i="2"/>
  <c r="P254" i="2"/>
  <c r="Q254" i="2"/>
  <c r="I255" i="2"/>
  <c r="J255" i="2"/>
  <c r="K255" i="2"/>
  <c r="L255" i="2"/>
  <c r="O255" i="2"/>
  <c r="P255" i="2"/>
  <c r="Q255" i="2"/>
  <c r="I256" i="2"/>
  <c r="J256" i="2"/>
  <c r="K256" i="2"/>
  <c r="L256" i="2"/>
  <c r="O256" i="2"/>
  <c r="P256" i="2"/>
  <c r="Q256" i="2"/>
  <c r="I257" i="2"/>
  <c r="J257" i="2"/>
  <c r="K257" i="2"/>
  <c r="L257" i="2"/>
  <c r="O257" i="2"/>
  <c r="P257" i="2"/>
  <c r="Q257" i="2"/>
  <c r="I258" i="2"/>
  <c r="J258" i="2"/>
  <c r="K258" i="2"/>
  <c r="L258" i="2"/>
  <c r="O258" i="2"/>
  <c r="P258" i="2"/>
  <c r="Q258" i="2"/>
  <c r="I259" i="2"/>
  <c r="J259" i="2"/>
  <c r="K259" i="2"/>
  <c r="L259" i="2"/>
  <c r="O259" i="2"/>
  <c r="P259" i="2"/>
  <c r="Q259" i="2"/>
  <c r="I260" i="2"/>
  <c r="J260" i="2"/>
  <c r="K260" i="2"/>
  <c r="L260" i="2"/>
  <c r="O260" i="2"/>
  <c r="P260" i="2"/>
  <c r="Q260" i="2"/>
  <c r="I261" i="2"/>
  <c r="J261" i="2"/>
  <c r="K261" i="2"/>
  <c r="L261" i="2"/>
  <c r="O261" i="2"/>
  <c r="P261" i="2"/>
  <c r="Q261" i="2"/>
  <c r="I262" i="2"/>
  <c r="J262" i="2"/>
  <c r="K262" i="2"/>
  <c r="L262" i="2"/>
  <c r="O262" i="2"/>
  <c r="P262" i="2"/>
  <c r="Q262" i="2"/>
  <c r="Q264" i="2"/>
  <c r="J119" i="2"/>
  <c r="J120" i="2"/>
  <c r="K120" i="2"/>
  <c r="L120" i="2"/>
  <c r="O120" i="2"/>
  <c r="P120" i="2"/>
  <c r="Q120" i="2"/>
  <c r="J121" i="2"/>
  <c r="K121" i="2"/>
  <c r="L121" i="2"/>
  <c r="O121" i="2"/>
  <c r="P121" i="2"/>
  <c r="Q121" i="2"/>
  <c r="J122" i="2"/>
  <c r="K122" i="2"/>
  <c r="L122" i="2"/>
  <c r="O122" i="2"/>
  <c r="P122" i="2"/>
  <c r="Q122" i="2"/>
  <c r="I123" i="2"/>
  <c r="J123" i="2"/>
  <c r="K123" i="2"/>
  <c r="L123" i="2"/>
  <c r="O123" i="2"/>
  <c r="P123" i="2"/>
  <c r="Q123" i="2"/>
  <c r="J124" i="2"/>
  <c r="K124" i="2"/>
  <c r="L124" i="2"/>
  <c r="O124" i="2"/>
  <c r="P124" i="2"/>
  <c r="Q124" i="2"/>
  <c r="J125" i="2"/>
  <c r="K125" i="2"/>
  <c r="L125" i="2"/>
  <c r="O125" i="2"/>
  <c r="P125" i="2"/>
  <c r="Q125" i="2"/>
  <c r="J126" i="2"/>
  <c r="K126" i="2"/>
  <c r="L126" i="2"/>
  <c r="O126" i="2"/>
  <c r="P126" i="2"/>
  <c r="Q126" i="2"/>
  <c r="J127" i="2"/>
  <c r="K127" i="2"/>
  <c r="L127" i="2"/>
  <c r="O127" i="2"/>
  <c r="P127" i="2"/>
  <c r="Q127" i="2"/>
  <c r="J128" i="2"/>
  <c r="K128" i="2"/>
  <c r="L128" i="2"/>
  <c r="O128" i="2"/>
  <c r="P128" i="2"/>
  <c r="Q128" i="2"/>
  <c r="J129" i="2"/>
  <c r="K129" i="2"/>
  <c r="L129" i="2"/>
  <c r="O129" i="2"/>
  <c r="P129" i="2"/>
  <c r="Q129" i="2"/>
  <c r="J130" i="2"/>
  <c r="K130" i="2"/>
  <c r="L130" i="2"/>
  <c r="O130" i="2"/>
  <c r="P130" i="2"/>
  <c r="Q130" i="2"/>
  <c r="J131" i="2"/>
  <c r="K131" i="2"/>
  <c r="L131" i="2"/>
  <c r="O131" i="2"/>
  <c r="P131" i="2"/>
  <c r="Q131" i="2"/>
  <c r="J132" i="2"/>
  <c r="K132" i="2"/>
  <c r="L132" i="2"/>
  <c r="O132" i="2"/>
  <c r="P132" i="2"/>
  <c r="Q132" i="2"/>
  <c r="I133" i="2"/>
  <c r="J133" i="2"/>
  <c r="K133" i="2"/>
  <c r="L133" i="2"/>
  <c r="O133" i="2"/>
  <c r="P133" i="2"/>
  <c r="Q133" i="2"/>
  <c r="I134" i="2"/>
  <c r="J134" i="2"/>
  <c r="K134" i="2"/>
  <c r="L134" i="2"/>
  <c r="O134" i="2"/>
  <c r="P134" i="2"/>
  <c r="Q134" i="2"/>
  <c r="I135" i="2"/>
  <c r="J135" i="2"/>
  <c r="K135" i="2"/>
  <c r="L135" i="2"/>
  <c r="O135" i="2"/>
  <c r="P135" i="2"/>
  <c r="Q135" i="2"/>
  <c r="I136" i="2"/>
  <c r="J136" i="2"/>
  <c r="K136" i="2"/>
  <c r="L136" i="2"/>
  <c r="O136" i="2"/>
  <c r="P136" i="2"/>
  <c r="Q136" i="2"/>
  <c r="I137" i="2"/>
  <c r="J137" i="2"/>
  <c r="K137" i="2"/>
  <c r="L137" i="2"/>
  <c r="O137" i="2"/>
  <c r="P137" i="2"/>
  <c r="Q137" i="2"/>
  <c r="I138" i="2"/>
  <c r="J138" i="2"/>
  <c r="K138" i="2"/>
  <c r="L138" i="2"/>
  <c r="O138" i="2"/>
  <c r="P138" i="2"/>
  <c r="Q138" i="2"/>
  <c r="J139" i="2"/>
  <c r="K139" i="2"/>
  <c r="L139" i="2"/>
  <c r="O139" i="2"/>
  <c r="P139" i="2"/>
  <c r="Q139" i="2"/>
  <c r="I140" i="2"/>
  <c r="J140" i="2"/>
  <c r="K140" i="2"/>
  <c r="L140" i="2"/>
  <c r="O140" i="2"/>
  <c r="P140" i="2"/>
  <c r="Q140" i="2"/>
  <c r="E151" i="2"/>
  <c r="F151" i="2"/>
  <c r="I141" i="2"/>
  <c r="J141" i="2"/>
  <c r="K141" i="2"/>
  <c r="L141" i="2"/>
  <c r="O141" i="2"/>
  <c r="P141" i="2"/>
  <c r="Q141" i="2"/>
  <c r="I142" i="2"/>
  <c r="J142" i="2"/>
  <c r="K142" i="2"/>
  <c r="L142" i="2"/>
  <c r="O142" i="2"/>
  <c r="P142" i="2"/>
  <c r="Q142" i="2"/>
  <c r="I143" i="2"/>
  <c r="J143" i="2"/>
  <c r="K143" i="2"/>
  <c r="L143" i="2"/>
  <c r="O143" i="2"/>
  <c r="P143" i="2"/>
  <c r="Q143" i="2"/>
  <c r="I144" i="2"/>
  <c r="J144" i="2"/>
  <c r="K144" i="2"/>
  <c r="L144" i="2"/>
  <c r="O144" i="2"/>
  <c r="P144" i="2"/>
  <c r="Q144" i="2"/>
  <c r="I145" i="2"/>
  <c r="J145" i="2"/>
  <c r="K145" i="2"/>
  <c r="L145" i="2"/>
  <c r="O145" i="2"/>
  <c r="P145" i="2"/>
  <c r="Q145" i="2"/>
  <c r="I146" i="2"/>
  <c r="J146" i="2"/>
  <c r="K146" i="2"/>
  <c r="L146" i="2"/>
  <c r="O146" i="2"/>
  <c r="P146" i="2"/>
  <c r="Q146" i="2"/>
  <c r="I147" i="2"/>
  <c r="J147" i="2"/>
  <c r="K147" i="2"/>
  <c r="L147" i="2"/>
  <c r="O147" i="2"/>
  <c r="P147" i="2"/>
  <c r="Q147" i="2"/>
  <c r="I148" i="2"/>
  <c r="J148" i="2"/>
  <c r="K148" i="2"/>
  <c r="L148" i="2"/>
  <c r="O148" i="2"/>
  <c r="P148" i="2"/>
  <c r="Q148" i="2"/>
  <c r="I149" i="2"/>
  <c r="J149" i="2"/>
  <c r="K149" i="2"/>
  <c r="L149" i="2"/>
  <c r="O149" i="2"/>
  <c r="P149" i="2"/>
  <c r="Q149" i="2"/>
  <c r="I150" i="2"/>
  <c r="J150" i="2"/>
  <c r="K150" i="2"/>
  <c r="L150" i="2"/>
  <c r="O150" i="2"/>
  <c r="P150" i="2"/>
  <c r="Q150" i="2"/>
  <c r="O151" i="2"/>
  <c r="P151" i="2"/>
  <c r="Q151" i="2"/>
  <c r="Q152" i="2"/>
  <c r="J68" i="2"/>
  <c r="J69" i="2"/>
  <c r="K69" i="2"/>
  <c r="L69" i="2"/>
  <c r="O69" i="2"/>
  <c r="P69" i="2"/>
  <c r="Q69" i="2"/>
  <c r="J70" i="2"/>
  <c r="K70" i="2"/>
  <c r="L70" i="2"/>
  <c r="O70" i="2"/>
  <c r="P70" i="2"/>
  <c r="Q70" i="2"/>
  <c r="J71" i="2"/>
  <c r="K71" i="2"/>
  <c r="L71" i="2"/>
  <c r="O71" i="2"/>
  <c r="P71" i="2"/>
  <c r="Q71" i="2"/>
  <c r="I72" i="2"/>
  <c r="J72" i="2"/>
  <c r="K72" i="2"/>
  <c r="L72" i="2"/>
  <c r="O72" i="2"/>
  <c r="P72" i="2"/>
  <c r="Q72" i="2"/>
  <c r="J73" i="2"/>
  <c r="K73" i="2"/>
  <c r="L73" i="2"/>
  <c r="O73" i="2"/>
  <c r="P73" i="2"/>
  <c r="Q73" i="2"/>
  <c r="J74" i="2"/>
  <c r="K74" i="2"/>
  <c r="L74" i="2"/>
  <c r="O74" i="2"/>
  <c r="P74" i="2"/>
  <c r="Q74" i="2"/>
  <c r="J75" i="2"/>
  <c r="K75" i="2"/>
  <c r="L75" i="2"/>
  <c r="O75" i="2"/>
  <c r="P75" i="2"/>
  <c r="Q75" i="2"/>
  <c r="J76" i="2"/>
  <c r="K76" i="2"/>
  <c r="L76" i="2"/>
  <c r="O76" i="2"/>
  <c r="P76" i="2"/>
  <c r="Q76" i="2"/>
  <c r="J77" i="2"/>
  <c r="K77" i="2"/>
  <c r="L77" i="2"/>
  <c r="O77" i="2"/>
  <c r="P77" i="2"/>
  <c r="Q77" i="2"/>
  <c r="J78" i="2"/>
  <c r="K78" i="2"/>
  <c r="L78" i="2"/>
  <c r="O78" i="2"/>
  <c r="P78" i="2"/>
  <c r="Q78" i="2"/>
  <c r="J79" i="2"/>
  <c r="K79" i="2"/>
  <c r="L79" i="2"/>
  <c r="O79" i="2"/>
  <c r="P79" i="2"/>
  <c r="Q79" i="2"/>
  <c r="J80" i="2"/>
  <c r="K80" i="2"/>
  <c r="L80" i="2"/>
  <c r="O80" i="2"/>
  <c r="P80" i="2"/>
  <c r="Q80" i="2"/>
  <c r="J81" i="2"/>
  <c r="K81" i="2"/>
  <c r="L81" i="2"/>
  <c r="O81" i="2"/>
  <c r="P81" i="2"/>
  <c r="Q81" i="2"/>
  <c r="I82" i="2"/>
  <c r="J82" i="2"/>
  <c r="K82" i="2"/>
  <c r="L82" i="2"/>
  <c r="O82" i="2"/>
  <c r="P82" i="2"/>
  <c r="Q82" i="2"/>
  <c r="I83" i="2"/>
  <c r="J83" i="2"/>
  <c r="K83" i="2"/>
  <c r="L83" i="2"/>
  <c r="O83" i="2"/>
  <c r="P83" i="2"/>
  <c r="Q83" i="2"/>
  <c r="I84" i="2"/>
  <c r="J84" i="2"/>
  <c r="K84" i="2"/>
  <c r="L84" i="2"/>
  <c r="O84" i="2"/>
  <c r="P84" i="2"/>
  <c r="Q84" i="2"/>
  <c r="I85" i="2"/>
  <c r="J85" i="2"/>
  <c r="K85" i="2"/>
  <c r="L85" i="2"/>
  <c r="O85" i="2"/>
  <c r="P85" i="2"/>
  <c r="Q85" i="2"/>
  <c r="I86" i="2"/>
  <c r="J86" i="2"/>
  <c r="K86" i="2"/>
  <c r="L86" i="2"/>
  <c r="O86" i="2"/>
  <c r="P86" i="2"/>
  <c r="Q86" i="2"/>
  <c r="I87" i="2"/>
  <c r="J87" i="2"/>
  <c r="K87" i="2"/>
  <c r="L87" i="2"/>
  <c r="O87" i="2"/>
  <c r="P87" i="2"/>
  <c r="Q87" i="2"/>
  <c r="J88" i="2"/>
  <c r="K88" i="2"/>
  <c r="L88" i="2"/>
  <c r="O88" i="2"/>
  <c r="P88" i="2"/>
  <c r="Q88" i="2"/>
  <c r="I89" i="2"/>
  <c r="J89" i="2"/>
  <c r="K89" i="2"/>
  <c r="L89" i="2"/>
  <c r="O89" i="2"/>
  <c r="P89" i="2"/>
  <c r="Q89" i="2"/>
  <c r="E100" i="2"/>
  <c r="F100" i="2"/>
  <c r="I90" i="2"/>
  <c r="J90" i="2"/>
  <c r="K90" i="2"/>
  <c r="L90" i="2"/>
  <c r="O90" i="2"/>
  <c r="P90" i="2"/>
  <c r="Q90" i="2"/>
  <c r="I91" i="2"/>
  <c r="J91" i="2"/>
  <c r="K91" i="2"/>
  <c r="L91" i="2"/>
  <c r="O91" i="2"/>
  <c r="P91" i="2"/>
  <c r="Q91" i="2"/>
  <c r="I92" i="2"/>
  <c r="J92" i="2"/>
  <c r="K92" i="2"/>
  <c r="L92" i="2"/>
  <c r="O92" i="2"/>
  <c r="P92" i="2"/>
  <c r="Q92" i="2"/>
  <c r="I93" i="2"/>
  <c r="J93" i="2"/>
  <c r="K93" i="2"/>
  <c r="L93" i="2"/>
  <c r="O93" i="2"/>
  <c r="P93" i="2"/>
  <c r="Q93" i="2"/>
  <c r="I94" i="2"/>
  <c r="J94" i="2"/>
  <c r="K94" i="2"/>
  <c r="L94" i="2"/>
  <c r="O94" i="2"/>
  <c r="P94" i="2"/>
  <c r="Q94" i="2"/>
  <c r="I95" i="2"/>
  <c r="J95" i="2"/>
  <c r="K95" i="2"/>
  <c r="L95" i="2"/>
  <c r="O95" i="2"/>
  <c r="P95" i="2"/>
  <c r="Q95" i="2"/>
  <c r="I96" i="2"/>
  <c r="J96" i="2"/>
  <c r="K96" i="2"/>
  <c r="L96" i="2"/>
  <c r="O96" i="2"/>
  <c r="P96" i="2"/>
  <c r="Q96" i="2"/>
  <c r="I97" i="2"/>
  <c r="J97" i="2"/>
  <c r="K97" i="2"/>
  <c r="L97" i="2"/>
  <c r="O97" i="2"/>
  <c r="P97" i="2"/>
  <c r="Q97" i="2"/>
  <c r="I98" i="2"/>
  <c r="J98" i="2"/>
  <c r="K98" i="2"/>
  <c r="L98" i="2"/>
  <c r="O98" i="2"/>
  <c r="P98" i="2"/>
  <c r="Q98" i="2"/>
  <c r="I99" i="2"/>
  <c r="J99" i="2"/>
  <c r="K99" i="2"/>
  <c r="L99" i="2"/>
  <c r="O99" i="2"/>
  <c r="P99" i="2"/>
  <c r="Q99" i="2"/>
  <c r="I100" i="2"/>
  <c r="J100" i="2"/>
  <c r="K100" i="2"/>
  <c r="O100" i="2"/>
  <c r="P100" i="2"/>
  <c r="Q100" i="2"/>
  <c r="Q101" i="2"/>
  <c r="I18" i="2"/>
  <c r="J18" i="2"/>
  <c r="K18" i="2"/>
  <c r="O18" i="2"/>
  <c r="J19" i="2"/>
  <c r="K19" i="2"/>
  <c r="L19" i="2"/>
  <c r="O19" i="2"/>
  <c r="J20" i="2"/>
  <c r="K20" i="2"/>
  <c r="L20" i="2"/>
  <c r="O20" i="2"/>
  <c r="J21" i="2"/>
  <c r="K21" i="2"/>
  <c r="L21" i="2"/>
  <c r="O21" i="2"/>
  <c r="J22" i="2"/>
  <c r="K22" i="2"/>
  <c r="L22" i="2"/>
  <c r="O22" i="2"/>
  <c r="J23" i="2"/>
  <c r="K23" i="2"/>
  <c r="L23" i="2"/>
  <c r="O23" i="2"/>
  <c r="J24" i="2"/>
  <c r="K24" i="2"/>
  <c r="L24" i="2"/>
  <c r="O24" i="2"/>
  <c r="J25" i="2"/>
  <c r="K25" i="2"/>
  <c r="L25" i="2"/>
  <c r="O25" i="2"/>
  <c r="J26" i="2"/>
  <c r="K26" i="2"/>
  <c r="L26" i="2"/>
  <c r="O26" i="2"/>
  <c r="J27" i="2"/>
  <c r="K27" i="2"/>
  <c r="L27" i="2"/>
  <c r="O27" i="2"/>
  <c r="J28" i="2"/>
  <c r="K28" i="2"/>
  <c r="L28" i="2"/>
  <c r="O28" i="2"/>
  <c r="J29" i="2"/>
  <c r="K29" i="2"/>
  <c r="L29" i="2"/>
  <c r="O29" i="2"/>
  <c r="J30" i="2"/>
  <c r="K30" i="2"/>
  <c r="L30" i="2"/>
  <c r="O30" i="2"/>
  <c r="J31" i="2"/>
  <c r="K31" i="2"/>
  <c r="L31" i="2"/>
  <c r="O31" i="2"/>
  <c r="I32" i="2"/>
  <c r="J32" i="2"/>
  <c r="K32" i="2"/>
  <c r="L32" i="2"/>
  <c r="O32" i="2"/>
  <c r="I33" i="2"/>
  <c r="J33" i="2"/>
  <c r="K33" i="2"/>
  <c r="L33" i="2"/>
  <c r="O33" i="2"/>
  <c r="I34" i="2"/>
  <c r="J34" i="2"/>
  <c r="K34" i="2"/>
  <c r="L34" i="2"/>
  <c r="O34" i="2"/>
  <c r="I35" i="2"/>
  <c r="J35" i="2"/>
  <c r="K35" i="2"/>
  <c r="L35" i="2"/>
  <c r="O35" i="2"/>
  <c r="I36" i="2"/>
  <c r="J36" i="2"/>
  <c r="K36" i="2"/>
  <c r="L36" i="2"/>
  <c r="O36" i="2"/>
  <c r="I37" i="2"/>
  <c r="J37" i="2"/>
  <c r="K37" i="2"/>
  <c r="L37" i="2"/>
  <c r="O37" i="2"/>
  <c r="J38" i="2"/>
  <c r="K38" i="2"/>
  <c r="L38" i="2"/>
  <c r="O38" i="2"/>
  <c r="I39" i="2"/>
  <c r="J39" i="2"/>
  <c r="K39" i="2"/>
  <c r="L39" i="2"/>
  <c r="O39" i="2"/>
  <c r="I40" i="2"/>
  <c r="J40" i="2"/>
  <c r="K40" i="2"/>
  <c r="L40" i="2"/>
  <c r="O40" i="2"/>
  <c r="L41" i="2"/>
  <c r="O41" i="2"/>
  <c r="I42" i="2"/>
  <c r="J42" i="2"/>
  <c r="K42" i="2"/>
  <c r="L42" i="2"/>
  <c r="O42" i="2"/>
  <c r="I43" i="2"/>
  <c r="J43" i="2"/>
  <c r="K43" i="2"/>
  <c r="L43" i="2"/>
  <c r="O43" i="2"/>
  <c r="I44" i="2"/>
  <c r="J44" i="2"/>
  <c r="K44" i="2"/>
  <c r="L44" i="2"/>
  <c r="O44" i="2"/>
  <c r="I45" i="2"/>
  <c r="J45" i="2"/>
  <c r="K45" i="2"/>
  <c r="L45" i="2"/>
  <c r="O45" i="2"/>
  <c r="I46" i="2"/>
  <c r="J46" i="2"/>
  <c r="K46" i="2"/>
  <c r="L46" i="2"/>
  <c r="O46" i="2"/>
  <c r="I47" i="2"/>
  <c r="J47" i="2"/>
  <c r="K47" i="2"/>
  <c r="L47" i="2"/>
  <c r="O47" i="2"/>
  <c r="I48" i="2"/>
  <c r="J48" i="2"/>
  <c r="K48" i="2"/>
  <c r="L48" i="2"/>
  <c r="O48" i="2"/>
  <c r="E49" i="2"/>
  <c r="F49" i="2"/>
  <c r="I49" i="2"/>
  <c r="J49" i="2"/>
  <c r="K49" i="2"/>
  <c r="O49" i="2"/>
  <c r="O50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50" i="2"/>
  <c r="Q50" i="2"/>
  <c r="K321" i="2"/>
  <c r="O321" i="2"/>
  <c r="O342" i="2"/>
  <c r="P342" i="2"/>
  <c r="K282" i="2"/>
  <c r="O282" i="2"/>
  <c r="O303" i="2"/>
  <c r="P303" i="2"/>
  <c r="I226" i="2"/>
  <c r="K226" i="2"/>
  <c r="O226" i="2"/>
  <c r="I263" i="2"/>
  <c r="J263" i="2"/>
  <c r="K263" i="2"/>
  <c r="O263" i="2"/>
  <c r="O264" i="2"/>
  <c r="P263" i="2"/>
  <c r="P264" i="2"/>
  <c r="I119" i="2"/>
  <c r="K119" i="2"/>
  <c r="O119" i="2"/>
  <c r="O152" i="2"/>
  <c r="P152" i="2"/>
  <c r="P101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19" i="2"/>
  <c r="I170" i="2"/>
  <c r="K170" i="2"/>
  <c r="O170" i="2"/>
  <c r="O208" i="2"/>
  <c r="I151" i="2"/>
  <c r="J151" i="2"/>
  <c r="K151" i="2"/>
  <c r="I68" i="2"/>
  <c r="K68" i="2"/>
  <c r="O68" i="2"/>
  <c r="O101" i="2"/>
  <c r="H314" i="2"/>
  <c r="J314" i="2"/>
  <c r="H275" i="2"/>
  <c r="J275" i="2"/>
  <c r="H219" i="2"/>
  <c r="J219" i="2"/>
  <c r="H163" i="2"/>
  <c r="J163" i="2"/>
  <c r="L49" i="2"/>
  <c r="J41" i="2"/>
  <c r="I41" i="2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I321" i="1"/>
  <c r="J321" i="1"/>
  <c r="K321" i="1"/>
  <c r="O321" i="1"/>
  <c r="I322" i="1"/>
  <c r="J322" i="1"/>
  <c r="K322" i="1"/>
  <c r="O322" i="1"/>
  <c r="I323" i="1"/>
  <c r="J323" i="1"/>
  <c r="K323" i="1"/>
  <c r="O323" i="1"/>
  <c r="J324" i="1"/>
  <c r="K324" i="1"/>
  <c r="J325" i="1"/>
  <c r="K325" i="1"/>
  <c r="J326" i="1"/>
  <c r="K326" i="1"/>
  <c r="J327" i="1"/>
  <c r="K327" i="1"/>
  <c r="J328" i="1"/>
  <c r="K328" i="1"/>
  <c r="I329" i="1"/>
  <c r="J329" i="1"/>
  <c r="K329" i="1"/>
  <c r="J330" i="1"/>
  <c r="K330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O342" i="1"/>
  <c r="I282" i="1"/>
  <c r="J282" i="1"/>
  <c r="K282" i="1"/>
  <c r="O282" i="1"/>
  <c r="I283" i="1"/>
  <c r="J283" i="1"/>
  <c r="K283" i="1"/>
  <c r="O283" i="1"/>
  <c r="I284" i="1"/>
  <c r="J284" i="1"/>
  <c r="K284" i="1"/>
  <c r="O284" i="1"/>
  <c r="J285" i="1"/>
  <c r="K285" i="1"/>
  <c r="O285" i="1"/>
  <c r="J286" i="1"/>
  <c r="K286" i="1"/>
  <c r="O286" i="1"/>
  <c r="J287" i="1"/>
  <c r="K287" i="1"/>
  <c r="O287" i="1"/>
  <c r="J288" i="1"/>
  <c r="K288" i="1"/>
  <c r="O288" i="1"/>
  <c r="J289" i="1"/>
  <c r="K289" i="1"/>
  <c r="O289" i="1"/>
  <c r="I290" i="1"/>
  <c r="J290" i="1"/>
  <c r="K290" i="1"/>
  <c r="O290" i="1"/>
  <c r="J291" i="1"/>
  <c r="K291" i="1"/>
  <c r="O291" i="1"/>
  <c r="J292" i="1"/>
  <c r="K292" i="1"/>
  <c r="O292" i="1"/>
  <c r="I293" i="1"/>
  <c r="J293" i="1"/>
  <c r="K293" i="1"/>
  <c r="O293" i="1"/>
  <c r="I294" i="1"/>
  <c r="J294" i="1"/>
  <c r="K294" i="1"/>
  <c r="O294" i="1"/>
  <c r="I295" i="1"/>
  <c r="J295" i="1"/>
  <c r="K295" i="1"/>
  <c r="O295" i="1"/>
  <c r="I296" i="1"/>
  <c r="J296" i="1"/>
  <c r="K296" i="1"/>
  <c r="O296" i="1"/>
  <c r="I297" i="1"/>
  <c r="J297" i="1"/>
  <c r="K297" i="1"/>
  <c r="O297" i="1"/>
  <c r="I298" i="1"/>
  <c r="J298" i="1"/>
  <c r="K298" i="1"/>
  <c r="O298" i="1"/>
  <c r="I299" i="1"/>
  <c r="J299" i="1"/>
  <c r="K299" i="1"/>
  <c r="O299" i="1"/>
  <c r="I300" i="1"/>
  <c r="J300" i="1"/>
  <c r="K300" i="1"/>
  <c r="O300" i="1"/>
  <c r="I301" i="1"/>
  <c r="J301" i="1"/>
  <c r="K301" i="1"/>
  <c r="O301" i="1"/>
  <c r="I302" i="1"/>
  <c r="J302" i="1"/>
  <c r="K302" i="1"/>
  <c r="O302" i="1"/>
  <c r="O303" i="1"/>
  <c r="I226" i="1"/>
  <c r="J226" i="1"/>
  <c r="K226" i="1"/>
  <c r="O226" i="1"/>
  <c r="I227" i="1"/>
  <c r="J227" i="1"/>
  <c r="K227" i="1"/>
  <c r="O227" i="1"/>
  <c r="I228" i="1"/>
  <c r="J228" i="1"/>
  <c r="K228" i="1"/>
  <c r="O228" i="1"/>
  <c r="J229" i="1"/>
  <c r="K229" i="1"/>
  <c r="O229" i="1"/>
  <c r="J230" i="1"/>
  <c r="K230" i="1"/>
  <c r="O230" i="1"/>
  <c r="J231" i="1"/>
  <c r="K231" i="1"/>
  <c r="O231" i="1"/>
  <c r="I232" i="1"/>
  <c r="J232" i="1"/>
  <c r="K232" i="1"/>
  <c r="O232" i="1"/>
  <c r="J233" i="1"/>
  <c r="K233" i="1"/>
  <c r="O233" i="1"/>
  <c r="J234" i="1"/>
  <c r="K234" i="1"/>
  <c r="O234" i="1"/>
  <c r="J235" i="1"/>
  <c r="K235" i="1"/>
  <c r="O235" i="1"/>
  <c r="J236" i="1"/>
  <c r="K236" i="1"/>
  <c r="O236" i="1"/>
  <c r="J237" i="1"/>
  <c r="K237" i="1"/>
  <c r="O237" i="1"/>
  <c r="J238" i="1"/>
  <c r="K238" i="1"/>
  <c r="O238" i="1"/>
  <c r="J239" i="1"/>
  <c r="K239" i="1"/>
  <c r="O239" i="1"/>
  <c r="J240" i="1"/>
  <c r="K240" i="1"/>
  <c r="O240" i="1"/>
  <c r="J241" i="1"/>
  <c r="K241" i="1"/>
  <c r="O241" i="1"/>
  <c r="J242" i="1"/>
  <c r="K242" i="1"/>
  <c r="O242" i="1"/>
  <c r="I243" i="1"/>
  <c r="J243" i="1"/>
  <c r="K243" i="1"/>
  <c r="O243" i="1"/>
  <c r="I244" i="1"/>
  <c r="J244" i="1"/>
  <c r="K244" i="1"/>
  <c r="O244" i="1"/>
  <c r="I245" i="1"/>
  <c r="J245" i="1"/>
  <c r="K245" i="1"/>
  <c r="O245" i="1"/>
  <c r="I246" i="1"/>
  <c r="J246" i="1"/>
  <c r="K246" i="1"/>
  <c r="O246" i="1"/>
  <c r="I247" i="1"/>
  <c r="J247" i="1"/>
  <c r="K247" i="1"/>
  <c r="O247" i="1"/>
  <c r="I248" i="1"/>
  <c r="J248" i="1"/>
  <c r="K248" i="1"/>
  <c r="O248" i="1"/>
  <c r="J249" i="1"/>
  <c r="K249" i="1"/>
  <c r="O249" i="1"/>
  <c r="I250" i="1"/>
  <c r="J250" i="1"/>
  <c r="K250" i="1"/>
  <c r="O250" i="1"/>
  <c r="J251" i="1"/>
  <c r="K251" i="1"/>
  <c r="O251" i="1"/>
  <c r="J252" i="1"/>
  <c r="K252" i="1"/>
  <c r="O252" i="1"/>
  <c r="E263" i="1"/>
  <c r="F263" i="1"/>
  <c r="I253" i="1"/>
  <c r="J253" i="1"/>
  <c r="K253" i="1"/>
  <c r="O253" i="1"/>
  <c r="I254" i="1"/>
  <c r="J254" i="1"/>
  <c r="K254" i="1"/>
  <c r="O254" i="1"/>
  <c r="I255" i="1"/>
  <c r="J255" i="1"/>
  <c r="K255" i="1"/>
  <c r="O255" i="1"/>
  <c r="I256" i="1"/>
  <c r="J256" i="1"/>
  <c r="K256" i="1"/>
  <c r="O256" i="1"/>
  <c r="I257" i="1"/>
  <c r="J257" i="1"/>
  <c r="K257" i="1"/>
  <c r="O257" i="1"/>
  <c r="I258" i="1"/>
  <c r="J258" i="1"/>
  <c r="K258" i="1"/>
  <c r="O258" i="1"/>
  <c r="I259" i="1"/>
  <c r="J259" i="1"/>
  <c r="K259" i="1"/>
  <c r="O259" i="1"/>
  <c r="I260" i="1"/>
  <c r="J260" i="1"/>
  <c r="K260" i="1"/>
  <c r="O260" i="1"/>
  <c r="I261" i="1"/>
  <c r="J261" i="1"/>
  <c r="K261" i="1"/>
  <c r="O261" i="1"/>
  <c r="I262" i="1"/>
  <c r="J262" i="1"/>
  <c r="K262" i="1"/>
  <c r="O262" i="1"/>
  <c r="I263" i="1"/>
  <c r="J263" i="1"/>
  <c r="K263" i="1"/>
  <c r="O263" i="1"/>
  <c r="O264" i="1"/>
  <c r="I170" i="1"/>
  <c r="J170" i="1"/>
  <c r="K170" i="1"/>
  <c r="O170" i="1"/>
  <c r="I171" i="1"/>
  <c r="J171" i="1"/>
  <c r="K171" i="1"/>
  <c r="O171" i="1"/>
  <c r="I172" i="1"/>
  <c r="J172" i="1"/>
  <c r="K172" i="1"/>
  <c r="O172" i="1"/>
  <c r="J173" i="1"/>
  <c r="K173" i="1"/>
  <c r="O173" i="1"/>
  <c r="J174" i="1"/>
  <c r="K174" i="1"/>
  <c r="O174" i="1"/>
  <c r="J175" i="1"/>
  <c r="K175" i="1"/>
  <c r="O175" i="1"/>
  <c r="I176" i="1"/>
  <c r="J176" i="1"/>
  <c r="K176" i="1"/>
  <c r="O176" i="1"/>
  <c r="J177" i="1"/>
  <c r="K177" i="1"/>
  <c r="O177" i="1"/>
  <c r="J178" i="1"/>
  <c r="K178" i="1"/>
  <c r="O178" i="1"/>
  <c r="J179" i="1"/>
  <c r="K179" i="1"/>
  <c r="O179" i="1"/>
  <c r="J180" i="1"/>
  <c r="K180" i="1"/>
  <c r="O180" i="1"/>
  <c r="J181" i="1"/>
  <c r="K181" i="1"/>
  <c r="O181" i="1"/>
  <c r="J182" i="1"/>
  <c r="K182" i="1"/>
  <c r="O182" i="1"/>
  <c r="J183" i="1"/>
  <c r="K183" i="1"/>
  <c r="O183" i="1"/>
  <c r="J184" i="1"/>
  <c r="K184" i="1"/>
  <c r="O184" i="1"/>
  <c r="J185" i="1"/>
  <c r="K185" i="1"/>
  <c r="O185" i="1"/>
  <c r="J186" i="1"/>
  <c r="K186" i="1"/>
  <c r="O186" i="1"/>
  <c r="I187" i="1"/>
  <c r="J187" i="1"/>
  <c r="K187" i="1"/>
  <c r="O187" i="1"/>
  <c r="I188" i="1"/>
  <c r="J188" i="1"/>
  <c r="K188" i="1"/>
  <c r="O188" i="1"/>
  <c r="I189" i="1"/>
  <c r="J189" i="1"/>
  <c r="K189" i="1"/>
  <c r="O189" i="1"/>
  <c r="I190" i="1"/>
  <c r="J190" i="1"/>
  <c r="K190" i="1"/>
  <c r="O190" i="1"/>
  <c r="I191" i="1"/>
  <c r="J191" i="1"/>
  <c r="K191" i="1"/>
  <c r="O191" i="1"/>
  <c r="I192" i="1"/>
  <c r="J192" i="1"/>
  <c r="K192" i="1"/>
  <c r="O192" i="1"/>
  <c r="J193" i="1"/>
  <c r="K193" i="1"/>
  <c r="O193" i="1"/>
  <c r="I194" i="1"/>
  <c r="J194" i="1"/>
  <c r="K194" i="1"/>
  <c r="O194" i="1"/>
  <c r="J195" i="1"/>
  <c r="K195" i="1"/>
  <c r="O195" i="1"/>
  <c r="J196" i="1"/>
  <c r="K196" i="1"/>
  <c r="O196" i="1"/>
  <c r="E207" i="1"/>
  <c r="F207" i="1"/>
  <c r="I197" i="1"/>
  <c r="J197" i="1"/>
  <c r="K197" i="1"/>
  <c r="O197" i="1"/>
  <c r="I198" i="1"/>
  <c r="J198" i="1"/>
  <c r="K198" i="1"/>
  <c r="O198" i="1"/>
  <c r="I199" i="1"/>
  <c r="J199" i="1"/>
  <c r="K199" i="1"/>
  <c r="O199" i="1"/>
  <c r="I200" i="1"/>
  <c r="J200" i="1"/>
  <c r="K200" i="1"/>
  <c r="O200" i="1"/>
  <c r="I201" i="1"/>
  <c r="J201" i="1"/>
  <c r="K201" i="1"/>
  <c r="O201" i="1"/>
  <c r="I202" i="1"/>
  <c r="J202" i="1"/>
  <c r="K202" i="1"/>
  <c r="O202" i="1"/>
  <c r="I203" i="1"/>
  <c r="J203" i="1"/>
  <c r="K203" i="1"/>
  <c r="O203" i="1"/>
  <c r="I204" i="1"/>
  <c r="J204" i="1"/>
  <c r="K204" i="1"/>
  <c r="O204" i="1"/>
  <c r="I205" i="1"/>
  <c r="J205" i="1"/>
  <c r="K205" i="1"/>
  <c r="O205" i="1"/>
  <c r="I206" i="1"/>
  <c r="J206" i="1"/>
  <c r="K206" i="1"/>
  <c r="O206" i="1"/>
  <c r="I207" i="1"/>
  <c r="J207" i="1"/>
  <c r="K207" i="1"/>
  <c r="O207" i="1"/>
  <c r="O208" i="1"/>
  <c r="I119" i="1"/>
  <c r="J119" i="1"/>
  <c r="K119" i="1"/>
  <c r="O119" i="1"/>
  <c r="J120" i="1"/>
  <c r="K120" i="1"/>
  <c r="O120" i="1"/>
  <c r="J121" i="1"/>
  <c r="K121" i="1"/>
  <c r="O121" i="1"/>
  <c r="J122" i="1"/>
  <c r="K122" i="1"/>
  <c r="O122" i="1"/>
  <c r="I123" i="1"/>
  <c r="J123" i="1"/>
  <c r="K123" i="1"/>
  <c r="O123" i="1"/>
  <c r="J124" i="1"/>
  <c r="K124" i="1"/>
  <c r="O124" i="1"/>
  <c r="J125" i="1"/>
  <c r="K125" i="1"/>
  <c r="O125" i="1"/>
  <c r="J126" i="1"/>
  <c r="K126" i="1"/>
  <c r="O126" i="1"/>
  <c r="J127" i="1"/>
  <c r="K127" i="1"/>
  <c r="O127" i="1"/>
  <c r="J128" i="1"/>
  <c r="K128" i="1"/>
  <c r="O128" i="1"/>
  <c r="J129" i="1"/>
  <c r="K129" i="1"/>
  <c r="O129" i="1"/>
  <c r="J130" i="1"/>
  <c r="K130" i="1"/>
  <c r="O130" i="1"/>
  <c r="J131" i="1"/>
  <c r="K131" i="1"/>
  <c r="O131" i="1"/>
  <c r="J132" i="1"/>
  <c r="K132" i="1"/>
  <c r="O132" i="1"/>
  <c r="I133" i="1"/>
  <c r="J133" i="1"/>
  <c r="K133" i="1"/>
  <c r="O133" i="1"/>
  <c r="I134" i="1"/>
  <c r="J134" i="1"/>
  <c r="K134" i="1"/>
  <c r="O134" i="1"/>
  <c r="I135" i="1"/>
  <c r="J135" i="1"/>
  <c r="K135" i="1"/>
  <c r="O135" i="1"/>
  <c r="I136" i="1"/>
  <c r="J136" i="1"/>
  <c r="K136" i="1"/>
  <c r="O136" i="1"/>
  <c r="I137" i="1"/>
  <c r="J137" i="1"/>
  <c r="K137" i="1"/>
  <c r="O137" i="1"/>
  <c r="I138" i="1"/>
  <c r="J138" i="1"/>
  <c r="K138" i="1"/>
  <c r="O138" i="1"/>
  <c r="J139" i="1"/>
  <c r="K139" i="1"/>
  <c r="O139" i="1"/>
  <c r="I140" i="1"/>
  <c r="J140" i="1"/>
  <c r="K140" i="1"/>
  <c r="O140" i="1"/>
  <c r="E151" i="1"/>
  <c r="F151" i="1"/>
  <c r="I141" i="1"/>
  <c r="J141" i="1"/>
  <c r="K141" i="1"/>
  <c r="O141" i="1"/>
  <c r="I142" i="1"/>
  <c r="J142" i="1"/>
  <c r="K142" i="1"/>
  <c r="O142" i="1"/>
  <c r="I143" i="1"/>
  <c r="J143" i="1"/>
  <c r="K143" i="1"/>
  <c r="O143" i="1"/>
  <c r="I144" i="1"/>
  <c r="J144" i="1"/>
  <c r="K144" i="1"/>
  <c r="O144" i="1"/>
  <c r="I145" i="1"/>
  <c r="J145" i="1"/>
  <c r="K145" i="1"/>
  <c r="O145" i="1"/>
  <c r="I146" i="1"/>
  <c r="J146" i="1"/>
  <c r="K146" i="1"/>
  <c r="O146" i="1"/>
  <c r="I147" i="1"/>
  <c r="J147" i="1"/>
  <c r="K147" i="1"/>
  <c r="O147" i="1"/>
  <c r="I148" i="1"/>
  <c r="J148" i="1"/>
  <c r="K148" i="1"/>
  <c r="O148" i="1"/>
  <c r="I149" i="1"/>
  <c r="J149" i="1"/>
  <c r="K149" i="1"/>
  <c r="O149" i="1"/>
  <c r="I150" i="1"/>
  <c r="J150" i="1"/>
  <c r="K150" i="1"/>
  <c r="O150" i="1"/>
  <c r="I151" i="1"/>
  <c r="J151" i="1"/>
  <c r="K151" i="1"/>
  <c r="O151" i="1"/>
  <c r="O152" i="1"/>
  <c r="I68" i="1"/>
  <c r="J68" i="1"/>
  <c r="K68" i="1"/>
  <c r="O68" i="1"/>
  <c r="J69" i="1"/>
  <c r="K69" i="1"/>
  <c r="O69" i="1"/>
  <c r="J70" i="1"/>
  <c r="K70" i="1"/>
  <c r="O70" i="1"/>
  <c r="J71" i="1"/>
  <c r="K71" i="1"/>
  <c r="O71" i="1"/>
  <c r="I72" i="1"/>
  <c r="J72" i="1"/>
  <c r="K72" i="1"/>
  <c r="O72" i="1"/>
  <c r="J73" i="1"/>
  <c r="K73" i="1"/>
  <c r="O73" i="1"/>
  <c r="J74" i="1"/>
  <c r="K74" i="1"/>
  <c r="O74" i="1"/>
  <c r="J75" i="1"/>
  <c r="K75" i="1"/>
  <c r="O75" i="1"/>
  <c r="J76" i="1"/>
  <c r="K76" i="1"/>
  <c r="O76" i="1"/>
  <c r="J77" i="1"/>
  <c r="K77" i="1"/>
  <c r="O77" i="1"/>
  <c r="J78" i="1"/>
  <c r="K78" i="1"/>
  <c r="O78" i="1"/>
  <c r="J79" i="1"/>
  <c r="K79" i="1"/>
  <c r="O79" i="1"/>
  <c r="J80" i="1"/>
  <c r="K80" i="1"/>
  <c r="O80" i="1"/>
  <c r="J81" i="1"/>
  <c r="K81" i="1"/>
  <c r="O81" i="1"/>
  <c r="I82" i="1"/>
  <c r="J82" i="1"/>
  <c r="K82" i="1"/>
  <c r="O82" i="1"/>
  <c r="I83" i="1"/>
  <c r="J83" i="1"/>
  <c r="K83" i="1"/>
  <c r="O83" i="1"/>
  <c r="I84" i="1"/>
  <c r="J84" i="1"/>
  <c r="K84" i="1"/>
  <c r="O84" i="1"/>
  <c r="I85" i="1"/>
  <c r="J85" i="1"/>
  <c r="K85" i="1"/>
  <c r="O85" i="1"/>
  <c r="I86" i="1"/>
  <c r="J86" i="1"/>
  <c r="K86" i="1"/>
  <c r="O86" i="1"/>
  <c r="I87" i="1"/>
  <c r="J87" i="1"/>
  <c r="K87" i="1"/>
  <c r="O87" i="1"/>
  <c r="J88" i="1"/>
  <c r="K88" i="1"/>
  <c r="O88" i="1"/>
  <c r="I89" i="1"/>
  <c r="J89" i="1"/>
  <c r="K89" i="1"/>
  <c r="O89" i="1"/>
  <c r="E100" i="1"/>
  <c r="F100" i="1"/>
  <c r="I90" i="1"/>
  <c r="J90" i="1"/>
  <c r="K90" i="1"/>
  <c r="O90" i="1"/>
  <c r="I91" i="1"/>
  <c r="J91" i="1"/>
  <c r="K91" i="1"/>
  <c r="O91" i="1"/>
  <c r="I92" i="1"/>
  <c r="J92" i="1"/>
  <c r="K92" i="1"/>
  <c r="O92" i="1"/>
  <c r="I93" i="1"/>
  <c r="J93" i="1"/>
  <c r="K93" i="1"/>
  <c r="O93" i="1"/>
  <c r="I94" i="1"/>
  <c r="J94" i="1"/>
  <c r="K94" i="1"/>
  <c r="O94" i="1"/>
  <c r="I95" i="1"/>
  <c r="J95" i="1"/>
  <c r="K95" i="1"/>
  <c r="O95" i="1"/>
  <c r="I96" i="1"/>
  <c r="J96" i="1"/>
  <c r="K96" i="1"/>
  <c r="O96" i="1"/>
  <c r="I97" i="1"/>
  <c r="J97" i="1"/>
  <c r="K97" i="1"/>
  <c r="O97" i="1"/>
  <c r="I98" i="1"/>
  <c r="J98" i="1"/>
  <c r="K98" i="1"/>
  <c r="O98" i="1"/>
  <c r="I99" i="1"/>
  <c r="J99" i="1"/>
  <c r="K99" i="1"/>
  <c r="O99" i="1"/>
  <c r="I100" i="1"/>
  <c r="J100" i="1"/>
  <c r="K100" i="1"/>
  <c r="O100" i="1"/>
  <c r="O101" i="1"/>
  <c r="I18" i="1"/>
  <c r="J18" i="1"/>
  <c r="K18" i="1"/>
  <c r="O18" i="1"/>
  <c r="J19" i="1"/>
  <c r="K19" i="1"/>
  <c r="O19" i="1"/>
  <c r="J20" i="1"/>
  <c r="K20" i="1"/>
  <c r="O20" i="1"/>
  <c r="J21" i="1"/>
  <c r="K21" i="1"/>
  <c r="O21" i="1"/>
  <c r="J22" i="1"/>
  <c r="K22" i="1"/>
  <c r="O22" i="1"/>
  <c r="J23" i="1"/>
  <c r="K23" i="1"/>
  <c r="O23" i="1"/>
  <c r="J24" i="1"/>
  <c r="K24" i="1"/>
  <c r="O24" i="1"/>
  <c r="J25" i="1"/>
  <c r="K25" i="1"/>
  <c r="O25" i="1"/>
  <c r="J26" i="1"/>
  <c r="K26" i="1"/>
  <c r="O26" i="1"/>
  <c r="J27" i="1"/>
  <c r="K27" i="1"/>
  <c r="O27" i="1"/>
  <c r="J28" i="1"/>
  <c r="K28" i="1"/>
  <c r="O28" i="1"/>
  <c r="J29" i="1"/>
  <c r="K29" i="1"/>
  <c r="O29" i="1"/>
  <c r="J30" i="1"/>
  <c r="K30" i="1"/>
  <c r="O30" i="1"/>
  <c r="J31" i="1"/>
  <c r="K31" i="1"/>
  <c r="O31" i="1"/>
  <c r="I32" i="1"/>
  <c r="J32" i="1"/>
  <c r="K32" i="1"/>
  <c r="O32" i="1"/>
  <c r="I33" i="1"/>
  <c r="J33" i="1"/>
  <c r="K33" i="1"/>
  <c r="O33" i="1"/>
  <c r="I34" i="1"/>
  <c r="J34" i="1"/>
  <c r="K34" i="1"/>
  <c r="O34" i="1"/>
  <c r="I35" i="1"/>
  <c r="J35" i="1"/>
  <c r="K35" i="1"/>
  <c r="O35" i="1"/>
  <c r="I36" i="1"/>
  <c r="J36" i="1"/>
  <c r="K36" i="1"/>
  <c r="O36" i="1"/>
  <c r="I37" i="1"/>
  <c r="J37" i="1"/>
  <c r="K37" i="1"/>
  <c r="O37" i="1"/>
  <c r="J38" i="1"/>
  <c r="K38" i="1"/>
  <c r="O38" i="1"/>
  <c r="I39" i="1"/>
  <c r="J39" i="1"/>
  <c r="K39" i="1"/>
  <c r="O39" i="1"/>
  <c r="I40" i="1"/>
  <c r="J40" i="1"/>
  <c r="K40" i="1"/>
  <c r="O40" i="1"/>
  <c r="O41" i="1"/>
  <c r="I42" i="1"/>
  <c r="J42" i="1"/>
  <c r="K42" i="1"/>
  <c r="O42" i="1"/>
  <c r="I43" i="1"/>
  <c r="J43" i="1"/>
  <c r="K43" i="1"/>
  <c r="O43" i="1"/>
  <c r="I44" i="1"/>
  <c r="J44" i="1"/>
  <c r="K44" i="1"/>
  <c r="O44" i="1"/>
  <c r="I45" i="1"/>
  <c r="J45" i="1"/>
  <c r="K45" i="1"/>
  <c r="O45" i="1"/>
  <c r="I46" i="1"/>
  <c r="J46" i="1"/>
  <c r="K46" i="1"/>
  <c r="O46" i="1"/>
  <c r="I47" i="1"/>
  <c r="J47" i="1"/>
  <c r="K47" i="1"/>
  <c r="O47" i="1"/>
  <c r="I48" i="1"/>
  <c r="J48" i="1"/>
  <c r="K48" i="1"/>
  <c r="O48" i="1"/>
  <c r="E49" i="1"/>
  <c r="F49" i="1"/>
  <c r="I49" i="1"/>
  <c r="J49" i="1"/>
  <c r="K49" i="1"/>
  <c r="O49" i="1"/>
  <c r="O50" i="1"/>
  <c r="O345" i="1"/>
  <c r="O346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173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29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2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285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20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6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1" i="1"/>
  <c r="J41" i="1"/>
  <c r="H314" i="1"/>
  <c r="J314" i="1"/>
  <c r="N304" i="1"/>
  <c r="H275" i="1"/>
  <c r="J275" i="1"/>
  <c r="N265" i="1"/>
  <c r="H219" i="1"/>
  <c r="J219" i="1"/>
  <c r="H163" i="1"/>
  <c r="J163" i="1"/>
</calcChain>
</file>

<file path=xl/sharedStrings.xml><?xml version="1.0" encoding="utf-8"?>
<sst xmlns="http://schemas.openxmlformats.org/spreadsheetml/2006/main" count="2155" uniqueCount="152">
  <si>
    <t>RATE</t>
  </si>
  <si>
    <t>KG</t>
  </si>
  <si>
    <t>WOOL PILE WITH SIELENT FILM</t>
  </si>
  <si>
    <t>NOS</t>
  </si>
  <si>
    <t>SHUTTER WING CONNECTOR</t>
  </si>
  <si>
    <t>ROLLER BEARING</t>
  </si>
  <si>
    <t xml:space="preserve">ANTI DUST PLUG </t>
  </si>
  <si>
    <t>INTERLOCK CAP</t>
  </si>
  <si>
    <t>HOLE CAP</t>
  </si>
  <si>
    <t>S.S.PAN HEAD SCREW</t>
  </si>
  <si>
    <t>8X19</t>
  </si>
  <si>
    <t>8X13</t>
  </si>
  <si>
    <t>SS304 WOODEN SCREW WITH PLASTIC PLUG-8X75MM LONG</t>
  </si>
  <si>
    <t>10X75</t>
  </si>
  <si>
    <t>BACKER ROD</t>
  </si>
  <si>
    <t>8mmØ</t>
  </si>
  <si>
    <t>MASKING TAPE</t>
  </si>
  <si>
    <t>BLACK</t>
  </si>
  <si>
    <t>Glass Specification :</t>
  </si>
  <si>
    <t>FOR FIXING ALUM TUBE OF MESH</t>
  </si>
  <si>
    <t>EPDM GASKET- 02</t>
  </si>
  <si>
    <t>EPDM GASKET- 03</t>
  </si>
  <si>
    <t>8X25</t>
  </si>
  <si>
    <t>W</t>
  </si>
  <si>
    <t>W2</t>
  </si>
  <si>
    <t>4MM THK SGU -4mm THK.frosted HEAT STRENTHENED GLASS</t>
  </si>
  <si>
    <t>V</t>
  </si>
  <si>
    <t>V1</t>
  </si>
  <si>
    <t>ITEM  DESCRIPTION</t>
  </si>
  <si>
    <t>CODE</t>
  </si>
  <si>
    <t>UOM</t>
  </si>
  <si>
    <t xml:space="preserve">EPDM GASKET- 01- U TYEP
SLIDING </t>
  </si>
  <si>
    <t>RMT</t>
  </si>
  <si>
    <t>SLIDING LOCK ( manual)</t>
  </si>
  <si>
    <t xml:space="preserve">SS RECIVER </t>
  </si>
  <si>
    <t>code- 9357</t>
  </si>
  <si>
    <t>code- 9359</t>
  </si>
  <si>
    <t>code- 9388</t>
  </si>
  <si>
    <t>U' GUARD. ANTI RERLING GUIDE</t>
  </si>
  <si>
    <t>code- 9364-B</t>
  </si>
  <si>
    <t>code- 9367-E</t>
  </si>
  <si>
    <t>ANTI LIFT LOCK GUIDE</t>
  </si>
  <si>
    <t>code- 9375</t>
  </si>
  <si>
    <t>LOCK GIDE</t>
  </si>
  <si>
    <t>code- 9362</t>
  </si>
  <si>
    <t>code- 9366 B</t>
  </si>
  <si>
    <t>DRAIN SLOT COVER</t>
  </si>
  <si>
    <t>27 MM CORNER CLEAT ALUM.</t>
  </si>
  <si>
    <t>STICKER FIXING</t>
  </si>
  <si>
    <t>INTERLOCK FIXING</t>
  </si>
  <si>
    <t>DUSTPAD FIXING</t>
  </si>
  <si>
    <t>8X16</t>
  </si>
  <si>
    <t>INTERLOCK CAP FIXING</t>
  </si>
  <si>
    <t>CSK.PAN HEAD SCREW</t>
  </si>
  <si>
    <t>6X13</t>
  </si>
  <si>
    <t>U GIDE FIXING</t>
  </si>
  <si>
    <t>OUTER FRAME FIXING</t>
  </si>
  <si>
    <t>10X50</t>
  </si>
  <si>
    <t>8X32</t>
  </si>
  <si>
    <t>MID MULLION FIXING</t>
  </si>
  <si>
    <t>25MM</t>
  </si>
  <si>
    <t>Black</t>
  </si>
  <si>
    <t>SINGLE POINT LOCK WITH HANDLE-BLACK</t>
  </si>
  <si>
    <t>SS STAY ARM</t>
  </si>
  <si>
    <t>SHIM PACKIING 5 MM U TYPE 
100 MM  LONG</t>
  </si>
  <si>
    <t>SHIM PACKIING 3 MM U TYPE 
100 MM  LONG</t>
  </si>
  <si>
    <t>SHIM PACKIING 2 MM U TYPE 
100 MM  LONG</t>
  </si>
  <si>
    <t>MASQUTO NET</t>
  </si>
  <si>
    <t>WOOL PILE INTERLOCK CLIP TYPE-2</t>
  </si>
  <si>
    <t>Order No:-</t>
  </si>
  <si>
    <t>DATE:</t>
  </si>
  <si>
    <t>25.05.2024</t>
  </si>
  <si>
    <t>Project Name :</t>
  </si>
  <si>
    <t>MIHIR AMARA-B1-B2 (1ST TO 12TH FLOOR)</t>
  </si>
  <si>
    <t>Client Name :</t>
  </si>
  <si>
    <t>Mihir</t>
  </si>
  <si>
    <t>Series Code :</t>
  </si>
  <si>
    <t>27MM SERIES</t>
  </si>
  <si>
    <t>Window Code :</t>
  </si>
  <si>
    <t>SD-01</t>
  </si>
  <si>
    <t>Location:</t>
  </si>
  <si>
    <t xml:space="preserve">FLAT NO- </t>
  </si>
  <si>
    <t>living room</t>
  </si>
  <si>
    <t>PHASE-1</t>
  </si>
  <si>
    <t>LEFT</t>
  </si>
  <si>
    <t>Window Type :</t>
  </si>
  <si>
    <t>3 TRACK+2 GLASS SHUTTER +1 MESH SHUTTER</t>
  </si>
  <si>
    <t>Aluminium Finish :</t>
  </si>
  <si>
    <t>POWDER COATING RAL- FINISH.</t>
  </si>
  <si>
    <t>Accessories Finish</t>
  </si>
  <si>
    <t>GREY AS PER ARCHITECT APPROVAL</t>
  </si>
  <si>
    <t>Windows Size(mm)</t>
  </si>
  <si>
    <t>x</t>
  </si>
  <si>
    <t>Nos</t>
  </si>
  <si>
    <t>Bottom Fix Out To Out:-</t>
  </si>
  <si>
    <t>OUTSIDE VIEW</t>
  </si>
  <si>
    <t>Qty.</t>
  </si>
  <si>
    <t>Lock Slot Center</t>
  </si>
  <si>
    <t>From Handle bottom</t>
  </si>
  <si>
    <t>HORI. INSERT M.S.FLAT:-</t>
  </si>
  <si>
    <t>AMOUNT</t>
  </si>
  <si>
    <t>PAR WINDOW</t>
  </si>
  <si>
    <t>FLOOR QYT</t>
  </si>
  <si>
    <t>code- 9368</t>
  </si>
  <si>
    <t>RAINFORCEMENT FIXING</t>
  </si>
  <si>
    <t>Structural Boistic Sealant-600ML</t>
  </si>
  <si>
    <t>WINDOW / FLOOR</t>
  </si>
  <si>
    <t>SQ.FT</t>
  </si>
  <si>
    <t>SD-02</t>
  </si>
  <si>
    <t>Kitchen room</t>
  </si>
  <si>
    <t>code- 9356</t>
  </si>
  <si>
    <t>SD-03</t>
  </si>
  <si>
    <t>bedroom</t>
  </si>
  <si>
    <t>3 TRACK+2 GLASS SHUTTER +1 MESH SHUTTER WITH BOTTOM FIXED</t>
  </si>
  <si>
    <t>SLIDING LOCK ( AUTO)</t>
  </si>
  <si>
    <t>45 MM CORNER CLEAT ALUM.</t>
  </si>
  <si>
    <t>Casement</t>
  </si>
  <si>
    <t>TOILET</t>
  </si>
  <si>
    <t>SIDE HUNG WITH TOP FIXED WITH EXHAUST PROVISION</t>
  </si>
  <si>
    <t>cermic frosted AS PER ARCHITECT APPROVAL</t>
  </si>
  <si>
    <t>STAY ARM FIXING</t>
  </si>
  <si>
    <t>BUTT HINGES</t>
  </si>
  <si>
    <t>code- 9391</t>
  </si>
  <si>
    <t>MAKE</t>
  </si>
  <si>
    <t>TOTAL FLOOR AMOUNT</t>
  </si>
  <si>
    <t>TOTAL PROJECT AMOUNT</t>
  </si>
  <si>
    <t>6MM THK SGU -6mm.THK. N67 HEAT STRENTHENED GLASS</t>
  </si>
  <si>
    <t>5MM THK SGU -5mm.THK. N67 HEAT STRENTHENED GLASS</t>
  </si>
  <si>
    <t>SILICON-WEATHER SEALANT DC789-600ML</t>
  </si>
  <si>
    <t>3 TRACK+3 GLASS SHUTTER</t>
  </si>
  <si>
    <t>ANKIT</t>
  </si>
  <si>
    <t>ABRO</t>
  </si>
  <si>
    <t>WAKER</t>
  </si>
  <si>
    <t>WOOL PILE WITH SIELENT FILM - 27mm</t>
  </si>
  <si>
    <t>WOOL PILE INTERLOCK CLIP TYPE-2 - 57mm</t>
  </si>
  <si>
    <t>SS BUTT HINGES - 45 mm</t>
  </si>
  <si>
    <t>HOLE CAPE</t>
  </si>
  <si>
    <t>ETTA ACL 35 AUTO</t>
  </si>
  <si>
    <t>ETTA 10"</t>
  </si>
  <si>
    <t>ETTA ACL 35</t>
  </si>
  <si>
    <t>ETTA ACL 34</t>
  </si>
  <si>
    <t>ETTA SP 18</t>
  </si>
  <si>
    <t xml:space="preserve">SS BUTT HINGES - 45 mm </t>
  </si>
  <si>
    <t>MIHIR AMARA-B1-B2 (1ST TO 10TH FLOOR)</t>
  </si>
  <si>
    <t>Per FLOOR QYT</t>
  </si>
  <si>
    <t>Quantity 10  Floors</t>
  </si>
  <si>
    <t xml:space="preserve">GST </t>
  </si>
  <si>
    <t>Total Amount</t>
  </si>
  <si>
    <t>Gross Amount</t>
  </si>
  <si>
    <t>25.01.2025</t>
  </si>
  <si>
    <t>Gross Total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</si>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</sst>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[$-409]d/mmm/yy;@"/>
    <numFmt numFmtId="167" formatCode="&quot;₹&quot;#,##0.0"/>
    <numFmt numFmtId="168" formatCode="&quot;₹&quot;#,##0.00"/>
    <numFmt numFmtId="169" formatCode="&quot;₹&quot;#,##0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F6F"/>
        <bgColor indexed="64"/>
      </patternFill>
    </fill>
    <fill>
      <patternFill patternType="solid">
        <fgColor theme="5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2">
    <xf numFmtId="0" fontId="0" fillId="0" borderId="0" xfId="0"/>
    <xf numFmtId="0" fontId="2" fillId="0" borderId="9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9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6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0" borderId="26" xfId="0" applyFont="1" applyBorder="1"/>
    <xf numFmtId="2" fontId="0" fillId="0" borderId="23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6" borderId="0" xfId="0" applyFill="1"/>
    <xf numFmtId="0" fontId="0" fillId="6" borderId="2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" fontId="0" fillId="6" borderId="2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1" fontId="0" fillId="6" borderId="25" xfId="0" applyNumberFormat="1" applyFill="1" applyBorder="1" applyAlignment="1">
      <alignment horizontal="center" vertical="center"/>
    </xf>
    <xf numFmtId="167" fontId="3" fillId="0" borderId="14" xfId="0" applyNumberFormat="1" applyFont="1" applyBorder="1" applyAlignment="1">
      <alignment horizontal="center" vertical="center"/>
    </xf>
    <xf numFmtId="167" fontId="3" fillId="0" borderId="16" xfId="0" applyNumberFormat="1" applyFon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167" fontId="0" fillId="2" borderId="34" xfId="0" applyNumberFormat="1" applyFill="1" applyBorder="1" applyAlignment="1">
      <alignment horizontal="center" vertical="center" wrapText="1"/>
    </xf>
    <xf numFmtId="167" fontId="0" fillId="0" borderId="31" xfId="0" applyNumberFormat="1" applyBorder="1" applyAlignment="1">
      <alignment horizontal="center" vertical="center"/>
    </xf>
    <xf numFmtId="167" fontId="0" fillId="6" borderId="31" xfId="0" applyNumberFormat="1" applyFill="1" applyBorder="1" applyAlignment="1">
      <alignment horizontal="center" vertical="center"/>
    </xf>
    <xf numFmtId="167" fontId="0" fillId="7" borderId="31" xfId="0" applyNumberFormat="1" applyFill="1" applyBorder="1" applyAlignment="1">
      <alignment horizontal="center" vertical="center"/>
    </xf>
    <xf numFmtId="167" fontId="0" fillId="2" borderId="43" xfId="0" applyNumberFormat="1" applyFill="1" applyBorder="1" applyAlignment="1">
      <alignment horizontal="center" vertical="center"/>
    </xf>
    <xf numFmtId="167" fontId="2" fillId="0" borderId="18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7" fontId="2" fillId="0" borderId="22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7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2" borderId="36" xfId="0" applyNumberFormat="1" applyFill="1" applyBorder="1" applyAlignment="1">
      <alignment horizontal="center" vertical="center" wrapText="1"/>
    </xf>
    <xf numFmtId="1" fontId="0" fillId="0" borderId="0" xfId="0" applyNumberFormat="1"/>
    <xf numFmtId="165" fontId="0" fillId="0" borderId="2" xfId="0" applyNumberForma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0" fontId="0" fillId="2" borderId="39" xfId="0" applyFill="1" applyBorder="1" applyAlignment="1">
      <alignment horizontal="center" vertical="center" wrapText="1"/>
    </xf>
    <xf numFmtId="0" fontId="0" fillId="0" borderId="51" xfId="0" applyBorder="1"/>
    <xf numFmtId="168" fontId="0" fillId="6" borderId="17" xfId="0" applyNumberFormat="1" applyFill="1" applyBorder="1"/>
    <xf numFmtId="0" fontId="0" fillId="0" borderId="17" xfId="0" applyBorder="1"/>
    <xf numFmtId="0" fontId="0" fillId="2" borderId="49" xfId="0" applyFill="1" applyBorder="1" applyAlignment="1">
      <alignment horizontal="center" vertical="center" wrapText="1"/>
    </xf>
    <xf numFmtId="0" fontId="0" fillId="0" borderId="52" xfId="0" applyBorder="1"/>
    <xf numFmtId="168" fontId="0" fillId="6" borderId="53" xfId="0" applyNumberFormat="1" applyFill="1" applyBorder="1"/>
    <xf numFmtId="0" fontId="0" fillId="0" borderId="53" xfId="0" applyBorder="1"/>
    <xf numFmtId="0" fontId="0" fillId="2" borderId="50" xfId="0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1" xfId="0" applyBorder="1"/>
    <xf numFmtId="167" fontId="0" fillId="2" borderId="49" xfId="0" applyNumberFormat="1" applyFill="1" applyBorder="1" applyAlignment="1">
      <alignment horizontal="center" vertical="center" wrapText="1"/>
    </xf>
    <xf numFmtId="167" fontId="0" fillId="0" borderId="52" xfId="0" applyNumberFormat="1" applyBorder="1" applyAlignment="1">
      <alignment horizontal="center" vertical="center"/>
    </xf>
    <xf numFmtId="167" fontId="0" fillId="6" borderId="53" xfId="0" applyNumberFormat="1" applyFill="1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8" fontId="4" fillId="0" borderId="54" xfId="0" applyNumberFormat="1" applyFont="1" applyBorder="1"/>
    <xf numFmtId="0" fontId="0" fillId="0" borderId="41" xfId="0" applyBorder="1" applyAlignment="1">
      <alignment horizontal="center" vertical="center"/>
    </xf>
    <xf numFmtId="167" fontId="0" fillId="6" borderId="52" xfId="0" applyNumberForma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168" fontId="0" fillId="6" borderId="53" xfId="0" applyNumberFormat="1" applyFill="1" applyBorder="1" applyAlignment="1">
      <alignment horizontal="center"/>
    </xf>
    <xf numFmtId="168" fontId="0" fillId="6" borderId="17" xfId="0" applyNumberFormat="1" applyFill="1" applyBorder="1" applyAlignment="1">
      <alignment horizontal="center"/>
    </xf>
    <xf numFmtId="167" fontId="4" fillId="0" borderId="30" xfId="0" applyNumberFormat="1" applyFont="1" applyBorder="1" applyAlignment="1">
      <alignment horizontal="center"/>
    </xf>
    <xf numFmtId="167" fontId="4" fillId="0" borderId="55" xfId="0" applyNumberFormat="1" applyFont="1" applyBorder="1" applyAlignment="1">
      <alignment horizontal="center" vertical="center"/>
    </xf>
    <xf numFmtId="167" fontId="4" fillId="0" borderId="56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57" xfId="0" applyBorder="1"/>
    <xf numFmtId="0" fontId="0" fillId="0" borderId="58" xfId="0" applyBorder="1"/>
    <xf numFmtId="1" fontId="0" fillId="0" borderId="58" xfId="0" applyNumberFormat="1" applyBorder="1"/>
    <xf numFmtId="168" fontId="0" fillId="6" borderId="59" xfId="0" applyNumberFormat="1" applyFill="1" applyBorder="1" applyAlignment="1">
      <alignment horizontal="center"/>
    </xf>
    <xf numFmtId="168" fontId="0" fillId="6" borderId="60" xfId="0" applyNumberFormat="1" applyFill="1" applyBorder="1" applyAlignment="1">
      <alignment horizontal="center"/>
    </xf>
    <xf numFmtId="167" fontId="4" fillId="0" borderId="49" xfId="0" applyNumberFormat="1" applyFont="1" applyBorder="1" applyAlignment="1">
      <alignment horizontal="center" vertical="center"/>
    </xf>
    <xf numFmtId="167" fontId="4" fillId="0" borderId="34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7" fontId="3" fillId="0" borderId="13" xfId="0" applyNumberFormat="1" applyFont="1" applyBorder="1" applyAlignment="1">
      <alignment horizontal="center" vertical="center"/>
    </xf>
    <xf numFmtId="167" fontId="4" fillId="0" borderId="54" xfId="0" applyNumberFormat="1" applyFont="1" applyBorder="1" applyAlignment="1">
      <alignment horizontal="center" vertical="center"/>
    </xf>
    <xf numFmtId="167" fontId="4" fillId="8" borderId="30" xfId="0" applyNumberFormat="1" applyFont="1" applyFill="1" applyBorder="1"/>
    <xf numFmtId="167" fontId="4" fillId="8" borderId="56" xfId="0" applyNumberFormat="1" applyFont="1" applyFill="1" applyBorder="1" applyAlignment="1">
      <alignment horizontal="center" vertical="center"/>
    </xf>
    <xf numFmtId="167" fontId="4" fillId="8" borderId="34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166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7" fontId="2" fillId="0" borderId="14" xfId="0" applyNumberFormat="1" applyFont="1" applyBorder="1" applyAlignment="1">
      <alignment horizontal="left" vertical="center" textRotation="90"/>
    </xf>
    <xf numFmtId="167" fontId="2" fillId="0" borderId="16" xfId="0" applyNumberFormat="1" applyFont="1" applyBorder="1" applyAlignment="1">
      <alignment horizontal="left" vertical="center" textRotation="90"/>
    </xf>
    <xf numFmtId="0" fontId="2" fillId="3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0" fillId="6" borderId="2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165" fontId="2" fillId="0" borderId="19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" fillId="2" borderId="61" xfId="0" applyFont="1" applyFill="1" applyBorder="1" applyAlignment="1">
      <alignment horizontal="center" vertical="center" textRotation="90"/>
    </xf>
    <xf numFmtId="0" fontId="2" fillId="2" borderId="43" xfId="0" applyFont="1" applyFill="1" applyBorder="1" applyAlignment="1">
      <alignment horizontal="center" vertical="center" textRotation="90"/>
    </xf>
    <xf numFmtId="0" fontId="2" fillId="2" borderId="31" xfId="0" applyFont="1" applyFill="1" applyBorder="1" applyAlignment="1">
      <alignment horizontal="center" vertical="center" textRotation="90"/>
    </xf>
    <xf numFmtId="167" fontId="2" fillId="0" borderId="40" xfId="0" applyNumberFormat="1" applyFont="1" applyBorder="1" applyAlignment="1">
      <alignment horizontal="left" vertical="center" textRotation="90"/>
    </xf>
    <xf numFmtId="0" fontId="2" fillId="2" borderId="22" xfId="0" applyFont="1" applyFill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61" xfId="0" applyFont="1" applyBorder="1" applyAlignment="1">
      <alignment horizontal="center" vertical="center" textRotation="90"/>
    </xf>
    <xf numFmtId="0" fontId="2" fillId="0" borderId="43" xfId="0" applyFont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61" xfId="0" applyFont="1" applyBorder="1" applyAlignment="1">
      <alignment horizontal="center" vertical="center" textRotation="90"/>
    </xf>
    <xf numFmtId="0" fontId="1" fillId="0" borderId="43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167" fontId="1" fillId="0" borderId="14" xfId="0" applyNumberFormat="1" applyFont="1" applyBorder="1" applyAlignment="1">
      <alignment horizontal="left" vertical="center" textRotation="90"/>
    </xf>
    <xf numFmtId="167" fontId="1" fillId="0" borderId="16" xfId="0" applyNumberFormat="1" applyFont="1" applyBorder="1" applyAlignment="1">
      <alignment horizontal="left" vertical="center" textRotation="90"/>
    </xf>
    <xf numFmtId="167" fontId="1" fillId="0" borderId="40" xfId="0" applyNumberFormat="1" applyFont="1" applyBorder="1" applyAlignment="1">
      <alignment horizontal="left" vertical="center" textRotation="90"/>
    </xf>
    <xf numFmtId="0" fontId="1" fillId="3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165" fontId="1" fillId="0" borderId="2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0" fillId="6" borderId="28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7" xfId="0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7" borderId="2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7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left" vertical="top"/>
    </xf>
    <xf numFmtId="166" fontId="2" fillId="0" borderId="5" xfId="0" applyNumberFormat="1" applyFont="1" applyBorder="1" applyAlignment="1">
      <alignment horizontal="left" vertical="top"/>
    </xf>
    <xf numFmtId="0" fontId="2" fillId="2" borderId="18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166" fontId="1" fillId="0" borderId="2" xfId="0" applyNumberFormat="1" applyFont="1" applyBorder="1" applyAlignment="1">
      <alignment horizontal="left" vertical="top"/>
    </xf>
    <xf numFmtId="166" fontId="1" fillId="0" borderId="5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textRotation="90"/>
    </xf>
    <xf numFmtId="16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167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0" borderId="15" xfId="0" applyBorder="1"/>
    <xf numFmtId="1" fontId="0" fillId="0" borderId="0" xfId="0" applyNumberFormat="1" applyBorder="1"/>
    <xf numFmtId="167" fontId="0" fillId="0" borderId="0" xfId="0" applyNumberFormat="1" applyBorder="1"/>
    <xf numFmtId="167" fontId="0" fillId="0" borderId="16" xfId="0" applyNumberFormat="1" applyBorder="1"/>
    <xf numFmtId="0" fontId="0" fillId="0" borderId="0" xfId="0" applyBorder="1" applyAlignment="1">
      <alignment horizontal="center"/>
    </xf>
    <xf numFmtId="168" fontId="0" fillId="0" borderId="16" xfId="0" applyNumberFormat="1" applyBorder="1"/>
    <xf numFmtId="0" fontId="0" fillId="0" borderId="58" xfId="0" applyBorder="1" applyAlignment="1">
      <alignment horizontal="left" vertical="center"/>
    </xf>
    <xf numFmtId="167" fontId="0" fillId="0" borderId="58" xfId="0" applyNumberFormat="1" applyBorder="1"/>
    <xf numFmtId="0" fontId="4" fillId="0" borderId="58" xfId="0" applyFont="1" applyBorder="1"/>
    <xf numFmtId="169" fontId="4" fillId="0" borderId="4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1143000</xdr:colOff>
      <xdr:row>51</xdr:row>
      <xdr:rowOff>51707</xdr:rowOff>
    </xdr:from>
    <xdr:to>
      <xdr:col>13</xdr:col>
      <xdr:colOff>558801</xdr:colOff>
      <xdr:row>61</xdr:row>
      <xdr:rowOff>143503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F6C33-823F-2A4B-B6FF-F1B636EA9D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05" t="2771" r="30445" b="37495"/>
        <a:stretch/>
      </xdr:blipFill>
      <xdr:spPr bwMode="auto">
        <a:xfrm>
          <a:off x="7543800" y="7366907"/>
          <a:ext cx="2463801" cy="1996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1143000</xdr:colOff>
      <xdr:row>101</xdr:row>
      <xdr:rowOff>51707</xdr:rowOff>
    </xdr:from>
    <xdr:ext cx="2085976" cy="1996797"/>
    <xdr:pic>
      <xdr:nvPicPr>
        <xdr:cNvPr id="3" name="Picture 2">
          <a:extLst>
            <a:ext uri="{FF2B5EF4-FFF2-40B4-BE49-F238E27FC236}">
              <a16:creationId xmlns:a16="http://schemas.microsoft.com/office/drawing/2014/main" id="{C91CD9C8-66C1-5A4A-8671-2EBB4A72DA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05" t="2771" r="30445" b="37495"/>
        <a:stretch/>
      </xdr:blipFill>
      <xdr:spPr bwMode="auto">
        <a:xfrm>
          <a:off x="7543800" y="14301107"/>
          <a:ext cx="2085976" cy="1996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1170214</xdr:colOff>
      <xdr:row>152</xdr:row>
      <xdr:rowOff>21772</xdr:rowOff>
    </xdr:from>
    <xdr:ext cx="1925412" cy="1850367"/>
    <xdr:pic>
      <xdr:nvPicPr>
        <xdr:cNvPr id="4" name="Picture 3">
          <a:extLst>
            <a:ext uri="{FF2B5EF4-FFF2-40B4-BE49-F238E27FC236}">
              <a16:creationId xmlns:a16="http://schemas.microsoft.com/office/drawing/2014/main" id="{632EB426-DD4E-2E42-A86B-E6B09F793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16" t="25319" r="37381" b="42569"/>
        <a:stretch/>
      </xdr:blipFill>
      <xdr:spPr bwMode="auto">
        <a:xfrm>
          <a:off x="7571014" y="21395872"/>
          <a:ext cx="1925412" cy="1850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1227362</xdr:colOff>
      <xdr:row>208</xdr:row>
      <xdr:rowOff>50348</xdr:rowOff>
    </xdr:from>
    <xdr:to>
      <xdr:col>13</xdr:col>
      <xdr:colOff>111124</xdr:colOff>
      <xdr:row>217</xdr:row>
      <xdr:rowOff>151587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EF6040-62D4-9041-960D-BD4F097BF1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16" t="25319" r="37381" b="42569"/>
        <a:stretch/>
      </xdr:blipFill>
      <xdr:spPr bwMode="auto">
        <a:xfrm>
          <a:off x="7628162" y="28752348"/>
          <a:ext cx="1931762" cy="181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413471</xdr:colOff>
      <xdr:row>264</xdr:row>
      <xdr:rowOff>19050</xdr:rowOff>
    </xdr:from>
    <xdr:to>
      <xdr:col>12</xdr:col>
      <xdr:colOff>539029</xdr:colOff>
      <xdr:row>274</xdr:row>
      <xdr:rowOff>51999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543A7E-D29C-E743-96D2-121933CDEB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59" t="27208" r="32607" b="46821"/>
        <a:stretch/>
      </xdr:blipFill>
      <xdr:spPr bwMode="auto">
        <a:xfrm>
          <a:off x="8051800" y="36048950"/>
          <a:ext cx="1237529" cy="1937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1385021</xdr:colOff>
      <xdr:row>303</xdr:row>
      <xdr:rowOff>133350</xdr:rowOff>
    </xdr:from>
    <xdr:to>
      <xdr:col>12</xdr:col>
      <xdr:colOff>225426</xdr:colOff>
      <xdr:row>312</xdr:row>
      <xdr:rowOff>61569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05028C-CB0E-6C4A-BB27-D47014C47D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59" t="27208" r="32607" b="46821"/>
        <a:stretch/>
      </xdr:blipFill>
      <xdr:spPr bwMode="auto">
        <a:xfrm>
          <a:off x="7785821" y="41598850"/>
          <a:ext cx="1189905" cy="1642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1143000</xdr:colOff>
      <xdr:row>51</xdr:row>
      <xdr:rowOff>51707</xdr:rowOff>
    </xdr:from>
    <xdr:to>
      <xdr:col>13</xdr:col>
      <xdr:colOff>558801</xdr:colOff>
      <xdr:row>61</xdr:row>
      <xdr:rowOff>143503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05" t="2771" r="30445" b="37495"/>
        <a:stretch/>
      </xdr:blipFill>
      <xdr:spPr bwMode="auto">
        <a:xfrm>
          <a:off x="6734175" y="10110107"/>
          <a:ext cx="2085976" cy="1996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1143000</xdr:colOff>
      <xdr:row>101</xdr:row>
      <xdr:rowOff>51707</xdr:rowOff>
    </xdr:from>
    <xdr:ext cx="2085976" cy="1996797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05" t="2771" r="30445" b="37495"/>
        <a:stretch/>
      </xdr:blipFill>
      <xdr:spPr bwMode="auto">
        <a:xfrm>
          <a:off x="6734175" y="10110107"/>
          <a:ext cx="2085976" cy="1996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1170214</xdr:colOff>
      <xdr:row>152</xdr:row>
      <xdr:rowOff>21772</xdr:rowOff>
    </xdr:from>
    <xdr:ext cx="1925412" cy="1850367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16" t="25319" r="37381" b="42569"/>
        <a:stretch/>
      </xdr:blipFill>
      <xdr:spPr bwMode="auto">
        <a:xfrm>
          <a:off x="6761389" y="29606422"/>
          <a:ext cx="1925412" cy="1850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1227362</xdr:colOff>
      <xdr:row>208</xdr:row>
      <xdr:rowOff>50348</xdr:rowOff>
    </xdr:from>
    <xdr:to>
      <xdr:col>13</xdr:col>
      <xdr:colOff>111124</xdr:colOff>
      <xdr:row>217</xdr:row>
      <xdr:rowOff>151587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16" t="25319" r="37381" b="42569"/>
        <a:stretch/>
      </xdr:blipFill>
      <xdr:spPr bwMode="auto">
        <a:xfrm>
          <a:off x="6818537" y="40741148"/>
          <a:ext cx="1553937" cy="181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413471</xdr:colOff>
      <xdr:row>264</xdr:row>
      <xdr:rowOff>19050</xdr:rowOff>
    </xdr:from>
    <xdr:to>
      <xdr:col>12</xdr:col>
      <xdr:colOff>539029</xdr:colOff>
      <xdr:row>274</xdr:row>
      <xdr:rowOff>51999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59" t="27208" r="32607" b="46821"/>
        <a:stretch/>
      </xdr:blipFill>
      <xdr:spPr bwMode="auto">
        <a:xfrm>
          <a:off x="7452446" y="52787550"/>
          <a:ext cx="1062904" cy="193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1385021</xdr:colOff>
      <xdr:row>303</xdr:row>
      <xdr:rowOff>133350</xdr:rowOff>
    </xdr:from>
    <xdr:to>
      <xdr:col>12</xdr:col>
      <xdr:colOff>225426</xdr:colOff>
      <xdr:row>312</xdr:row>
      <xdr:rowOff>61569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59" t="27208" r="32607" b="46821"/>
        <a:stretch/>
      </xdr:blipFill>
      <xdr:spPr bwMode="auto">
        <a:xfrm>
          <a:off x="6976196" y="59607450"/>
          <a:ext cx="900980" cy="1642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203C-08A1-D04C-ABFB-04787942CC5E}">
  <sheetPr>
    <pageSetUpPr fitToPage="1"/>
  </sheetPr>
  <dimension ref="A1:Q352"/>
  <sheetViews>
    <sheetView tabSelected="1" topLeftCell="L340" zoomScale="302" zoomScaleNormal="164" workbookViewId="0">
      <selection activeCell="S352" sqref="S352"/>
    </sheetView>
  </sheetViews>
  <sheetFormatPr baseColWidth="10" defaultColWidth="9.1640625" defaultRowHeight="15" x14ac:dyDescent="0.2"/>
  <cols>
    <col min="1" max="1" width="17.5" customWidth="1"/>
    <col min="2" max="4" width="13" customWidth="1"/>
    <col min="8" max="8" width="21.6640625" customWidth="1"/>
    <col min="9" max="9" width="9.5" hidden="1" customWidth="1"/>
    <col min="10" max="11" width="0" hidden="1" customWidth="1"/>
    <col min="12" max="12" width="9.1640625" style="79"/>
    <col min="15" max="15" width="17.83203125" style="76" customWidth="1"/>
    <col min="16" max="16" width="15" customWidth="1"/>
    <col min="17" max="17" width="14.33203125" customWidth="1"/>
  </cols>
  <sheetData>
    <row r="1" spans="1:17" ht="15" customHeight="1" x14ac:dyDescent="0.2">
      <c r="A1" s="46" t="s">
        <v>69</v>
      </c>
      <c r="B1" s="127">
        <v>233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9">
        <v>2400</v>
      </c>
      <c r="O1" s="122"/>
      <c r="P1" s="120"/>
      <c r="Q1" s="121"/>
    </row>
    <row r="2" spans="1:17" x14ac:dyDescent="0.2">
      <c r="A2" s="28" t="s">
        <v>70</v>
      </c>
      <c r="B2" s="295" t="s">
        <v>149</v>
      </c>
      <c r="C2" s="295"/>
      <c r="D2" s="295"/>
      <c r="E2" s="295"/>
      <c r="F2" s="295"/>
      <c r="G2" s="295"/>
      <c r="H2" s="296"/>
      <c r="I2" s="296"/>
      <c r="J2" s="296"/>
      <c r="K2" s="296"/>
      <c r="L2" s="296"/>
      <c r="M2" s="296"/>
      <c r="N2" s="297"/>
      <c r="O2" s="298"/>
      <c r="P2" s="299"/>
      <c r="Q2" s="112"/>
    </row>
    <row r="3" spans="1:17" x14ac:dyDescent="0.2">
      <c r="A3" s="28" t="s">
        <v>72</v>
      </c>
      <c r="B3" s="300" t="s">
        <v>143</v>
      </c>
      <c r="C3" s="300"/>
      <c r="D3" s="300"/>
      <c r="E3" s="300"/>
      <c r="F3" s="300"/>
      <c r="G3" s="300"/>
      <c r="H3" s="296"/>
      <c r="I3" s="296"/>
      <c r="J3" s="296"/>
      <c r="K3" s="296"/>
      <c r="L3" s="296"/>
      <c r="M3" s="296"/>
      <c r="N3" s="297"/>
      <c r="O3" s="298"/>
      <c r="P3" s="299"/>
      <c r="Q3" s="112"/>
    </row>
    <row r="4" spans="1:17" x14ac:dyDescent="0.2">
      <c r="A4" s="28" t="s">
        <v>74</v>
      </c>
      <c r="B4" s="301" t="s">
        <v>75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7"/>
      <c r="O4" s="298"/>
      <c r="P4" s="299"/>
      <c r="Q4" s="112"/>
    </row>
    <row r="5" spans="1:17" x14ac:dyDescent="0.2">
      <c r="A5" s="28" t="s">
        <v>76</v>
      </c>
      <c r="B5" s="296" t="s">
        <v>77</v>
      </c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7"/>
      <c r="O5" s="298"/>
      <c r="P5" s="299"/>
      <c r="Q5" s="112"/>
    </row>
    <row r="6" spans="1:17" x14ac:dyDescent="0.2">
      <c r="A6" s="28" t="s">
        <v>78</v>
      </c>
      <c r="B6" s="302" t="s">
        <v>79</v>
      </c>
      <c r="C6" s="302"/>
      <c r="D6" s="302"/>
      <c r="E6" s="302"/>
      <c r="F6" s="302"/>
      <c r="G6" s="302"/>
      <c r="H6" s="296"/>
      <c r="I6" s="296"/>
      <c r="J6" s="296"/>
      <c r="K6" s="296"/>
      <c r="L6" s="296"/>
      <c r="M6" s="296"/>
      <c r="N6" s="297"/>
      <c r="O6" s="298"/>
      <c r="P6" s="299"/>
      <c r="Q6" s="112"/>
    </row>
    <row r="7" spans="1:17" x14ac:dyDescent="0.2">
      <c r="A7" s="28" t="s">
        <v>80</v>
      </c>
      <c r="B7" s="296" t="s">
        <v>81</v>
      </c>
      <c r="C7" s="296"/>
      <c r="D7" s="296" t="s">
        <v>82</v>
      </c>
      <c r="E7" s="296"/>
      <c r="F7" s="303" t="s">
        <v>83</v>
      </c>
      <c r="G7" s="303" t="s">
        <v>84</v>
      </c>
      <c r="H7" s="296"/>
      <c r="I7" s="296"/>
      <c r="J7" s="296"/>
      <c r="K7" s="296"/>
      <c r="L7" s="296"/>
      <c r="M7" s="296"/>
      <c r="N7" s="297"/>
      <c r="O7" s="298"/>
      <c r="P7" s="299"/>
      <c r="Q7" s="112"/>
    </row>
    <row r="8" spans="1:17" x14ac:dyDescent="0.2">
      <c r="A8" s="28" t="s">
        <v>85</v>
      </c>
      <c r="B8" s="296" t="s">
        <v>129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7"/>
      <c r="O8" s="298"/>
      <c r="P8" s="299"/>
      <c r="Q8" s="112"/>
    </row>
    <row r="9" spans="1:17" x14ac:dyDescent="0.2">
      <c r="A9" s="28" t="s">
        <v>87</v>
      </c>
      <c r="B9" s="296" t="s">
        <v>88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7"/>
      <c r="O9" s="298"/>
      <c r="P9" s="299"/>
      <c r="Q9" s="112"/>
    </row>
    <row r="10" spans="1:17" ht="15.75" customHeight="1" x14ac:dyDescent="0.2">
      <c r="A10" s="28" t="s">
        <v>18</v>
      </c>
      <c r="B10" s="301" t="s">
        <v>126</v>
      </c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7"/>
      <c r="O10" s="298"/>
      <c r="P10" s="299"/>
      <c r="Q10" s="112"/>
    </row>
    <row r="11" spans="1:17" x14ac:dyDescent="0.2">
      <c r="A11" s="28" t="s">
        <v>89</v>
      </c>
      <c r="B11" s="296" t="s">
        <v>90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7"/>
      <c r="O11" s="298"/>
      <c r="P11" s="299"/>
      <c r="Q11" s="112"/>
    </row>
    <row r="12" spans="1:17" x14ac:dyDescent="0.2">
      <c r="A12" s="28" t="s">
        <v>91</v>
      </c>
      <c r="B12" s="304">
        <v>3000</v>
      </c>
      <c r="C12" s="304" t="s">
        <v>92</v>
      </c>
      <c r="D12" s="304">
        <v>2400</v>
      </c>
      <c r="E12" s="304">
        <v>8</v>
      </c>
      <c r="F12" s="304" t="s">
        <v>93</v>
      </c>
      <c r="G12" s="303"/>
      <c r="H12" s="296">
        <v>3000</v>
      </c>
      <c r="I12" s="296"/>
      <c r="J12" s="296"/>
      <c r="K12" s="296"/>
      <c r="L12" s="296"/>
      <c r="M12" s="296"/>
      <c r="N12" s="297"/>
      <c r="O12" s="298"/>
      <c r="P12" s="299"/>
      <c r="Q12" s="112"/>
    </row>
    <row r="13" spans="1:17" x14ac:dyDescent="0.2">
      <c r="A13" s="28" t="s">
        <v>94</v>
      </c>
      <c r="B13" s="305">
        <v>0</v>
      </c>
      <c r="C13" s="305"/>
      <c r="D13" s="296"/>
      <c r="E13" s="296"/>
      <c r="F13" s="296"/>
      <c r="G13" s="296"/>
      <c r="H13" s="296"/>
      <c r="I13" s="296"/>
      <c r="J13" s="296" t="s">
        <v>95</v>
      </c>
      <c r="K13" s="296"/>
      <c r="L13" s="296"/>
      <c r="M13" s="296"/>
      <c r="N13" s="303" t="s">
        <v>96</v>
      </c>
      <c r="O13" s="298"/>
      <c r="P13" s="299"/>
      <c r="Q13" s="112"/>
    </row>
    <row r="14" spans="1:17" x14ac:dyDescent="0.2">
      <c r="A14" s="28" t="s">
        <v>97</v>
      </c>
      <c r="B14" s="305">
        <v>1200</v>
      </c>
      <c r="C14" s="305"/>
      <c r="D14" s="303" t="s">
        <v>98</v>
      </c>
      <c r="E14" s="303"/>
      <c r="F14" s="303"/>
      <c r="G14" s="303"/>
      <c r="H14" s="303"/>
      <c r="I14" s="303"/>
      <c r="J14" s="296"/>
      <c r="K14" s="296"/>
      <c r="L14" s="296"/>
      <c r="M14" s="296"/>
      <c r="N14" s="303"/>
      <c r="O14" s="298"/>
      <c r="P14" s="299"/>
      <c r="Q14" s="112"/>
    </row>
    <row r="15" spans="1:17" x14ac:dyDescent="0.2">
      <c r="A15" s="28" t="s">
        <v>99</v>
      </c>
      <c r="B15" s="306"/>
      <c r="C15" s="306"/>
      <c r="D15" s="306"/>
      <c r="E15" s="306"/>
      <c r="F15" s="306"/>
      <c r="G15" s="306"/>
      <c r="H15" s="303"/>
      <c r="I15" s="303"/>
      <c r="J15" s="296"/>
      <c r="K15" s="296"/>
      <c r="L15" s="296"/>
      <c r="M15" s="296"/>
      <c r="N15" s="303"/>
      <c r="O15" s="298"/>
      <c r="P15" s="299"/>
      <c r="Q15" s="112"/>
    </row>
    <row r="16" spans="1:17" ht="16" thickBot="1" x14ac:dyDescent="0.25">
      <c r="A16" s="45"/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8"/>
      <c r="M16" s="307"/>
      <c r="N16" s="307"/>
      <c r="O16" s="309"/>
      <c r="P16" s="299"/>
      <c r="Q16" s="112"/>
    </row>
    <row r="17" spans="1:17" ht="33" thickBot="1" x14ac:dyDescent="0.25">
      <c r="A17" s="142"/>
      <c r="B17" s="143"/>
      <c r="C17" s="143" t="s">
        <v>28</v>
      </c>
      <c r="D17" s="143"/>
      <c r="E17" s="143"/>
      <c r="F17" s="143"/>
      <c r="G17" s="25" t="s">
        <v>123</v>
      </c>
      <c r="H17" s="25" t="s">
        <v>29</v>
      </c>
      <c r="I17" s="26" t="s">
        <v>101</v>
      </c>
      <c r="J17" s="26" t="s">
        <v>106</v>
      </c>
      <c r="K17" s="26" t="s">
        <v>102</v>
      </c>
      <c r="L17" s="78" t="s">
        <v>145</v>
      </c>
      <c r="M17" s="26" t="s">
        <v>30</v>
      </c>
      <c r="N17" s="92" t="s">
        <v>0</v>
      </c>
      <c r="O17" s="98" t="s">
        <v>148</v>
      </c>
      <c r="P17" s="88" t="s">
        <v>146</v>
      </c>
      <c r="Q17" s="84" t="s">
        <v>147</v>
      </c>
    </row>
    <row r="18" spans="1:17" ht="15" hidden="1" customHeight="1" x14ac:dyDescent="0.2">
      <c r="A18" s="135"/>
      <c r="B18" s="136"/>
      <c r="C18" s="137" t="s">
        <v>31</v>
      </c>
      <c r="D18" s="137"/>
      <c r="E18" s="137"/>
      <c r="F18" s="137"/>
      <c r="G18" s="16"/>
      <c r="H18" s="16"/>
      <c r="I18" s="23">
        <f>39.992*0.14</f>
        <v>5.5988800000000003</v>
      </c>
      <c r="J18" s="23">
        <f>E12</f>
        <v>8</v>
      </c>
      <c r="K18" s="24">
        <f>I18*J18</f>
        <v>44.791040000000002</v>
      </c>
      <c r="L18" s="23"/>
      <c r="M18" s="16" t="s">
        <v>1</v>
      </c>
      <c r="N18" s="93"/>
      <c r="O18" s="99">
        <f>K18*N18</f>
        <v>0</v>
      </c>
      <c r="P18" s="89"/>
      <c r="Q18" s="85"/>
    </row>
    <row r="19" spans="1:17" s="52" customFormat="1" x14ac:dyDescent="0.2">
      <c r="A19" s="138"/>
      <c r="B19" s="139"/>
      <c r="C19" s="140" t="s">
        <v>133</v>
      </c>
      <c r="D19" s="140"/>
      <c r="E19" s="140"/>
      <c r="F19" s="140"/>
      <c r="G19" s="49" t="s">
        <v>130</v>
      </c>
      <c r="H19" s="49"/>
      <c r="I19" s="50">
        <v>39.992000000000004</v>
      </c>
      <c r="J19" s="50">
        <f>J18</f>
        <v>8</v>
      </c>
      <c r="K19" s="51">
        <f t="shared" ref="K19:K49" si="0">I19*J19</f>
        <v>319.93600000000004</v>
      </c>
      <c r="L19" s="50">
        <f>K19*10</f>
        <v>3199.3600000000006</v>
      </c>
      <c r="M19" s="49" t="s">
        <v>32</v>
      </c>
      <c r="N19" s="94">
        <v>7.5900000000000007</v>
      </c>
      <c r="O19" s="100">
        <f t="shared" ref="O19:O48" si="1">L19*N19</f>
        <v>24283.142400000008</v>
      </c>
      <c r="P19" s="90">
        <f>O19*0.18</f>
        <v>4370.9656320000013</v>
      </c>
      <c r="Q19" s="86">
        <f>O19+P19</f>
        <v>28654.108032000011</v>
      </c>
    </row>
    <row r="20" spans="1:17" s="52" customFormat="1" x14ac:dyDescent="0.2">
      <c r="A20" s="138"/>
      <c r="B20" s="139"/>
      <c r="C20" s="140" t="s">
        <v>134</v>
      </c>
      <c r="D20" s="140"/>
      <c r="E20" s="140"/>
      <c r="F20" s="140"/>
      <c r="G20" s="49" t="s">
        <v>130</v>
      </c>
      <c r="H20" s="49"/>
      <c r="I20" s="50">
        <v>6.9480000000000004</v>
      </c>
      <c r="J20" s="50">
        <f t="shared" ref="J20:J48" si="2">J19</f>
        <v>8</v>
      </c>
      <c r="K20" s="51">
        <f t="shared" si="0"/>
        <v>55.584000000000003</v>
      </c>
      <c r="L20" s="50">
        <f t="shared" ref="L20:L49" si="3">K20*10</f>
        <v>555.84</v>
      </c>
      <c r="M20" s="49" t="s">
        <v>32</v>
      </c>
      <c r="N20" s="94">
        <v>6.9850000000000003</v>
      </c>
      <c r="O20" s="100">
        <f t="shared" si="1"/>
        <v>3882.5424000000003</v>
      </c>
      <c r="P20" s="90">
        <f t="shared" ref="P20:P48" si="4">O20*0.18</f>
        <v>698.85763199999997</v>
      </c>
      <c r="Q20" s="86">
        <f t="shared" ref="Q20:Q48" si="5">O20+P20</f>
        <v>4581.4000320000005</v>
      </c>
    </row>
    <row r="21" spans="1:17" s="52" customFormat="1" x14ac:dyDescent="0.2">
      <c r="A21" s="138"/>
      <c r="B21" s="139"/>
      <c r="C21" s="140" t="s">
        <v>33</v>
      </c>
      <c r="D21" s="140"/>
      <c r="E21" s="140"/>
      <c r="F21" s="140"/>
      <c r="G21" s="49" t="s">
        <v>130</v>
      </c>
      <c r="H21" s="49" t="s">
        <v>140</v>
      </c>
      <c r="I21" s="50">
        <v>3</v>
      </c>
      <c r="J21" s="50">
        <f t="shared" si="2"/>
        <v>8</v>
      </c>
      <c r="K21" s="51">
        <f t="shared" si="0"/>
        <v>24</v>
      </c>
      <c r="L21" s="50">
        <f t="shared" si="3"/>
        <v>240</v>
      </c>
      <c r="M21" s="49" t="s">
        <v>3</v>
      </c>
      <c r="N21" s="94">
        <v>166.10000000000002</v>
      </c>
      <c r="O21" s="100">
        <f t="shared" si="1"/>
        <v>39864.000000000007</v>
      </c>
      <c r="P21" s="90">
        <f t="shared" si="4"/>
        <v>7175.5200000000013</v>
      </c>
      <c r="Q21" s="86">
        <f t="shared" si="5"/>
        <v>47039.520000000011</v>
      </c>
    </row>
    <row r="22" spans="1:17" s="52" customFormat="1" x14ac:dyDescent="0.2">
      <c r="A22" s="138"/>
      <c r="B22" s="139"/>
      <c r="C22" s="140" t="s">
        <v>34</v>
      </c>
      <c r="D22" s="140"/>
      <c r="E22" s="140"/>
      <c r="F22" s="140"/>
      <c r="G22" s="49" t="s">
        <v>130</v>
      </c>
      <c r="H22" s="49"/>
      <c r="I22" s="50">
        <v>3</v>
      </c>
      <c r="J22" s="50">
        <f t="shared" si="2"/>
        <v>8</v>
      </c>
      <c r="K22" s="51">
        <f t="shared" si="0"/>
        <v>24</v>
      </c>
      <c r="L22" s="50">
        <f t="shared" si="3"/>
        <v>240</v>
      </c>
      <c r="M22" s="49" t="s">
        <v>3</v>
      </c>
      <c r="N22" s="94">
        <v>12.100000000000001</v>
      </c>
      <c r="O22" s="100">
        <f t="shared" si="1"/>
        <v>2904.0000000000005</v>
      </c>
      <c r="P22" s="90">
        <f t="shared" si="4"/>
        <v>522.72</v>
      </c>
      <c r="Q22" s="86">
        <f t="shared" si="5"/>
        <v>3426.7200000000003</v>
      </c>
    </row>
    <row r="23" spans="1:17" s="52" customFormat="1" x14ac:dyDescent="0.2">
      <c r="A23" s="138"/>
      <c r="B23" s="139"/>
      <c r="C23" s="140" t="s">
        <v>5</v>
      </c>
      <c r="D23" s="140"/>
      <c r="E23" s="140"/>
      <c r="F23" s="140"/>
      <c r="G23" s="49" t="s">
        <v>130</v>
      </c>
      <c r="H23" s="49" t="s">
        <v>35</v>
      </c>
      <c r="I23" s="50">
        <v>6</v>
      </c>
      <c r="J23" s="50">
        <f t="shared" si="2"/>
        <v>8</v>
      </c>
      <c r="K23" s="51">
        <f t="shared" si="0"/>
        <v>48</v>
      </c>
      <c r="L23" s="50">
        <f t="shared" si="3"/>
        <v>480</v>
      </c>
      <c r="M23" s="49" t="s">
        <v>3</v>
      </c>
      <c r="N23" s="94">
        <v>102.30000000000001</v>
      </c>
      <c r="O23" s="100">
        <f t="shared" si="1"/>
        <v>49104.000000000007</v>
      </c>
      <c r="P23" s="90">
        <f t="shared" si="4"/>
        <v>8838.7200000000012</v>
      </c>
      <c r="Q23" s="86">
        <f t="shared" si="5"/>
        <v>57942.720000000008</v>
      </c>
    </row>
    <row r="24" spans="1:17" s="52" customFormat="1" x14ac:dyDescent="0.2">
      <c r="A24" s="138"/>
      <c r="B24" s="139"/>
      <c r="C24" s="140" t="s">
        <v>6</v>
      </c>
      <c r="D24" s="140"/>
      <c r="E24" s="140"/>
      <c r="F24" s="140"/>
      <c r="G24" s="49" t="s">
        <v>130</v>
      </c>
      <c r="H24" s="49" t="s">
        <v>37</v>
      </c>
      <c r="I24" s="50">
        <v>4</v>
      </c>
      <c r="J24" s="50">
        <f t="shared" si="2"/>
        <v>8</v>
      </c>
      <c r="K24" s="51">
        <f t="shared" si="0"/>
        <v>32</v>
      </c>
      <c r="L24" s="50">
        <f t="shared" si="3"/>
        <v>320</v>
      </c>
      <c r="M24" s="49" t="s">
        <v>3</v>
      </c>
      <c r="N24" s="94">
        <v>12.100000000000001</v>
      </c>
      <c r="O24" s="100">
        <f t="shared" si="1"/>
        <v>3872.0000000000005</v>
      </c>
      <c r="P24" s="90">
        <f t="shared" si="4"/>
        <v>696.96</v>
      </c>
      <c r="Q24" s="86">
        <f t="shared" si="5"/>
        <v>4568.9600000000009</v>
      </c>
    </row>
    <row r="25" spans="1:17" s="52" customFormat="1" x14ac:dyDescent="0.2">
      <c r="A25" s="138"/>
      <c r="B25" s="139"/>
      <c r="C25" s="140" t="s">
        <v>38</v>
      </c>
      <c r="D25" s="140"/>
      <c r="E25" s="140"/>
      <c r="F25" s="140"/>
      <c r="G25" s="49" t="s">
        <v>130</v>
      </c>
      <c r="H25" s="49" t="s">
        <v>39</v>
      </c>
      <c r="I25" s="50">
        <v>6</v>
      </c>
      <c r="J25" s="50">
        <f t="shared" si="2"/>
        <v>8</v>
      </c>
      <c r="K25" s="51">
        <f t="shared" si="0"/>
        <v>48</v>
      </c>
      <c r="L25" s="50">
        <f t="shared" si="3"/>
        <v>480</v>
      </c>
      <c r="M25" s="49" t="s">
        <v>3</v>
      </c>
      <c r="N25" s="94">
        <v>3.5750000000000002</v>
      </c>
      <c r="O25" s="100">
        <f t="shared" si="1"/>
        <v>1716</v>
      </c>
      <c r="P25" s="90">
        <f t="shared" si="4"/>
        <v>308.88</v>
      </c>
      <c r="Q25" s="86">
        <f t="shared" si="5"/>
        <v>2024.88</v>
      </c>
    </row>
    <row r="26" spans="1:17" s="52" customFormat="1" x14ac:dyDescent="0.2">
      <c r="A26" s="138"/>
      <c r="B26" s="139"/>
      <c r="C26" s="140" t="s">
        <v>7</v>
      </c>
      <c r="D26" s="140"/>
      <c r="E26" s="140"/>
      <c r="F26" s="140"/>
      <c r="G26" s="49" t="s">
        <v>130</v>
      </c>
      <c r="H26" s="49" t="s">
        <v>40</v>
      </c>
      <c r="I26" s="50">
        <v>8</v>
      </c>
      <c r="J26" s="50">
        <f t="shared" si="2"/>
        <v>8</v>
      </c>
      <c r="K26" s="51">
        <f t="shared" si="0"/>
        <v>64</v>
      </c>
      <c r="L26" s="50">
        <f t="shared" si="3"/>
        <v>640</v>
      </c>
      <c r="M26" s="49" t="s">
        <v>3</v>
      </c>
      <c r="N26" s="94">
        <v>5.5</v>
      </c>
      <c r="O26" s="100">
        <f t="shared" si="1"/>
        <v>3520</v>
      </c>
      <c r="P26" s="90">
        <f t="shared" si="4"/>
        <v>633.6</v>
      </c>
      <c r="Q26" s="86">
        <f t="shared" si="5"/>
        <v>4153.6000000000004</v>
      </c>
    </row>
    <row r="27" spans="1:17" s="52" customFormat="1" x14ac:dyDescent="0.2">
      <c r="A27" s="138"/>
      <c r="B27" s="139"/>
      <c r="C27" s="140" t="s">
        <v>41</v>
      </c>
      <c r="D27" s="140"/>
      <c r="E27" s="140"/>
      <c r="F27" s="140"/>
      <c r="G27" s="49" t="s">
        <v>130</v>
      </c>
      <c r="H27" s="49" t="s">
        <v>42</v>
      </c>
      <c r="I27" s="50">
        <v>4</v>
      </c>
      <c r="J27" s="50">
        <f t="shared" si="2"/>
        <v>8</v>
      </c>
      <c r="K27" s="51">
        <f t="shared" si="0"/>
        <v>32</v>
      </c>
      <c r="L27" s="50">
        <f t="shared" si="3"/>
        <v>320</v>
      </c>
      <c r="M27" s="49" t="s">
        <v>3</v>
      </c>
      <c r="N27" s="94">
        <v>8.8000000000000007</v>
      </c>
      <c r="O27" s="100">
        <f t="shared" si="1"/>
        <v>2816</v>
      </c>
      <c r="P27" s="90">
        <f t="shared" si="4"/>
        <v>506.88</v>
      </c>
      <c r="Q27" s="86">
        <f t="shared" si="5"/>
        <v>3322.88</v>
      </c>
    </row>
    <row r="28" spans="1:17" s="52" customFormat="1" x14ac:dyDescent="0.2">
      <c r="A28" s="138"/>
      <c r="B28" s="139"/>
      <c r="C28" s="140" t="s">
        <v>43</v>
      </c>
      <c r="D28" s="140"/>
      <c r="E28" s="140"/>
      <c r="F28" s="140"/>
      <c r="G28" s="49" t="s">
        <v>130</v>
      </c>
      <c r="H28" s="49" t="s">
        <v>44</v>
      </c>
      <c r="I28" s="50">
        <v>4</v>
      </c>
      <c r="J28" s="50">
        <f t="shared" si="2"/>
        <v>8</v>
      </c>
      <c r="K28" s="51">
        <f t="shared" si="0"/>
        <v>32</v>
      </c>
      <c r="L28" s="50">
        <f t="shared" si="3"/>
        <v>320</v>
      </c>
      <c r="M28" s="49" t="s">
        <v>3</v>
      </c>
      <c r="N28" s="94">
        <v>4.95</v>
      </c>
      <c r="O28" s="100">
        <f t="shared" si="1"/>
        <v>1584</v>
      </c>
      <c r="P28" s="90">
        <f t="shared" si="4"/>
        <v>285.12</v>
      </c>
      <c r="Q28" s="86">
        <f t="shared" si="5"/>
        <v>1869.12</v>
      </c>
    </row>
    <row r="29" spans="1:17" s="52" customFormat="1" x14ac:dyDescent="0.2">
      <c r="A29" s="138"/>
      <c r="B29" s="139"/>
      <c r="C29" s="140" t="s">
        <v>4</v>
      </c>
      <c r="D29" s="140"/>
      <c r="E29" s="140"/>
      <c r="F29" s="140"/>
      <c r="G29" s="49" t="s">
        <v>130</v>
      </c>
      <c r="H29" s="49" t="s">
        <v>45</v>
      </c>
      <c r="I29" s="50">
        <v>24</v>
      </c>
      <c r="J29" s="50">
        <f t="shared" si="2"/>
        <v>8</v>
      </c>
      <c r="K29" s="51">
        <f t="shared" si="0"/>
        <v>192</v>
      </c>
      <c r="L29" s="50">
        <f t="shared" si="3"/>
        <v>1920</v>
      </c>
      <c r="M29" s="49" t="s">
        <v>3</v>
      </c>
      <c r="N29" s="94">
        <v>0.9900000000000001</v>
      </c>
      <c r="O29" s="100">
        <f t="shared" si="1"/>
        <v>1900.8000000000002</v>
      </c>
      <c r="P29" s="90">
        <f t="shared" si="4"/>
        <v>342.14400000000001</v>
      </c>
      <c r="Q29" s="86">
        <f t="shared" si="5"/>
        <v>2242.9440000000004</v>
      </c>
    </row>
    <row r="30" spans="1:17" s="52" customFormat="1" x14ac:dyDescent="0.2">
      <c r="A30" s="138"/>
      <c r="B30" s="139"/>
      <c r="C30" s="140" t="s">
        <v>46</v>
      </c>
      <c r="D30" s="140"/>
      <c r="E30" s="140"/>
      <c r="F30" s="140"/>
      <c r="G30" s="49" t="s">
        <v>130</v>
      </c>
      <c r="H30" s="49" t="s">
        <v>103</v>
      </c>
      <c r="I30" s="50">
        <v>6</v>
      </c>
      <c r="J30" s="50">
        <f t="shared" si="2"/>
        <v>8</v>
      </c>
      <c r="K30" s="51">
        <f t="shared" si="0"/>
        <v>48</v>
      </c>
      <c r="L30" s="50">
        <f t="shared" si="3"/>
        <v>480</v>
      </c>
      <c r="M30" s="49" t="s">
        <v>3</v>
      </c>
      <c r="N30" s="94">
        <v>2.4750000000000001</v>
      </c>
      <c r="O30" s="100">
        <f t="shared" si="1"/>
        <v>1188</v>
      </c>
      <c r="P30" s="90">
        <f t="shared" si="4"/>
        <v>213.84</v>
      </c>
      <c r="Q30" s="86">
        <f t="shared" si="5"/>
        <v>1401.84</v>
      </c>
    </row>
    <row r="31" spans="1:17" s="52" customFormat="1" x14ac:dyDescent="0.2">
      <c r="A31" s="138"/>
      <c r="B31" s="139"/>
      <c r="C31" s="140" t="s">
        <v>47</v>
      </c>
      <c r="D31" s="140"/>
      <c r="E31" s="140"/>
      <c r="F31" s="140"/>
      <c r="G31" s="49" t="s">
        <v>130</v>
      </c>
      <c r="H31" s="49"/>
      <c r="I31" s="50">
        <v>12</v>
      </c>
      <c r="J31" s="50">
        <f t="shared" si="2"/>
        <v>8</v>
      </c>
      <c r="K31" s="51">
        <f t="shared" si="0"/>
        <v>96</v>
      </c>
      <c r="L31" s="50">
        <f t="shared" si="3"/>
        <v>960</v>
      </c>
      <c r="M31" s="49" t="s">
        <v>3</v>
      </c>
      <c r="N31" s="94">
        <v>19.8</v>
      </c>
      <c r="O31" s="100">
        <f t="shared" si="1"/>
        <v>19008</v>
      </c>
      <c r="P31" s="90">
        <f t="shared" si="4"/>
        <v>3421.44</v>
      </c>
      <c r="Q31" s="86">
        <f t="shared" si="5"/>
        <v>22429.439999999999</v>
      </c>
    </row>
    <row r="32" spans="1:17" ht="15" hidden="1" customHeight="1" x14ac:dyDescent="0.2">
      <c r="A32" s="144" t="s">
        <v>48</v>
      </c>
      <c r="B32" s="145"/>
      <c r="C32" s="146" t="s">
        <v>9</v>
      </c>
      <c r="D32" s="146"/>
      <c r="E32" s="146"/>
      <c r="F32" s="146"/>
      <c r="G32" s="55"/>
      <c r="H32" s="55" t="s">
        <v>11</v>
      </c>
      <c r="I32" s="55">
        <f>I21*2</f>
        <v>6</v>
      </c>
      <c r="J32" s="56">
        <f t="shared" si="2"/>
        <v>8</v>
      </c>
      <c r="K32" s="57">
        <f t="shared" si="0"/>
        <v>48</v>
      </c>
      <c r="L32" s="50">
        <f t="shared" si="3"/>
        <v>480</v>
      </c>
      <c r="M32" s="55" t="s">
        <v>3</v>
      </c>
      <c r="N32" s="95">
        <v>0</v>
      </c>
      <c r="O32" s="100">
        <f t="shared" si="1"/>
        <v>0</v>
      </c>
      <c r="P32" s="90">
        <f t="shared" si="4"/>
        <v>0</v>
      </c>
      <c r="Q32" s="86">
        <f t="shared" si="5"/>
        <v>0</v>
      </c>
    </row>
    <row r="33" spans="1:17" ht="15" hidden="1" customHeight="1" x14ac:dyDescent="0.2">
      <c r="A33" s="144" t="s">
        <v>49</v>
      </c>
      <c r="B33" s="145"/>
      <c r="C33" s="146" t="s">
        <v>9</v>
      </c>
      <c r="D33" s="146"/>
      <c r="E33" s="146"/>
      <c r="F33" s="146"/>
      <c r="G33" s="55"/>
      <c r="H33" s="55" t="s">
        <v>11</v>
      </c>
      <c r="I33" s="56">
        <f>N1/270</f>
        <v>8.8888888888888893</v>
      </c>
      <c r="J33" s="56">
        <f t="shared" si="2"/>
        <v>8</v>
      </c>
      <c r="K33" s="57">
        <f t="shared" si="0"/>
        <v>71.111111111111114</v>
      </c>
      <c r="L33" s="50">
        <f t="shared" si="3"/>
        <v>711.11111111111109</v>
      </c>
      <c r="M33" s="55" t="s">
        <v>3</v>
      </c>
      <c r="N33" s="95">
        <v>0</v>
      </c>
      <c r="O33" s="100">
        <f t="shared" si="1"/>
        <v>0</v>
      </c>
      <c r="P33" s="90">
        <f t="shared" si="4"/>
        <v>0</v>
      </c>
      <c r="Q33" s="86">
        <f t="shared" si="5"/>
        <v>0</v>
      </c>
    </row>
    <row r="34" spans="1:17" ht="15" hidden="1" customHeight="1" x14ac:dyDescent="0.2">
      <c r="A34" s="144" t="s">
        <v>50</v>
      </c>
      <c r="B34" s="145"/>
      <c r="C34" s="146" t="s">
        <v>9</v>
      </c>
      <c r="D34" s="146"/>
      <c r="E34" s="146"/>
      <c r="F34" s="146"/>
      <c r="G34" s="55"/>
      <c r="H34" s="55" t="s">
        <v>51</v>
      </c>
      <c r="I34" s="55">
        <f>I24*2</f>
        <v>8</v>
      </c>
      <c r="J34" s="56">
        <f t="shared" si="2"/>
        <v>8</v>
      </c>
      <c r="K34" s="57">
        <f t="shared" si="0"/>
        <v>64</v>
      </c>
      <c r="L34" s="50">
        <f t="shared" si="3"/>
        <v>640</v>
      </c>
      <c r="M34" s="55" t="s">
        <v>3</v>
      </c>
      <c r="N34" s="95">
        <v>0</v>
      </c>
      <c r="O34" s="100">
        <f t="shared" si="1"/>
        <v>0</v>
      </c>
      <c r="P34" s="90">
        <f t="shared" si="4"/>
        <v>0</v>
      </c>
      <c r="Q34" s="86">
        <f t="shared" si="5"/>
        <v>0</v>
      </c>
    </row>
    <row r="35" spans="1:17" ht="15" hidden="1" customHeight="1" x14ac:dyDescent="0.2">
      <c r="A35" s="144" t="s">
        <v>52</v>
      </c>
      <c r="B35" s="145"/>
      <c r="C35" s="146" t="s">
        <v>53</v>
      </c>
      <c r="D35" s="146"/>
      <c r="E35" s="146"/>
      <c r="F35" s="146"/>
      <c r="G35" s="55"/>
      <c r="H35" s="55" t="s">
        <v>54</v>
      </c>
      <c r="I35" s="55">
        <f>I26*1</f>
        <v>8</v>
      </c>
      <c r="J35" s="56">
        <f t="shared" si="2"/>
        <v>8</v>
      </c>
      <c r="K35" s="57">
        <f t="shared" si="0"/>
        <v>64</v>
      </c>
      <c r="L35" s="50">
        <f t="shared" si="3"/>
        <v>640</v>
      </c>
      <c r="M35" s="55" t="s">
        <v>3</v>
      </c>
      <c r="N35" s="95">
        <v>0</v>
      </c>
      <c r="O35" s="100">
        <f t="shared" si="1"/>
        <v>0</v>
      </c>
      <c r="P35" s="90">
        <f t="shared" si="4"/>
        <v>0</v>
      </c>
      <c r="Q35" s="86">
        <f t="shared" si="5"/>
        <v>0</v>
      </c>
    </row>
    <row r="36" spans="1:17" ht="15" hidden="1" customHeight="1" x14ac:dyDescent="0.2">
      <c r="A36" s="144" t="s">
        <v>43</v>
      </c>
      <c r="B36" s="145"/>
      <c r="C36" s="146" t="s">
        <v>53</v>
      </c>
      <c r="D36" s="146"/>
      <c r="E36" s="146"/>
      <c r="F36" s="146"/>
      <c r="G36" s="55"/>
      <c r="H36" s="55" t="s">
        <v>22</v>
      </c>
      <c r="I36" s="56">
        <f>I25</f>
        <v>6</v>
      </c>
      <c r="J36" s="56">
        <f t="shared" si="2"/>
        <v>8</v>
      </c>
      <c r="K36" s="57">
        <f t="shared" si="0"/>
        <v>48</v>
      </c>
      <c r="L36" s="50">
        <f t="shared" si="3"/>
        <v>480</v>
      </c>
      <c r="M36" s="55" t="s">
        <v>3</v>
      </c>
      <c r="N36" s="95">
        <v>0</v>
      </c>
      <c r="O36" s="100">
        <f t="shared" si="1"/>
        <v>0</v>
      </c>
      <c r="P36" s="90">
        <f t="shared" si="4"/>
        <v>0</v>
      </c>
      <c r="Q36" s="86">
        <f t="shared" si="5"/>
        <v>0</v>
      </c>
    </row>
    <row r="37" spans="1:17" ht="15" hidden="1" customHeight="1" x14ac:dyDescent="0.2">
      <c r="A37" s="144" t="s">
        <v>55</v>
      </c>
      <c r="B37" s="145"/>
      <c r="C37" s="146" t="s">
        <v>53</v>
      </c>
      <c r="D37" s="146"/>
      <c r="E37" s="146"/>
      <c r="F37" s="146"/>
      <c r="G37" s="55"/>
      <c r="H37" s="55" t="s">
        <v>22</v>
      </c>
      <c r="I37" s="56">
        <f>I25</f>
        <v>6</v>
      </c>
      <c r="J37" s="56">
        <f t="shared" si="2"/>
        <v>8</v>
      </c>
      <c r="K37" s="57">
        <f t="shared" si="0"/>
        <v>48</v>
      </c>
      <c r="L37" s="50">
        <f t="shared" si="3"/>
        <v>480</v>
      </c>
      <c r="M37" s="55" t="s">
        <v>3</v>
      </c>
      <c r="N37" s="95">
        <v>0</v>
      </c>
      <c r="O37" s="100">
        <f t="shared" si="1"/>
        <v>0</v>
      </c>
      <c r="P37" s="90">
        <f t="shared" si="4"/>
        <v>0</v>
      </c>
      <c r="Q37" s="86">
        <f t="shared" si="5"/>
        <v>0</v>
      </c>
    </row>
    <row r="38" spans="1:17" ht="15" hidden="1" customHeight="1" x14ac:dyDescent="0.2">
      <c r="A38" s="144" t="s">
        <v>56</v>
      </c>
      <c r="B38" s="145"/>
      <c r="C38" s="146" t="s">
        <v>53</v>
      </c>
      <c r="D38" s="146"/>
      <c r="E38" s="146"/>
      <c r="F38" s="146"/>
      <c r="G38" s="55"/>
      <c r="H38" s="55" t="s">
        <v>57</v>
      </c>
      <c r="I38" s="55">
        <v>12</v>
      </c>
      <c r="J38" s="56">
        <f t="shared" si="2"/>
        <v>8</v>
      </c>
      <c r="K38" s="57">
        <f t="shared" si="0"/>
        <v>96</v>
      </c>
      <c r="L38" s="50">
        <f t="shared" si="3"/>
        <v>960</v>
      </c>
      <c r="M38" s="55" t="s">
        <v>3</v>
      </c>
      <c r="N38" s="95">
        <v>0</v>
      </c>
      <c r="O38" s="100">
        <f t="shared" si="1"/>
        <v>0</v>
      </c>
      <c r="P38" s="90">
        <f t="shared" si="4"/>
        <v>0</v>
      </c>
      <c r="Q38" s="86">
        <f t="shared" si="5"/>
        <v>0</v>
      </c>
    </row>
    <row r="39" spans="1:17" ht="15" hidden="1" customHeight="1" x14ac:dyDescent="0.2">
      <c r="A39" s="144" t="s">
        <v>104</v>
      </c>
      <c r="B39" s="145"/>
      <c r="C39" s="146" t="s">
        <v>9</v>
      </c>
      <c r="D39" s="146"/>
      <c r="E39" s="146"/>
      <c r="F39" s="146"/>
      <c r="G39" s="55"/>
      <c r="H39" s="55" t="s">
        <v>51</v>
      </c>
      <c r="I39" s="56">
        <f>N1/270</f>
        <v>8.8888888888888893</v>
      </c>
      <c r="J39" s="56">
        <f t="shared" si="2"/>
        <v>8</v>
      </c>
      <c r="K39" s="57">
        <f t="shared" si="0"/>
        <v>71.111111111111114</v>
      </c>
      <c r="L39" s="50">
        <f t="shared" si="3"/>
        <v>711.11111111111109</v>
      </c>
      <c r="M39" s="55" t="s">
        <v>3</v>
      </c>
      <c r="N39" s="95">
        <v>0</v>
      </c>
      <c r="O39" s="100">
        <f t="shared" si="1"/>
        <v>0</v>
      </c>
      <c r="P39" s="90">
        <f t="shared" si="4"/>
        <v>0</v>
      </c>
      <c r="Q39" s="86">
        <f t="shared" si="5"/>
        <v>0</v>
      </c>
    </row>
    <row r="40" spans="1:17" ht="38.25" hidden="1" customHeight="1" x14ac:dyDescent="0.2">
      <c r="A40" s="144"/>
      <c r="B40" s="145"/>
      <c r="C40" s="147" t="s">
        <v>12</v>
      </c>
      <c r="D40" s="147"/>
      <c r="E40" s="147"/>
      <c r="F40" s="147"/>
      <c r="G40" s="55"/>
      <c r="H40" s="55" t="s">
        <v>13</v>
      </c>
      <c r="I40" s="55">
        <f>(B12+D12+B12+D12)/450</f>
        <v>24</v>
      </c>
      <c r="J40" s="56">
        <f t="shared" si="2"/>
        <v>8</v>
      </c>
      <c r="K40" s="57">
        <f t="shared" si="0"/>
        <v>192</v>
      </c>
      <c r="L40" s="50">
        <f t="shared" si="3"/>
        <v>1920</v>
      </c>
      <c r="M40" s="55" t="s">
        <v>3</v>
      </c>
      <c r="N40" s="95">
        <v>0</v>
      </c>
      <c r="O40" s="100">
        <f t="shared" si="1"/>
        <v>0</v>
      </c>
      <c r="P40" s="90">
        <f t="shared" si="4"/>
        <v>0</v>
      </c>
      <c r="Q40" s="86">
        <f t="shared" si="5"/>
        <v>0</v>
      </c>
    </row>
    <row r="41" spans="1:17" s="52" customFormat="1" ht="16.5" customHeight="1" x14ac:dyDescent="0.2">
      <c r="A41" s="138"/>
      <c r="B41" s="139"/>
      <c r="C41" s="148" t="s">
        <v>8</v>
      </c>
      <c r="D41" s="148"/>
      <c r="E41" s="148"/>
      <c r="F41" s="148"/>
      <c r="G41" s="49" t="s">
        <v>130</v>
      </c>
      <c r="H41" s="49" t="s">
        <v>122</v>
      </c>
      <c r="I41" s="49">
        <f>I40</f>
        <v>24</v>
      </c>
      <c r="J41" s="50">
        <f t="shared" si="2"/>
        <v>8</v>
      </c>
      <c r="K41" s="51">
        <v>192</v>
      </c>
      <c r="L41" s="50">
        <f t="shared" si="3"/>
        <v>1920</v>
      </c>
      <c r="M41" s="49" t="s">
        <v>93</v>
      </c>
      <c r="N41" s="94">
        <v>0.53460000000000008</v>
      </c>
      <c r="O41" s="100">
        <f t="shared" si="1"/>
        <v>1026.4320000000002</v>
      </c>
      <c r="P41" s="90">
        <f t="shared" si="4"/>
        <v>184.75776000000005</v>
      </c>
      <c r="Q41" s="86">
        <f t="shared" si="5"/>
        <v>1211.1897600000002</v>
      </c>
    </row>
    <row r="42" spans="1:17" s="52" customFormat="1" x14ac:dyDescent="0.2">
      <c r="A42" s="138"/>
      <c r="B42" s="139"/>
      <c r="C42" s="140" t="s">
        <v>14</v>
      </c>
      <c r="D42" s="140"/>
      <c r="E42" s="140"/>
      <c r="F42" s="140"/>
      <c r="G42" s="49" t="s">
        <v>130</v>
      </c>
      <c r="H42" s="49" t="s">
        <v>15</v>
      </c>
      <c r="I42" s="50">
        <f>(B12/1000+D12/1000+B12/1000+D12/1000)</f>
        <v>10.8</v>
      </c>
      <c r="J42" s="50">
        <f>J40</f>
        <v>8</v>
      </c>
      <c r="K42" s="51">
        <f t="shared" si="0"/>
        <v>86.4</v>
      </c>
      <c r="L42" s="50">
        <f t="shared" si="3"/>
        <v>864</v>
      </c>
      <c r="M42" s="49" t="s">
        <v>32</v>
      </c>
      <c r="N42" s="94">
        <v>6.3250000000000002</v>
      </c>
      <c r="O42" s="100">
        <f t="shared" si="1"/>
        <v>5464.8</v>
      </c>
      <c r="P42" s="90">
        <f t="shared" si="4"/>
        <v>983.66399999999999</v>
      </c>
      <c r="Q42" s="86">
        <f t="shared" si="5"/>
        <v>6448.4639999999999</v>
      </c>
    </row>
    <row r="43" spans="1:17" ht="15" hidden="1" customHeight="1" x14ac:dyDescent="0.2">
      <c r="A43" s="144"/>
      <c r="B43" s="145"/>
      <c r="C43" s="146" t="s">
        <v>16</v>
      </c>
      <c r="D43" s="146"/>
      <c r="E43" s="146"/>
      <c r="F43" s="146"/>
      <c r="G43" s="55" t="s">
        <v>131</v>
      </c>
      <c r="H43" s="55" t="s">
        <v>60</v>
      </c>
      <c r="I43" s="56">
        <f>I42*2</f>
        <v>21.6</v>
      </c>
      <c r="J43" s="56">
        <f t="shared" si="2"/>
        <v>8</v>
      </c>
      <c r="K43" s="57">
        <f t="shared" si="0"/>
        <v>172.8</v>
      </c>
      <c r="L43" s="50">
        <f t="shared" si="3"/>
        <v>1728</v>
      </c>
      <c r="M43" s="55" t="s">
        <v>32</v>
      </c>
      <c r="N43" s="95">
        <v>0</v>
      </c>
      <c r="O43" s="100">
        <f t="shared" si="1"/>
        <v>0</v>
      </c>
      <c r="P43" s="90">
        <f t="shared" si="4"/>
        <v>0</v>
      </c>
      <c r="Q43" s="86">
        <f t="shared" si="5"/>
        <v>0</v>
      </c>
    </row>
    <row r="44" spans="1:17" ht="15" hidden="1" customHeight="1" x14ac:dyDescent="0.2">
      <c r="A44" s="144"/>
      <c r="B44" s="145"/>
      <c r="C44" s="146" t="s">
        <v>128</v>
      </c>
      <c r="D44" s="146"/>
      <c r="E44" s="146"/>
      <c r="F44" s="146"/>
      <c r="G44" s="55" t="s">
        <v>132</v>
      </c>
      <c r="H44" s="55" t="s">
        <v>17</v>
      </c>
      <c r="I44" s="56">
        <f>(0.6*0.15*(I42*1000))/600</f>
        <v>1.62</v>
      </c>
      <c r="J44" s="56">
        <f t="shared" si="2"/>
        <v>8</v>
      </c>
      <c r="K44" s="57">
        <f t="shared" si="0"/>
        <v>12.96</v>
      </c>
      <c r="L44" s="50">
        <f t="shared" si="3"/>
        <v>129.60000000000002</v>
      </c>
      <c r="M44" s="55" t="s">
        <v>3</v>
      </c>
      <c r="N44" s="95">
        <v>0</v>
      </c>
      <c r="O44" s="100">
        <f t="shared" si="1"/>
        <v>0</v>
      </c>
      <c r="P44" s="90">
        <f t="shared" si="4"/>
        <v>0</v>
      </c>
      <c r="Q44" s="86">
        <f t="shared" si="5"/>
        <v>0</v>
      </c>
    </row>
    <row r="45" spans="1:17" ht="15" hidden="1" customHeight="1" x14ac:dyDescent="0.2">
      <c r="A45" s="144"/>
      <c r="B45" s="145"/>
      <c r="C45" s="146" t="s">
        <v>105</v>
      </c>
      <c r="D45" s="146"/>
      <c r="E45" s="146"/>
      <c r="F45" s="146"/>
      <c r="G45" s="55" t="s">
        <v>132</v>
      </c>
      <c r="H45" s="55" t="s">
        <v>61</v>
      </c>
      <c r="I45" s="56">
        <f>(0.6*0.15*(I42*1000))/600</f>
        <v>1.62</v>
      </c>
      <c r="J45" s="56">
        <f t="shared" si="2"/>
        <v>8</v>
      </c>
      <c r="K45" s="57">
        <f t="shared" si="0"/>
        <v>12.96</v>
      </c>
      <c r="L45" s="50">
        <f t="shared" si="3"/>
        <v>129.60000000000002</v>
      </c>
      <c r="M45" s="55" t="s">
        <v>3</v>
      </c>
      <c r="N45" s="95">
        <v>0</v>
      </c>
      <c r="O45" s="100">
        <f t="shared" si="1"/>
        <v>0</v>
      </c>
      <c r="P45" s="90">
        <f t="shared" si="4"/>
        <v>0</v>
      </c>
      <c r="Q45" s="86">
        <f t="shared" si="5"/>
        <v>0</v>
      </c>
    </row>
    <row r="46" spans="1:17" s="52" customFormat="1" x14ac:dyDescent="0.2">
      <c r="A46" s="138"/>
      <c r="B46" s="139"/>
      <c r="C46" s="140" t="s">
        <v>64</v>
      </c>
      <c r="D46" s="140"/>
      <c r="E46" s="140"/>
      <c r="F46" s="140"/>
      <c r="G46" s="49" t="s">
        <v>130</v>
      </c>
      <c r="H46" s="49"/>
      <c r="I46" s="50">
        <f>I42*2</f>
        <v>21.6</v>
      </c>
      <c r="J46" s="50">
        <f t="shared" si="2"/>
        <v>8</v>
      </c>
      <c r="K46" s="51">
        <f t="shared" si="0"/>
        <v>172.8</v>
      </c>
      <c r="L46" s="50">
        <f t="shared" si="3"/>
        <v>1728</v>
      </c>
      <c r="M46" s="49" t="s">
        <v>3</v>
      </c>
      <c r="N46" s="94">
        <v>5.5</v>
      </c>
      <c r="O46" s="100">
        <f t="shared" si="1"/>
        <v>9504</v>
      </c>
      <c r="P46" s="90">
        <f t="shared" si="4"/>
        <v>1710.72</v>
      </c>
      <c r="Q46" s="86">
        <f t="shared" si="5"/>
        <v>11214.72</v>
      </c>
    </row>
    <row r="47" spans="1:17" s="52" customFormat="1" x14ac:dyDescent="0.2">
      <c r="A47" s="138"/>
      <c r="B47" s="139"/>
      <c r="C47" s="140" t="s">
        <v>65</v>
      </c>
      <c r="D47" s="140"/>
      <c r="E47" s="140"/>
      <c r="F47" s="140"/>
      <c r="G47" s="49" t="s">
        <v>130</v>
      </c>
      <c r="H47" s="49"/>
      <c r="I47" s="50">
        <f>I46</f>
        <v>21.6</v>
      </c>
      <c r="J47" s="50">
        <f t="shared" si="2"/>
        <v>8</v>
      </c>
      <c r="K47" s="51">
        <f t="shared" si="0"/>
        <v>172.8</v>
      </c>
      <c r="L47" s="50">
        <f t="shared" si="3"/>
        <v>1728</v>
      </c>
      <c r="M47" s="49" t="s">
        <v>3</v>
      </c>
      <c r="N47" s="94">
        <v>4.4000000000000004</v>
      </c>
      <c r="O47" s="100">
        <f t="shared" si="1"/>
        <v>7603.2000000000007</v>
      </c>
      <c r="P47" s="90">
        <f t="shared" si="4"/>
        <v>1368.576</v>
      </c>
      <c r="Q47" s="86">
        <f t="shared" si="5"/>
        <v>8971.7760000000017</v>
      </c>
    </row>
    <row r="48" spans="1:17" s="52" customFormat="1" x14ac:dyDescent="0.2">
      <c r="A48" s="138"/>
      <c r="B48" s="139"/>
      <c r="C48" s="140" t="s">
        <v>66</v>
      </c>
      <c r="D48" s="140"/>
      <c r="E48" s="140"/>
      <c r="F48" s="140"/>
      <c r="G48" s="49" t="s">
        <v>130</v>
      </c>
      <c r="H48" s="49"/>
      <c r="I48" s="50">
        <f>I47</f>
        <v>21.6</v>
      </c>
      <c r="J48" s="50">
        <f t="shared" si="2"/>
        <v>8</v>
      </c>
      <c r="K48" s="51">
        <f t="shared" si="0"/>
        <v>172.8</v>
      </c>
      <c r="L48" s="50">
        <f t="shared" si="3"/>
        <v>1728</v>
      </c>
      <c r="M48" s="49" t="s">
        <v>3</v>
      </c>
      <c r="N48" s="94">
        <v>3.3000000000000003</v>
      </c>
      <c r="O48" s="100">
        <f t="shared" si="1"/>
        <v>5702.4000000000005</v>
      </c>
      <c r="P48" s="90">
        <f t="shared" si="4"/>
        <v>1026.432</v>
      </c>
      <c r="Q48" s="86">
        <f t="shared" si="5"/>
        <v>6728.8320000000003</v>
      </c>
    </row>
    <row r="49" spans="1:17" ht="15" hidden="1" customHeight="1" x14ac:dyDescent="0.2">
      <c r="A49" s="149"/>
      <c r="B49" s="150"/>
      <c r="C49" s="151" t="s">
        <v>67</v>
      </c>
      <c r="D49" s="151"/>
      <c r="E49" s="80">
        <f>(B12/3)/1000+0.2</f>
        <v>1.2</v>
      </c>
      <c r="F49" s="80">
        <f>D12/1000</f>
        <v>2.4</v>
      </c>
      <c r="G49" s="13"/>
      <c r="H49" s="13"/>
      <c r="I49" s="14">
        <f>(E49*F49)*10.764</f>
        <v>31.000319999999999</v>
      </c>
      <c r="J49" s="14">
        <f>J48</f>
        <v>8</v>
      </c>
      <c r="K49" s="15">
        <f t="shared" si="0"/>
        <v>248.00255999999999</v>
      </c>
      <c r="L49" s="50">
        <f t="shared" si="3"/>
        <v>2480.0255999999999</v>
      </c>
      <c r="M49" s="13" t="s">
        <v>107</v>
      </c>
      <c r="N49" s="96"/>
      <c r="O49" s="101">
        <f>K49*N49</f>
        <v>0</v>
      </c>
      <c r="P49" s="91"/>
      <c r="Q49" s="87"/>
    </row>
    <row r="50" spans="1:17" ht="16" thickBot="1" x14ac:dyDescent="0.25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3"/>
      <c r="M50" s="82"/>
      <c r="N50" s="97"/>
      <c r="O50" s="123">
        <f>SUM(O18:O49)</f>
        <v>184943.3168</v>
      </c>
      <c r="P50" s="102">
        <f>SUM(P19:P48)</f>
        <v>33289.797024000007</v>
      </c>
      <c r="Q50" s="124">
        <f>O50+P50</f>
        <v>218233.113824</v>
      </c>
    </row>
    <row r="51" spans="1:17" ht="15" customHeight="1" x14ac:dyDescent="0.2">
      <c r="A51" s="1" t="s">
        <v>69</v>
      </c>
      <c r="B51" s="152">
        <v>234</v>
      </c>
      <c r="C51" s="152"/>
      <c r="D51" s="152"/>
      <c r="E51" s="152"/>
      <c r="F51" s="152"/>
      <c r="G51" s="153"/>
      <c r="H51" s="154"/>
      <c r="I51" s="155"/>
      <c r="J51" s="155"/>
      <c r="K51" s="155"/>
      <c r="L51" s="155"/>
      <c r="M51" s="155"/>
      <c r="N51" s="155"/>
      <c r="O51" s="172">
        <v>2400</v>
      </c>
      <c r="P51" s="120"/>
      <c r="Q51" s="121"/>
    </row>
    <row r="52" spans="1:17" x14ac:dyDescent="0.2">
      <c r="A52" s="2" t="s">
        <v>70</v>
      </c>
      <c r="B52" s="295" t="s">
        <v>149</v>
      </c>
      <c r="C52" s="295"/>
      <c r="D52" s="295"/>
      <c r="E52" s="295"/>
      <c r="F52" s="295"/>
      <c r="G52" s="295"/>
      <c r="H52" s="156"/>
      <c r="I52" s="310"/>
      <c r="J52" s="310"/>
      <c r="K52" s="310"/>
      <c r="L52" s="310"/>
      <c r="M52" s="310"/>
      <c r="N52" s="310"/>
      <c r="O52" s="173"/>
      <c r="P52" s="299"/>
      <c r="Q52" s="112"/>
    </row>
    <row r="53" spans="1:17" x14ac:dyDescent="0.2">
      <c r="A53" s="3" t="s">
        <v>72</v>
      </c>
      <c r="B53" s="174" t="s">
        <v>143</v>
      </c>
      <c r="C53" s="174"/>
      <c r="D53" s="174"/>
      <c r="E53" s="174"/>
      <c r="F53" s="174"/>
      <c r="G53" s="175"/>
      <c r="H53" s="156"/>
      <c r="I53" s="310"/>
      <c r="J53" s="310"/>
      <c r="K53" s="310"/>
      <c r="L53" s="310"/>
      <c r="M53" s="310"/>
      <c r="N53" s="310"/>
      <c r="O53" s="173"/>
      <c r="P53" s="299"/>
      <c r="Q53" s="112"/>
    </row>
    <row r="54" spans="1:17" x14ac:dyDescent="0.2">
      <c r="A54" s="3" t="s">
        <v>74</v>
      </c>
      <c r="B54" s="158" t="s">
        <v>75</v>
      </c>
      <c r="C54" s="159"/>
      <c r="D54" s="159"/>
      <c r="E54" s="159"/>
      <c r="F54" s="159"/>
      <c r="G54" s="160"/>
      <c r="H54" s="156"/>
      <c r="I54" s="310"/>
      <c r="J54" s="310"/>
      <c r="K54" s="310"/>
      <c r="L54" s="310"/>
      <c r="M54" s="310"/>
      <c r="N54" s="310"/>
      <c r="O54" s="173"/>
      <c r="P54" s="299"/>
      <c r="Q54" s="112"/>
    </row>
    <row r="55" spans="1:17" x14ac:dyDescent="0.2">
      <c r="A55" s="3" t="s">
        <v>76</v>
      </c>
      <c r="B55" s="159" t="s">
        <v>77</v>
      </c>
      <c r="C55" s="159"/>
      <c r="D55" s="159"/>
      <c r="E55" s="159"/>
      <c r="F55" s="159"/>
      <c r="G55" s="160"/>
      <c r="H55" s="156"/>
      <c r="I55" s="310"/>
      <c r="J55" s="310"/>
      <c r="K55" s="310"/>
      <c r="L55" s="310"/>
      <c r="M55" s="310"/>
      <c r="N55" s="310"/>
      <c r="O55" s="173"/>
      <c r="P55" s="299"/>
      <c r="Q55" s="112"/>
    </row>
    <row r="56" spans="1:17" x14ac:dyDescent="0.2">
      <c r="A56" s="3" t="s">
        <v>78</v>
      </c>
      <c r="B56" s="176" t="s">
        <v>108</v>
      </c>
      <c r="C56" s="176"/>
      <c r="D56" s="176"/>
      <c r="E56" s="176"/>
      <c r="F56" s="176"/>
      <c r="G56" s="177"/>
      <c r="H56" s="156"/>
      <c r="I56" s="310"/>
      <c r="J56" s="310"/>
      <c r="K56" s="310"/>
      <c r="L56" s="310"/>
      <c r="M56" s="310"/>
      <c r="N56" s="310"/>
      <c r="O56" s="173"/>
      <c r="P56" s="299"/>
      <c r="Q56" s="112"/>
    </row>
    <row r="57" spans="1:17" x14ac:dyDescent="0.2">
      <c r="A57" s="3" t="s">
        <v>80</v>
      </c>
      <c r="B57" s="160" t="s">
        <v>81</v>
      </c>
      <c r="C57" s="178"/>
      <c r="D57" s="179" t="s">
        <v>109</v>
      </c>
      <c r="E57" s="180"/>
      <c r="F57" s="4" t="s">
        <v>83</v>
      </c>
      <c r="G57" s="5" t="s">
        <v>84</v>
      </c>
      <c r="H57" s="156"/>
      <c r="I57" s="310"/>
      <c r="J57" s="310"/>
      <c r="K57" s="310"/>
      <c r="L57" s="310"/>
      <c r="M57" s="310"/>
      <c r="N57" s="310"/>
      <c r="O57" s="173"/>
      <c r="P57" s="299"/>
      <c r="Q57" s="112"/>
    </row>
    <row r="58" spans="1:17" x14ac:dyDescent="0.2">
      <c r="A58" s="3" t="s">
        <v>85</v>
      </c>
      <c r="B58" s="160" t="s">
        <v>86</v>
      </c>
      <c r="C58" s="181"/>
      <c r="D58" s="181"/>
      <c r="E58" s="181"/>
      <c r="F58" s="181"/>
      <c r="G58" s="182"/>
      <c r="H58" s="156"/>
      <c r="I58" s="310"/>
      <c r="J58" s="310"/>
      <c r="K58" s="310"/>
      <c r="L58" s="310"/>
      <c r="M58" s="310"/>
      <c r="N58" s="310"/>
      <c r="O58" s="173"/>
      <c r="P58" s="299"/>
      <c r="Q58" s="112"/>
    </row>
    <row r="59" spans="1:17" x14ac:dyDescent="0.2">
      <c r="A59" s="3" t="s">
        <v>87</v>
      </c>
      <c r="B59" s="159" t="s">
        <v>88</v>
      </c>
      <c r="C59" s="159"/>
      <c r="D59" s="159"/>
      <c r="E59" s="159"/>
      <c r="F59" s="159"/>
      <c r="G59" s="160"/>
      <c r="H59" s="156"/>
      <c r="I59" s="310"/>
      <c r="J59" s="310"/>
      <c r="K59" s="310"/>
      <c r="L59" s="310"/>
      <c r="M59" s="310"/>
      <c r="N59" s="310"/>
      <c r="O59" s="173"/>
      <c r="P59" s="299"/>
      <c r="Q59" s="112"/>
    </row>
    <row r="60" spans="1:17" ht="15" customHeight="1" x14ac:dyDescent="0.2">
      <c r="A60" s="6" t="s">
        <v>18</v>
      </c>
      <c r="B60" s="158" t="s">
        <v>126</v>
      </c>
      <c r="C60" s="159"/>
      <c r="D60" s="159"/>
      <c r="E60" s="159"/>
      <c r="F60" s="159"/>
      <c r="G60" s="160"/>
      <c r="H60" s="156"/>
      <c r="I60" s="310"/>
      <c r="J60" s="310"/>
      <c r="K60" s="310"/>
      <c r="L60" s="310"/>
      <c r="M60" s="310"/>
      <c r="N60" s="310"/>
      <c r="O60" s="173"/>
      <c r="P60" s="299"/>
      <c r="Q60" s="112"/>
    </row>
    <row r="61" spans="1:17" x14ac:dyDescent="0.2">
      <c r="A61" s="3" t="s">
        <v>89</v>
      </c>
      <c r="B61" s="159" t="s">
        <v>90</v>
      </c>
      <c r="C61" s="159"/>
      <c r="D61" s="159"/>
      <c r="E61" s="159"/>
      <c r="F61" s="159"/>
      <c r="G61" s="160"/>
      <c r="H61" s="156"/>
      <c r="I61" s="310"/>
      <c r="J61" s="310"/>
      <c r="K61" s="310"/>
      <c r="L61" s="310"/>
      <c r="M61" s="310"/>
      <c r="N61" s="310"/>
      <c r="O61" s="173"/>
      <c r="P61" s="299"/>
      <c r="Q61" s="112"/>
    </row>
    <row r="62" spans="1:17" ht="16" thickBot="1" x14ac:dyDescent="0.25">
      <c r="A62" s="3" t="s">
        <v>91</v>
      </c>
      <c r="B62" s="7">
        <v>2400</v>
      </c>
      <c r="C62" s="7" t="s">
        <v>92</v>
      </c>
      <c r="D62" s="7">
        <v>2400</v>
      </c>
      <c r="E62" s="7">
        <v>4</v>
      </c>
      <c r="F62" s="7" t="s">
        <v>93</v>
      </c>
      <c r="G62" s="8"/>
      <c r="H62" s="161">
        <v>2400</v>
      </c>
      <c r="I62" s="296"/>
      <c r="J62" s="296"/>
      <c r="K62" s="296"/>
      <c r="L62" s="296"/>
      <c r="M62" s="296"/>
      <c r="N62" s="296"/>
      <c r="O62" s="173"/>
      <c r="P62" s="299"/>
      <c r="Q62" s="112"/>
    </row>
    <row r="63" spans="1:17" x14ac:dyDescent="0.2">
      <c r="A63" s="3" t="s">
        <v>94</v>
      </c>
      <c r="B63" s="162">
        <v>0</v>
      </c>
      <c r="C63" s="163"/>
      <c r="D63" s="164"/>
      <c r="E63" s="164"/>
      <c r="F63" s="164"/>
      <c r="G63" s="164"/>
      <c r="H63" s="165"/>
      <c r="I63" s="166"/>
      <c r="J63" s="166"/>
      <c r="K63" s="167" t="s">
        <v>95</v>
      </c>
      <c r="L63" s="168"/>
      <c r="M63" s="152"/>
      <c r="N63" s="152"/>
      <c r="O63" s="70" t="s">
        <v>96</v>
      </c>
      <c r="P63" s="299"/>
      <c r="Q63" s="112"/>
    </row>
    <row r="64" spans="1:17" x14ac:dyDescent="0.2">
      <c r="A64" s="3" t="s">
        <v>97</v>
      </c>
      <c r="B64" s="162">
        <v>1200</v>
      </c>
      <c r="C64" s="163"/>
      <c r="D64" s="9" t="s">
        <v>98</v>
      </c>
      <c r="E64" s="10"/>
      <c r="F64" s="10"/>
      <c r="G64" s="11"/>
      <c r="H64" s="11"/>
      <c r="I64" s="11"/>
      <c r="J64" s="11"/>
      <c r="K64" s="169"/>
      <c r="L64" s="170"/>
      <c r="M64" s="171"/>
      <c r="N64" s="171"/>
      <c r="O64" s="71"/>
      <c r="P64" s="299"/>
      <c r="Q64" s="112"/>
    </row>
    <row r="65" spans="1:17" x14ac:dyDescent="0.2">
      <c r="A65" s="2" t="s">
        <v>99</v>
      </c>
      <c r="B65" s="186"/>
      <c r="C65" s="187"/>
      <c r="D65" s="187"/>
      <c r="E65" s="187"/>
      <c r="F65" s="187"/>
      <c r="G65" s="187"/>
      <c r="H65" s="12"/>
      <c r="I65" s="12"/>
      <c r="J65" s="12"/>
      <c r="K65" s="188"/>
      <c r="L65" s="189"/>
      <c r="M65" s="190"/>
      <c r="N65" s="190"/>
      <c r="O65" s="72"/>
      <c r="P65" s="299"/>
      <c r="Q65" s="112"/>
    </row>
    <row r="66" spans="1:17" ht="16" thickBot="1" x14ac:dyDescent="0.25">
      <c r="A66" s="45"/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8"/>
      <c r="M66" s="307"/>
      <c r="N66" s="307"/>
      <c r="O66" s="64"/>
      <c r="P66" s="299"/>
      <c r="Q66" s="112"/>
    </row>
    <row r="67" spans="1:17" ht="33" thickBot="1" x14ac:dyDescent="0.25">
      <c r="A67" s="191"/>
      <c r="B67" s="192"/>
      <c r="C67" s="193" t="s">
        <v>28</v>
      </c>
      <c r="D67" s="143"/>
      <c r="E67" s="143"/>
      <c r="F67" s="143"/>
      <c r="G67" s="25" t="s">
        <v>123</v>
      </c>
      <c r="H67" s="25" t="s">
        <v>29</v>
      </c>
      <c r="I67" s="26" t="s">
        <v>101</v>
      </c>
      <c r="J67" s="26" t="s">
        <v>106</v>
      </c>
      <c r="K67" s="26" t="s">
        <v>102</v>
      </c>
      <c r="L67" s="78" t="s">
        <v>145</v>
      </c>
      <c r="M67" s="26" t="s">
        <v>30</v>
      </c>
      <c r="N67" s="92" t="s">
        <v>0</v>
      </c>
      <c r="O67" s="98" t="s">
        <v>100</v>
      </c>
      <c r="P67" s="88" t="s">
        <v>146</v>
      </c>
      <c r="Q67" s="84" t="s">
        <v>147</v>
      </c>
    </row>
    <row r="68" spans="1:17" ht="15" hidden="1" customHeight="1" x14ac:dyDescent="0.2">
      <c r="A68" s="194"/>
      <c r="B68" s="195"/>
      <c r="C68" s="196" t="s">
        <v>31</v>
      </c>
      <c r="D68" s="137"/>
      <c r="E68" s="137"/>
      <c r="F68" s="137"/>
      <c r="G68" s="16"/>
      <c r="H68" s="16"/>
      <c r="I68" s="23">
        <f>21*0.14</f>
        <v>2.9400000000000004</v>
      </c>
      <c r="J68" s="23">
        <f>E62</f>
        <v>4</v>
      </c>
      <c r="K68" s="24">
        <f>I68*J68</f>
        <v>11.760000000000002</v>
      </c>
      <c r="L68" s="23"/>
      <c r="M68" s="16" t="s">
        <v>1</v>
      </c>
      <c r="N68" s="93"/>
      <c r="O68" s="99">
        <f>K68*N68</f>
        <v>0</v>
      </c>
      <c r="P68" s="105"/>
      <c r="Q68" s="106"/>
    </row>
    <row r="69" spans="1:17" s="52" customFormat="1" x14ac:dyDescent="0.2">
      <c r="A69" s="183"/>
      <c r="B69" s="184"/>
      <c r="C69" s="185" t="s">
        <v>2</v>
      </c>
      <c r="D69" s="140"/>
      <c r="E69" s="140"/>
      <c r="F69" s="140"/>
      <c r="G69" s="49" t="s">
        <v>130</v>
      </c>
      <c r="H69" s="49"/>
      <c r="I69" s="50">
        <v>42.06</v>
      </c>
      <c r="J69" s="50">
        <f>J68</f>
        <v>4</v>
      </c>
      <c r="K69" s="51">
        <f t="shared" ref="K69:K100" si="6">I69*J69</f>
        <v>168.24</v>
      </c>
      <c r="L69" s="50">
        <f>K69*10</f>
        <v>1682.4</v>
      </c>
      <c r="M69" s="49" t="s">
        <v>32</v>
      </c>
      <c r="N69" s="94">
        <v>7.5900000000000007</v>
      </c>
      <c r="O69" s="104">
        <f t="shared" ref="O69:O99" si="7">L69*N69</f>
        <v>12769.416000000001</v>
      </c>
      <c r="P69" s="107">
        <f>O69*0.18</f>
        <v>2298.4948800000002</v>
      </c>
      <c r="Q69" s="108">
        <f>O69+P69</f>
        <v>15067.910880000001</v>
      </c>
    </row>
    <row r="70" spans="1:17" s="52" customFormat="1" x14ac:dyDescent="0.2">
      <c r="A70" s="183"/>
      <c r="B70" s="184"/>
      <c r="C70" s="185" t="s">
        <v>68</v>
      </c>
      <c r="D70" s="140"/>
      <c r="E70" s="140"/>
      <c r="F70" s="140"/>
      <c r="G70" s="49" t="s">
        <v>130</v>
      </c>
      <c r="H70" s="49"/>
      <c r="I70" s="50">
        <v>6.9480000000000004</v>
      </c>
      <c r="J70" s="50">
        <f>J69</f>
        <v>4</v>
      </c>
      <c r="K70" s="51">
        <f t="shared" si="6"/>
        <v>27.792000000000002</v>
      </c>
      <c r="L70" s="50">
        <f t="shared" ref="L70:L99" si="8">K70*10</f>
        <v>277.92</v>
      </c>
      <c r="M70" s="49" t="s">
        <v>32</v>
      </c>
      <c r="N70" s="94">
        <v>6.9850000000000003</v>
      </c>
      <c r="O70" s="104">
        <f t="shared" si="7"/>
        <v>1941.2712000000001</v>
      </c>
      <c r="P70" s="107">
        <f t="shared" ref="P70:P100" si="9">O70*0.18</f>
        <v>349.42881599999998</v>
      </c>
      <c r="Q70" s="108">
        <f t="shared" ref="Q70:Q99" si="10">O70+P70</f>
        <v>2290.7000160000002</v>
      </c>
    </row>
    <row r="71" spans="1:17" s="52" customFormat="1" x14ac:dyDescent="0.2">
      <c r="A71" s="183"/>
      <c r="B71" s="184"/>
      <c r="C71" s="185" t="s">
        <v>33</v>
      </c>
      <c r="D71" s="140"/>
      <c r="E71" s="140"/>
      <c r="F71" s="140"/>
      <c r="G71" s="49" t="s">
        <v>130</v>
      </c>
      <c r="H71" s="49" t="s">
        <v>140</v>
      </c>
      <c r="I71" s="50">
        <v>3</v>
      </c>
      <c r="J71" s="50">
        <f t="shared" ref="J71:J100" si="11">J70</f>
        <v>4</v>
      </c>
      <c r="K71" s="51">
        <f t="shared" si="6"/>
        <v>12</v>
      </c>
      <c r="L71" s="50">
        <f t="shared" si="8"/>
        <v>120</v>
      </c>
      <c r="M71" s="49" t="s">
        <v>3</v>
      </c>
      <c r="N71" s="94">
        <v>166.10000000000002</v>
      </c>
      <c r="O71" s="104">
        <f t="shared" si="7"/>
        <v>19932.000000000004</v>
      </c>
      <c r="P71" s="107">
        <f t="shared" si="9"/>
        <v>3587.7600000000007</v>
      </c>
      <c r="Q71" s="108">
        <f t="shared" si="10"/>
        <v>23519.760000000006</v>
      </c>
    </row>
    <row r="72" spans="1:17" s="52" customFormat="1" x14ac:dyDescent="0.2">
      <c r="A72" s="183"/>
      <c r="B72" s="184"/>
      <c r="C72" s="185" t="s">
        <v>34</v>
      </c>
      <c r="D72" s="140"/>
      <c r="E72" s="140"/>
      <c r="F72" s="140"/>
      <c r="G72" s="49" t="s">
        <v>130</v>
      </c>
      <c r="H72" s="49"/>
      <c r="I72" s="50">
        <f>I71</f>
        <v>3</v>
      </c>
      <c r="J72" s="50">
        <f t="shared" si="11"/>
        <v>4</v>
      </c>
      <c r="K72" s="51">
        <f t="shared" si="6"/>
        <v>12</v>
      </c>
      <c r="L72" s="50">
        <f t="shared" si="8"/>
        <v>120</v>
      </c>
      <c r="M72" s="49" t="s">
        <v>3</v>
      </c>
      <c r="N72" s="94">
        <v>12.100000000000001</v>
      </c>
      <c r="O72" s="104">
        <f t="shared" si="7"/>
        <v>1452.0000000000002</v>
      </c>
      <c r="P72" s="107">
        <f t="shared" si="9"/>
        <v>261.36</v>
      </c>
      <c r="Q72" s="108">
        <f t="shared" si="10"/>
        <v>1713.3600000000001</v>
      </c>
    </row>
    <row r="73" spans="1:17" s="52" customFormat="1" x14ac:dyDescent="0.2">
      <c r="A73" s="183"/>
      <c r="B73" s="184"/>
      <c r="C73" s="185" t="s">
        <v>5</v>
      </c>
      <c r="D73" s="140"/>
      <c r="E73" s="140"/>
      <c r="F73" s="140"/>
      <c r="G73" s="49" t="s">
        <v>130</v>
      </c>
      <c r="H73" s="49" t="s">
        <v>110</v>
      </c>
      <c r="I73" s="50">
        <v>6</v>
      </c>
      <c r="J73" s="50">
        <f t="shared" si="11"/>
        <v>4</v>
      </c>
      <c r="K73" s="51">
        <f t="shared" si="6"/>
        <v>24</v>
      </c>
      <c r="L73" s="50">
        <f t="shared" si="8"/>
        <v>240</v>
      </c>
      <c r="M73" s="49" t="s">
        <v>3</v>
      </c>
      <c r="N73" s="94">
        <v>63.800000000000004</v>
      </c>
      <c r="O73" s="104">
        <f t="shared" si="7"/>
        <v>15312.000000000002</v>
      </c>
      <c r="P73" s="107">
        <f t="shared" si="9"/>
        <v>2756.1600000000003</v>
      </c>
      <c r="Q73" s="108">
        <f t="shared" si="10"/>
        <v>18068.160000000003</v>
      </c>
    </row>
    <row r="74" spans="1:17" s="52" customFormat="1" ht="15" customHeight="1" x14ac:dyDescent="0.2">
      <c r="A74" s="183"/>
      <c r="B74" s="184"/>
      <c r="C74" s="185" t="s">
        <v>6</v>
      </c>
      <c r="D74" s="140"/>
      <c r="E74" s="140"/>
      <c r="F74" s="140"/>
      <c r="G74" s="49" t="s">
        <v>130</v>
      </c>
      <c r="H74" s="49" t="s">
        <v>37</v>
      </c>
      <c r="I74" s="50">
        <v>2</v>
      </c>
      <c r="J74" s="50">
        <f t="shared" si="11"/>
        <v>4</v>
      </c>
      <c r="K74" s="51">
        <f t="shared" si="6"/>
        <v>8</v>
      </c>
      <c r="L74" s="50">
        <f t="shared" si="8"/>
        <v>80</v>
      </c>
      <c r="M74" s="49" t="s">
        <v>3</v>
      </c>
      <c r="N74" s="94">
        <v>12.100000000000001</v>
      </c>
      <c r="O74" s="104">
        <f t="shared" si="7"/>
        <v>968.00000000000011</v>
      </c>
      <c r="P74" s="107">
        <f t="shared" si="9"/>
        <v>174.24</v>
      </c>
      <c r="Q74" s="108">
        <f t="shared" si="10"/>
        <v>1142.2400000000002</v>
      </c>
    </row>
    <row r="75" spans="1:17" s="52" customFormat="1" ht="15" customHeight="1" x14ac:dyDescent="0.2">
      <c r="A75" s="183"/>
      <c r="B75" s="184"/>
      <c r="C75" s="185" t="s">
        <v>38</v>
      </c>
      <c r="D75" s="140"/>
      <c r="E75" s="140"/>
      <c r="F75" s="140"/>
      <c r="G75" s="49" t="s">
        <v>130</v>
      </c>
      <c r="H75" s="49" t="s">
        <v>39</v>
      </c>
      <c r="I75" s="50">
        <v>6</v>
      </c>
      <c r="J75" s="50">
        <f t="shared" si="11"/>
        <v>4</v>
      </c>
      <c r="K75" s="51">
        <f t="shared" si="6"/>
        <v>24</v>
      </c>
      <c r="L75" s="50">
        <f t="shared" si="8"/>
        <v>240</v>
      </c>
      <c r="M75" s="49" t="s">
        <v>3</v>
      </c>
      <c r="N75" s="94">
        <v>3.5750000000000002</v>
      </c>
      <c r="O75" s="104">
        <f t="shared" si="7"/>
        <v>858</v>
      </c>
      <c r="P75" s="107">
        <f t="shared" si="9"/>
        <v>154.44</v>
      </c>
      <c r="Q75" s="108">
        <f t="shared" si="10"/>
        <v>1012.44</v>
      </c>
    </row>
    <row r="76" spans="1:17" s="52" customFormat="1" x14ac:dyDescent="0.2">
      <c r="A76" s="183"/>
      <c r="B76" s="184"/>
      <c r="C76" s="185" t="s">
        <v>7</v>
      </c>
      <c r="D76" s="140"/>
      <c r="E76" s="140"/>
      <c r="F76" s="140"/>
      <c r="G76" s="49" t="s">
        <v>130</v>
      </c>
      <c r="H76" s="49" t="s">
        <v>40</v>
      </c>
      <c r="I76" s="50">
        <v>6</v>
      </c>
      <c r="J76" s="50">
        <f t="shared" si="11"/>
        <v>4</v>
      </c>
      <c r="K76" s="51">
        <f t="shared" si="6"/>
        <v>24</v>
      </c>
      <c r="L76" s="50">
        <f t="shared" si="8"/>
        <v>240</v>
      </c>
      <c r="M76" s="49" t="s">
        <v>3</v>
      </c>
      <c r="N76" s="94">
        <v>5.5</v>
      </c>
      <c r="O76" s="104">
        <f t="shared" si="7"/>
        <v>1320</v>
      </c>
      <c r="P76" s="107">
        <f t="shared" si="9"/>
        <v>237.6</v>
      </c>
      <c r="Q76" s="108">
        <f t="shared" si="10"/>
        <v>1557.6</v>
      </c>
    </row>
    <row r="77" spans="1:17" s="52" customFormat="1" x14ac:dyDescent="0.2">
      <c r="A77" s="183"/>
      <c r="B77" s="184"/>
      <c r="C77" s="185" t="s">
        <v>41</v>
      </c>
      <c r="D77" s="140"/>
      <c r="E77" s="140"/>
      <c r="F77" s="140"/>
      <c r="G77" s="49" t="s">
        <v>130</v>
      </c>
      <c r="H77" s="49" t="s">
        <v>42</v>
      </c>
      <c r="I77" s="50">
        <v>6</v>
      </c>
      <c r="J77" s="50">
        <f t="shared" si="11"/>
        <v>4</v>
      </c>
      <c r="K77" s="51">
        <f t="shared" si="6"/>
        <v>24</v>
      </c>
      <c r="L77" s="50">
        <f t="shared" si="8"/>
        <v>240</v>
      </c>
      <c r="M77" s="49" t="s">
        <v>3</v>
      </c>
      <c r="N77" s="94">
        <v>8.8000000000000007</v>
      </c>
      <c r="O77" s="104">
        <f t="shared" si="7"/>
        <v>2112</v>
      </c>
      <c r="P77" s="107">
        <f t="shared" si="9"/>
        <v>380.15999999999997</v>
      </c>
      <c r="Q77" s="108">
        <f t="shared" si="10"/>
        <v>2492.16</v>
      </c>
    </row>
    <row r="78" spans="1:17" s="52" customFormat="1" x14ac:dyDescent="0.2">
      <c r="A78" s="183"/>
      <c r="B78" s="184"/>
      <c r="C78" s="185" t="s">
        <v>43</v>
      </c>
      <c r="D78" s="140"/>
      <c r="E78" s="140"/>
      <c r="F78" s="140"/>
      <c r="G78" s="49" t="s">
        <v>130</v>
      </c>
      <c r="H78" s="49" t="s">
        <v>44</v>
      </c>
      <c r="I78" s="50">
        <v>6</v>
      </c>
      <c r="J78" s="50">
        <f t="shared" si="11"/>
        <v>4</v>
      </c>
      <c r="K78" s="51">
        <f t="shared" si="6"/>
        <v>24</v>
      </c>
      <c r="L78" s="50">
        <f t="shared" si="8"/>
        <v>240</v>
      </c>
      <c r="M78" s="49" t="s">
        <v>3</v>
      </c>
      <c r="N78" s="94">
        <v>4.95</v>
      </c>
      <c r="O78" s="104">
        <f t="shared" si="7"/>
        <v>1188</v>
      </c>
      <c r="P78" s="107">
        <f t="shared" si="9"/>
        <v>213.84</v>
      </c>
      <c r="Q78" s="108">
        <f t="shared" si="10"/>
        <v>1401.84</v>
      </c>
    </row>
    <row r="79" spans="1:17" s="52" customFormat="1" x14ac:dyDescent="0.2">
      <c r="A79" s="183"/>
      <c r="B79" s="184"/>
      <c r="C79" s="185" t="s">
        <v>4</v>
      </c>
      <c r="D79" s="140"/>
      <c r="E79" s="140"/>
      <c r="F79" s="140"/>
      <c r="G79" s="49" t="s">
        <v>130</v>
      </c>
      <c r="H79" s="49" t="s">
        <v>45</v>
      </c>
      <c r="I79" s="50">
        <v>24</v>
      </c>
      <c r="J79" s="50">
        <f t="shared" si="11"/>
        <v>4</v>
      </c>
      <c r="K79" s="51">
        <f t="shared" si="6"/>
        <v>96</v>
      </c>
      <c r="L79" s="50">
        <f t="shared" si="8"/>
        <v>960</v>
      </c>
      <c r="M79" s="49" t="s">
        <v>3</v>
      </c>
      <c r="N79" s="94">
        <v>0.9900000000000001</v>
      </c>
      <c r="O79" s="104">
        <f t="shared" si="7"/>
        <v>950.40000000000009</v>
      </c>
      <c r="P79" s="107">
        <f t="shared" si="9"/>
        <v>171.072</v>
      </c>
      <c r="Q79" s="108">
        <f t="shared" si="10"/>
        <v>1121.4720000000002</v>
      </c>
    </row>
    <row r="80" spans="1:17" s="52" customFormat="1" x14ac:dyDescent="0.2">
      <c r="A80" s="183"/>
      <c r="B80" s="184"/>
      <c r="C80" s="185" t="s">
        <v>46</v>
      </c>
      <c r="D80" s="140"/>
      <c r="E80" s="140"/>
      <c r="F80" s="140"/>
      <c r="G80" s="49" t="s">
        <v>130</v>
      </c>
      <c r="H80" s="49" t="s">
        <v>103</v>
      </c>
      <c r="I80" s="50">
        <v>6</v>
      </c>
      <c r="J80" s="50">
        <f t="shared" si="11"/>
        <v>4</v>
      </c>
      <c r="K80" s="51">
        <f t="shared" si="6"/>
        <v>24</v>
      </c>
      <c r="L80" s="50">
        <f t="shared" si="8"/>
        <v>240</v>
      </c>
      <c r="M80" s="49" t="s">
        <v>3</v>
      </c>
      <c r="N80" s="94">
        <v>2.4750000000000001</v>
      </c>
      <c r="O80" s="104">
        <f t="shared" si="7"/>
        <v>594</v>
      </c>
      <c r="P80" s="107">
        <f t="shared" si="9"/>
        <v>106.92</v>
      </c>
      <c r="Q80" s="108">
        <f t="shared" si="10"/>
        <v>700.92</v>
      </c>
    </row>
    <row r="81" spans="1:17" s="52" customFormat="1" x14ac:dyDescent="0.2">
      <c r="A81" s="183"/>
      <c r="B81" s="184"/>
      <c r="C81" s="185" t="s">
        <v>47</v>
      </c>
      <c r="D81" s="140"/>
      <c r="E81" s="140"/>
      <c r="F81" s="140"/>
      <c r="G81" s="49" t="s">
        <v>130</v>
      </c>
      <c r="H81" s="49"/>
      <c r="I81" s="50">
        <v>12</v>
      </c>
      <c r="J81" s="50">
        <f t="shared" si="11"/>
        <v>4</v>
      </c>
      <c r="K81" s="51">
        <f t="shared" si="6"/>
        <v>48</v>
      </c>
      <c r="L81" s="50">
        <f t="shared" si="8"/>
        <v>480</v>
      </c>
      <c r="M81" s="49" t="s">
        <v>3</v>
      </c>
      <c r="N81" s="94">
        <v>19.8</v>
      </c>
      <c r="O81" s="104">
        <f t="shared" si="7"/>
        <v>9504</v>
      </c>
      <c r="P81" s="107">
        <f t="shared" si="9"/>
        <v>1710.72</v>
      </c>
      <c r="Q81" s="108">
        <f t="shared" si="10"/>
        <v>11214.72</v>
      </c>
    </row>
    <row r="82" spans="1:17" ht="15" hidden="1" customHeight="1" x14ac:dyDescent="0.2">
      <c r="A82" s="197" t="s">
        <v>48</v>
      </c>
      <c r="B82" s="198"/>
      <c r="C82" s="199" t="s">
        <v>9</v>
      </c>
      <c r="D82" s="151"/>
      <c r="E82" s="151"/>
      <c r="F82" s="151"/>
      <c r="G82" s="13"/>
      <c r="H82" s="13" t="s">
        <v>11</v>
      </c>
      <c r="I82" s="13">
        <f>I71*2</f>
        <v>6</v>
      </c>
      <c r="J82" s="14">
        <f t="shared" si="11"/>
        <v>4</v>
      </c>
      <c r="K82" s="15">
        <f t="shared" si="6"/>
        <v>24</v>
      </c>
      <c r="L82" s="50">
        <f t="shared" si="8"/>
        <v>240</v>
      </c>
      <c r="M82" s="13" t="s">
        <v>3</v>
      </c>
      <c r="N82" s="96">
        <v>0</v>
      </c>
      <c r="O82" s="104">
        <f t="shared" si="7"/>
        <v>0</v>
      </c>
      <c r="P82" s="107">
        <f t="shared" si="9"/>
        <v>0</v>
      </c>
      <c r="Q82" s="108">
        <f t="shared" si="10"/>
        <v>0</v>
      </c>
    </row>
    <row r="83" spans="1:17" ht="15" hidden="1" customHeight="1" x14ac:dyDescent="0.2">
      <c r="A83" s="197" t="s">
        <v>49</v>
      </c>
      <c r="B83" s="198"/>
      <c r="C83" s="199" t="s">
        <v>9</v>
      </c>
      <c r="D83" s="151"/>
      <c r="E83" s="151"/>
      <c r="F83" s="151"/>
      <c r="G83" s="13"/>
      <c r="H83" s="13" t="s">
        <v>11</v>
      </c>
      <c r="I83" s="14">
        <f>O51/270</f>
        <v>8.8888888888888893</v>
      </c>
      <c r="J83" s="14">
        <f t="shared" si="11"/>
        <v>4</v>
      </c>
      <c r="K83" s="15">
        <f t="shared" si="6"/>
        <v>35.555555555555557</v>
      </c>
      <c r="L83" s="50">
        <f t="shared" si="8"/>
        <v>355.55555555555554</v>
      </c>
      <c r="M83" s="13" t="s">
        <v>3</v>
      </c>
      <c r="N83" s="96">
        <v>0</v>
      </c>
      <c r="O83" s="104">
        <f t="shared" si="7"/>
        <v>0</v>
      </c>
      <c r="P83" s="107">
        <f t="shared" si="9"/>
        <v>0</v>
      </c>
      <c r="Q83" s="108">
        <f t="shared" si="10"/>
        <v>0</v>
      </c>
    </row>
    <row r="84" spans="1:17" ht="15" hidden="1" customHeight="1" x14ac:dyDescent="0.2">
      <c r="A84" s="197" t="s">
        <v>50</v>
      </c>
      <c r="B84" s="198"/>
      <c r="C84" s="199" t="s">
        <v>9</v>
      </c>
      <c r="D84" s="151"/>
      <c r="E84" s="151"/>
      <c r="F84" s="151"/>
      <c r="G84" s="13"/>
      <c r="H84" s="13" t="s">
        <v>51</v>
      </c>
      <c r="I84" s="13">
        <f>I74*2</f>
        <v>4</v>
      </c>
      <c r="J84" s="14">
        <f t="shared" si="11"/>
        <v>4</v>
      </c>
      <c r="K84" s="15">
        <f t="shared" si="6"/>
        <v>16</v>
      </c>
      <c r="L84" s="50">
        <f t="shared" si="8"/>
        <v>160</v>
      </c>
      <c r="M84" s="13" t="s">
        <v>3</v>
      </c>
      <c r="N84" s="96">
        <v>0</v>
      </c>
      <c r="O84" s="104">
        <f t="shared" si="7"/>
        <v>0</v>
      </c>
      <c r="P84" s="107">
        <f t="shared" si="9"/>
        <v>0</v>
      </c>
      <c r="Q84" s="108">
        <f t="shared" si="10"/>
        <v>0</v>
      </c>
    </row>
    <row r="85" spans="1:17" ht="15" hidden="1" customHeight="1" x14ac:dyDescent="0.2">
      <c r="A85" s="197" t="s">
        <v>52</v>
      </c>
      <c r="B85" s="198"/>
      <c r="C85" s="199" t="s">
        <v>53</v>
      </c>
      <c r="D85" s="151"/>
      <c r="E85" s="151"/>
      <c r="F85" s="151"/>
      <c r="G85" s="13"/>
      <c r="H85" s="13" t="s">
        <v>54</v>
      </c>
      <c r="I85" s="13">
        <f>I76*1</f>
        <v>6</v>
      </c>
      <c r="J85" s="14">
        <f t="shared" si="11"/>
        <v>4</v>
      </c>
      <c r="K85" s="15">
        <f t="shared" si="6"/>
        <v>24</v>
      </c>
      <c r="L85" s="50">
        <f t="shared" si="8"/>
        <v>240</v>
      </c>
      <c r="M85" s="13" t="s">
        <v>3</v>
      </c>
      <c r="N85" s="96">
        <v>0</v>
      </c>
      <c r="O85" s="104">
        <f t="shared" si="7"/>
        <v>0</v>
      </c>
      <c r="P85" s="107">
        <f t="shared" si="9"/>
        <v>0</v>
      </c>
      <c r="Q85" s="108">
        <f t="shared" si="10"/>
        <v>0</v>
      </c>
    </row>
    <row r="86" spans="1:17" ht="15" hidden="1" customHeight="1" x14ac:dyDescent="0.2">
      <c r="A86" s="197" t="s">
        <v>43</v>
      </c>
      <c r="B86" s="198"/>
      <c r="C86" s="199" t="s">
        <v>53</v>
      </c>
      <c r="D86" s="151"/>
      <c r="E86" s="151"/>
      <c r="F86" s="151"/>
      <c r="G86" s="13"/>
      <c r="H86" s="13" t="s">
        <v>22</v>
      </c>
      <c r="I86" s="14">
        <f>I75</f>
        <v>6</v>
      </c>
      <c r="J86" s="14">
        <f t="shared" si="11"/>
        <v>4</v>
      </c>
      <c r="K86" s="15">
        <f t="shared" si="6"/>
        <v>24</v>
      </c>
      <c r="L86" s="50">
        <f t="shared" si="8"/>
        <v>240</v>
      </c>
      <c r="M86" s="13" t="s">
        <v>3</v>
      </c>
      <c r="N86" s="96">
        <v>0</v>
      </c>
      <c r="O86" s="104">
        <f t="shared" si="7"/>
        <v>0</v>
      </c>
      <c r="P86" s="107">
        <f t="shared" si="9"/>
        <v>0</v>
      </c>
      <c r="Q86" s="108">
        <f t="shared" si="10"/>
        <v>0</v>
      </c>
    </row>
    <row r="87" spans="1:17" ht="15" hidden="1" customHeight="1" x14ac:dyDescent="0.2">
      <c r="A87" s="197" t="s">
        <v>55</v>
      </c>
      <c r="B87" s="198"/>
      <c r="C87" s="199" t="s">
        <v>53</v>
      </c>
      <c r="D87" s="151"/>
      <c r="E87" s="151"/>
      <c r="F87" s="151"/>
      <c r="G87" s="13"/>
      <c r="H87" s="13" t="s">
        <v>22</v>
      </c>
      <c r="I87" s="14">
        <f>I75</f>
        <v>6</v>
      </c>
      <c r="J87" s="14">
        <f t="shared" si="11"/>
        <v>4</v>
      </c>
      <c r="K87" s="15">
        <f t="shared" si="6"/>
        <v>24</v>
      </c>
      <c r="L87" s="50">
        <f t="shared" si="8"/>
        <v>240</v>
      </c>
      <c r="M87" s="13" t="s">
        <v>3</v>
      </c>
      <c r="N87" s="96">
        <v>0</v>
      </c>
      <c r="O87" s="104">
        <f t="shared" si="7"/>
        <v>0</v>
      </c>
      <c r="P87" s="107">
        <f t="shared" si="9"/>
        <v>0</v>
      </c>
      <c r="Q87" s="108">
        <f t="shared" si="10"/>
        <v>0</v>
      </c>
    </row>
    <row r="88" spans="1:17" ht="15" hidden="1" customHeight="1" x14ac:dyDescent="0.2">
      <c r="A88" s="197" t="s">
        <v>56</v>
      </c>
      <c r="B88" s="198"/>
      <c r="C88" s="199" t="s">
        <v>53</v>
      </c>
      <c r="D88" s="151"/>
      <c r="E88" s="151"/>
      <c r="F88" s="151"/>
      <c r="G88" s="13"/>
      <c r="H88" s="13" t="s">
        <v>57</v>
      </c>
      <c r="I88" s="13">
        <v>12</v>
      </c>
      <c r="J88" s="14">
        <f t="shared" si="11"/>
        <v>4</v>
      </c>
      <c r="K88" s="15">
        <f t="shared" si="6"/>
        <v>48</v>
      </c>
      <c r="L88" s="50">
        <f t="shared" si="8"/>
        <v>480</v>
      </c>
      <c r="M88" s="13" t="s">
        <v>3</v>
      </c>
      <c r="N88" s="96">
        <v>0</v>
      </c>
      <c r="O88" s="104">
        <f t="shared" si="7"/>
        <v>0</v>
      </c>
      <c r="P88" s="107">
        <f t="shared" si="9"/>
        <v>0</v>
      </c>
      <c r="Q88" s="108">
        <f t="shared" si="10"/>
        <v>0</v>
      </c>
    </row>
    <row r="89" spans="1:17" ht="15" hidden="1" customHeight="1" x14ac:dyDescent="0.2">
      <c r="A89" s="197" t="s">
        <v>104</v>
      </c>
      <c r="B89" s="198"/>
      <c r="C89" s="199" t="s">
        <v>9</v>
      </c>
      <c r="D89" s="151"/>
      <c r="E89" s="151"/>
      <c r="F89" s="151"/>
      <c r="G89" s="13"/>
      <c r="H89" s="13" t="s">
        <v>51</v>
      </c>
      <c r="I89" s="14">
        <f>O51/270</f>
        <v>8.8888888888888893</v>
      </c>
      <c r="J89" s="14">
        <f t="shared" si="11"/>
        <v>4</v>
      </c>
      <c r="K89" s="15">
        <f t="shared" si="6"/>
        <v>35.555555555555557</v>
      </c>
      <c r="L89" s="50">
        <f t="shared" si="8"/>
        <v>355.55555555555554</v>
      </c>
      <c r="M89" s="13" t="s">
        <v>3</v>
      </c>
      <c r="N89" s="96">
        <v>0</v>
      </c>
      <c r="O89" s="104">
        <f t="shared" si="7"/>
        <v>0</v>
      </c>
      <c r="P89" s="107">
        <f t="shared" si="9"/>
        <v>0</v>
      </c>
      <c r="Q89" s="108">
        <f t="shared" si="10"/>
        <v>0</v>
      </c>
    </row>
    <row r="90" spans="1:17" ht="15" hidden="1" customHeight="1" x14ac:dyDescent="0.2">
      <c r="A90" s="200" t="s">
        <v>19</v>
      </c>
      <c r="B90" s="201"/>
      <c r="C90" s="151" t="s">
        <v>9</v>
      </c>
      <c r="D90" s="151"/>
      <c r="E90" s="151"/>
      <c r="F90" s="151"/>
      <c r="G90" s="13"/>
      <c r="H90" s="13" t="s">
        <v>10</v>
      </c>
      <c r="I90" s="14">
        <f>(E100+E100+F100+F100)/0.275</f>
        <v>26.181818181818176</v>
      </c>
      <c r="J90" s="14">
        <f t="shared" si="11"/>
        <v>4</v>
      </c>
      <c r="K90" s="15">
        <f t="shared" si="6"/>
        <v>104.72727272727271</v>
      </c>
      <c r="L90" s="50">
        <f t="shared" si="8"/>
        <v>1047.272727272727</v>
      </c>
      <c r="M90" s="13" t="s">
        <v>3</v>
      </c>
      <c r="N90" s="96">
        <v>0</v>
      </c>
      <c r="O90" s="104">
        <f t="shared" si="7"/>
        <v>0</v>
      </c>
      <c r="P90" s="107">
        <f t="shared" si="9"/>
        <v>0</v>
      </c>
      <c r="Q90" s="108">
        <f t="shared" si="10"/>
        <v>0</v>
      </c>
    </row>
    <row r="91" spans="1:17" ht="15" hidden="1" customHeight="1" x14ac:dyDescent="0.2">
      <c r="A91" s="197"/>
      <c r="B91" s="198"/>
      <c r="C91" s="202" t="s">
        <v>12</v>
      </c>
      <c r="D91" s="203"/>
      <c r="E91" s="203"/>
      <c r="F91" s="203"/>
      <c r="G91" s="13"/>
      <c r="H91" s="13" t="s">
        <v>13</v>
      </c>
      <c r="I91" s="14">
        <f>(B62+D62+B62+D62)/450</f>
        <v>21.333333333333332</v>
      </c>
      <c r="J91" s="14">
        <f>J89</f>
        <v>4</v>
      </c>
      <c r="K91" s="15">
        <f t="shared" si="6"/>
        <v>85.333333333333329</v>
      </c>
      <c r="L91" s="50">
        <f t="shared" si="8"/>
        <v>853.33333333333326</v>
      </c>
      <c r="M91" s="13" t="s">
        <v>3</v>
      </c>
      <c r="N91" s="96">
        <v>0</v>
      </c>
      <c r="O91" s="104">
        <f t="shared" si="7"/>
        <v>0</v>
      </c>
      <c r="P91" s="107">
        <f t="shared" si="9"/>
        <v>0</v>
      </c>
      <c r="Q91" s="108">
        <f t="shared" si="10"/>
        <v>0</v>
      </c>
    </row>
    <row r="92" spans="1:17" s="52" customFormat="1" x14ac:dyDescent="0.2">
      <c r="A92" s="183"/>
      <c r="B92" s="184"/>
      <c r="C92" s="204" t="s">
        <v>8</v>
      </c>
      <c r="D92" s="205"/>
      <c r="E92" s="205"/>
      <c r="F92" s="206"/>
      <c r="G92" s="49" t="s">
        <v>130</v>
      </c>
      <c r="H92" s="49" t="s">
        <v>122</v>
      </c>
      <c r="I92" s="50">
        <f>I91</f>
        <v>21.333333333333332</v>
      </c>
      <c r="J92" s="50">
        <f t="shared" ref="J92" si="12">J91</f>
        <v>4</v>
      </c>
      <c r="K92" s="51">
        <f t="shared" si="6"/>
        <v>85.333333333333329</v>
      </c>
      <c r="L92" s="50">
        <f t="shared" si="8"/>
        <v>853.33333333333326</v>
      </c>
      <c r="M92" s="49" t="s">
        <v>3</v>
      </c>
      <c r="N92" s="94">
        <v>0.53460000000000008</v>
      </c>
      <c r="O92" s="104">
        <f t="shared" si="7"/>
        <v>456.19200000000001</v>
      </c>
      <c r="P92" s="107">
        <f t="shared" si="9"/>
        <v>82.114559999999997</v>
      </c>
      <c r="Q92" s="108">
        <f t="shared" si="10"/>
        <v>538.30655999999999</v>
      </c>
    </row>
    <row r="93" spans="1:17" s="52" customFormat="1" x14ac:dyDescent="0.2">
      <c r="A93" s="183"/>
      <c r="B93" s="184"/>
      <c r="C93" s="185" t="s">
        <v>14</v>
      </c>
      <c r="D93" s="140"/>
      <c r="E93" s="140"/>
      <c r="F93" s="140"/>
      <c r="G93" s="49" t="s">
        <v>130</v>
      </c>
      <c r="H93" s="49" t="s">
        <v>15</v>
      </c>
      <c r="I93" s="50">
        <f>(B62/1000+D62/1000+B62/1000+D62/1000)</f>
        <v>9.6</v>
      </c>
      <c r="J93" s="50">
        <f>J91</f>
        <v>4</v>
      </c>
      <c r="K93" s="51">
        <f t="shared" si="6"/>
        <v>38.4</v>
      </c>
      <c r="L93" s="50">
        <f t="shared" si="8"/>
        <v>384</v>
      </c>
      <c r="M93" s="49" t="s">
        <v>32</v>
      </c>
      <c r="N93" s="94">
        <v>6.3250000000000002</v>
      </c>
      <c r="O93" s="104">
        <f t="shared" si="7"/>
        <v>2428.8000000000002</v>
      </c>
      <c r="P93" s="107">
        <f t="shared" si="9"/>
        <v>437.18400000000003</v>
      </c>
      <c r="Q93" s="108">
        <f t="shared" si="10"/>
        <v>2865.9840000000004</v>
      </c>
    </row>
    <row r="94" spans="1:17" ht="15" hidden="1" customHeight="1" x14ac:dyDescent="0.2">
      <c r="A94" s="197"/>
      <c r="B94" s="198"/>
      <c r="C94" s="199" t="s">
        <v>16</v>
      </c>
      <c r="D94" s="151"/>
      <c r="E94" s="151"/>
      <c r="F94" s="151"/>
      <c r="G94" s="13" t="s">
        <v>131</v>
      </c>
      <c r="H94" s="13" t="s">
        <v>60</v>
      </c>
      <c r="I94" s="14">
        <f>I93*2</f>
        <v>19.2</v>
      </c>
      <c r="J94" s="14">
        <f t="shared" si="11"/>
        <v>4</v>
      </c>
      <c r="K94" s="15">
        <f t="shared" si="6"/>
        <v>76.8</v>
      </c>
      <c r="L94" s="50">
        <f t="shared" si="8"/>
        <v>768</v>
      </c>
      <c r="M94" s="13" t="s">
        <v>32</v>
      </c>
      <c r="N94" s="96">
        <v>0</v>
      </c>
      <c r="O94" s="104">
        <f t="shared" si="7"/>
        <v>0</v>
      </c>
      <c r="P94" s="107">
        <f t="shared" si="9"/>
        <v>0</v>
      </c>
      <c r="Q94" s="108">
        <f t="shared" si="10"/>
        <v>0</v>
      </c>
    </row>
    <row r="95" spans="1:17" ht="15" hidden="1" customHeight="1" x14ac:dyDescent="0.2">
      <c r="A95" s="197"/>
      <c r="B95" s="198"/>
      <c r="C95" s="199" t="s">
        <v>128</v>
      </c>
      <c r="D95" s="151"/>
      <c r="E95" s="151"/>
      <c r="F95" s="151"/>
      <c r="G95" s="13" t="s">
        <v>132</v>
      </c>
      <c r="H95" s="13" t="s">
        <v>17</v>
      </c>
      <c r="I95" s="14">
        <f>(0.6*0.15*(I93*1000))/600</f>
        <v>1.44</v>
      </c>
      <c r="J95" s="14">
        <f t="shared" si="11"/>
        <v>4</v>
      </c>
      <c r="K95" s="15">
        <f t="shared" si="6"/>
        <v>5.76</v>
      </c>
      <c r="L95" s="50">
        <f t="shared" si="8"/>
        <v>57.599999999999994</v>
      </c>
      <c r="M95" s="13" t="s">
        <v>3</v>
      </c>
      <c r="N95" s="96">
        <v>0</v>
      </c>
      <c r="O95" s="104">
        <f t="shared" si="7"/>
        <v>0</v>
      </c>
      <c r="P95" s="107">
        <f t="shared" si="9"/>
        <v>0</v>
      </c>
      <c r="Q95" s="108">
        <f t="shared" si="10"/>
        <v>0</v>
      </c>
    </row>
    <row r="96" spans="1:17" ht="15" hidden="1" customHeight="1" x14ac:dyDescent="0.2">
      <c r="A96" s="197"/>
      <c r="B96" s="198"/>
      <c r="C96" s="199" t="s">
        <v>105</v>
      </c>
      <c r="D96" s="151"/>
      <c r="E96" s="151"/>
      <c r="F96" s="151"/>
      <c r="G96" s="13" t="s">
        <v>132</v>
      </c>
      <c r="H96" s="13" t="s">
        <v>61</v>
      </c>
      <c r="I96" s="14">
        <f>(0.6*0.15*(I93*1000))/600</f>
        <v>1.44</v>
      </c>
      <c r="J96" s="14">
        <f t="shared" si="11"/>
        <v>4</v>
      </c>
      <c r="K96" s="15">
        <f t="shared" si="6"/>
        <v>5.76</v>
      </c>
      <c r="L96" s="50">
        <f t="shared" si="8"/>
        <v>57.599999999999994</v>
      </c>
      <c r="M96" s="13" t="s">
        <v>3</v>
      </c>
      <c r="N96" s="96">
        <v>0</v>
      </c>
      <c r="O96" s="104">
        <f t="shared" si="7"/>
        <v>0</v>
      </c>
      <c r="P96" s="107">
        <f t="shared" si="9"/>
        <v>0</v>
      </c>
      <c r="Q96" s="108">
        <f t="shared" si="10"/>
        <v>0</v>
      </c>
    </row>
    <row r="97" spans="1:17" s="52" customFormat="1" x14ac:dyDescent="0.2">
      <c r="A97" s="183"/>
      <c r="B97" s="184"/>
      <c r="C97" s="185" t="s">
        <v>64</v>
      </c>
      <c r="D97" s="140"/>
      <c r="E97" s="140"/>
      <c r="F97" s="140"/>
      <c r="G97" s="49" t="s">
        <v>130</v>
      </c>
      <c r="H97" s="49"/>
      <c r="I97" s="50">
        <f>I93*2</f>
        <v>19.2</v>
      </c>
      <c r="J97" s="50">
        <f t="shared" si="11"/>
        <v>4</v>
      </c>
      <c r="K97" s="51">
        <f t="shared" si="6"/>
        <v>76.8</v>
      </c>
      <c r="L97" s="50">
        <f t="shared" si="8"/>
        <v>768</v>
      </c>
      <c r="M97" s="49" t="s">
        <v>3</v>
      </c>
      <c r="N97" s="94">
        <v>5.5</v>
      </c>
      <c r="O97" s="104">
        <f t="shared" si="7"/>
        <v>4224</v>
      </c>
      <c r="P97" s="107">
        <f t="shared" si="9"/>
        <v>760.31999999999994</v>
      </c>
      <c r="Q97" s="108">
        <f t="shared" si="10"/>
        <v>4984.32</v>
      </c>
    </row>
    <row r="98" spans="1:17" s="52" customFormat="1" x14ac:dyDescent="0.2">
      <c r="A98" s="183"/>
      <c r="B98" s="184"/>
      <c r="C98" s="185" t="s">
        <v>65</v>
      </c>
      <c r="D98" s="140"/>
      <c r="E98" s="140"/>
      <c r="F98" s="140"/>
      <c r="G98" s="49" t="s">
        <v>130</v>
      </c>
      <c r="H98" s="49"/>
      <c r="I98" s="50">
        <f>I97</f>
        <v>19.2</v>
      </c>
      <c r="J98" s="50">
        <f t="shared" si="11"/>
        <v>4</v>
      </c>
      <c r="K98" s="51">
        <f t="shared" si="6"/>
        <v>76.8</v>
      </c>
      <c r="L98" s="50">
        <f t="shared" si="8"/>
        <v>768</v>
      </c>
      <c r="M98" s="49" t="s">
        <v>3</v>
      </c>
      <c r="N98" s="94">
        <v>4.4000000000000004</v>
      </c>
      <c r="O98" s="104">
        <f t="shared" si="7"/>
        <v>3379.2000000000003</v>
      </c>
      <c r="P98" s="107">
        <f t="shared" si="9"/>
        <v>608.25599999999997</v>
      </c>
      <c r="Q98" s="108">
        <f t="shared" si="10"/>
        <v>3987.4560000000001</v>
      </c>
    </row>
    <row r="99" spans="1:17" s="52" customFormat="1" x14ac:dyDescent="0.2">
      <c r="A99" s="183"/>
      <c r="B99" s="184"/>
      <c r="C99" s="185" t="s">
        <v>66</v>
      </c>
      <c r="D99" s="140"/>
      <c r="E99" s="140"/>
      <c r="F99" s="140"/>
      <c r="G99" s="49" t="s">
        <v>130</v>
      </c>
      <c r="H99" s="49"/>
      <c r="I99" s="50">
        <f>I98</f>
        <v>19.2</v>
      </c>
      <c r="J99" s="50">
        <f t="shared" si="11"/>
        <v>4</v>
      </c>
      <c r="K99" s="51">
        <f t="shared" si="6"/>
        <v>76.8</v>
      </c>
      <c r="L99" s="50">
        <f t="shared" si="8"/>
        <v>768</v>
      </c>
      <c r="M99" s="49" t="s">
        <v>3</v>
      </c>
      <c r="N99" s="94">
        <v>3.3000000000000003</v>
      </c>
      <c r="O99" s="104">
        <f t="shared" si="7"/>
        <v>2534.4</v>
      </c>
      <c r="P99" s="107">
        <f t="shared" si="9"/>
        <v>456.19200000000001</v>
      </c>
      <c r="Q99" s="108">
        <f t="shared" si="10"/>
        <v>2990.5920000000001</v>
      </c>
    </row>
    <row r="100" spans="1:17" ht="16" hidden="1" customHeight="1" thickBot="1" x14ac:dyDescent="0.25">
      <c r="A100" s="207"/>
      <c r="B100" s="208"/>
      <c r="C100" s="209" t="s">
        <v>67</v>
      </c>
      <c r="D100" s="210"/>
      <c r="E100" s="27">
        <f>(B62/2)/1000</f>
        <v>1.2</v>
      </c>
      <c r="F100" s="27">
        <f>D62/1000</f>
        <v>2.4</v>
      </c>
      <c r="G100" s="20"/>
      <c r="H100" s="20"/>
      <c r="I100" s="22">
        <f>(E100*F100)*10.764</f>
        <v>31.000319999999999</v>
      </c>
      <c r="J100" s="22">
        <f t="shared" si="11"/>
        <v>4</v>
      </c>
      <c r="K100" s="21">
        <f t="shared" si="6"/>
        <v>124.00127999999999</v>
      </c>
      <c r="L100" s="22"/>
      <c r="M100" s="20" t="s">
        <v>107</v>
      </c>
      <c r="N100" s="103"/>
      <c r="O100" s="99">
        <f>K100*N100</f>
        <v>0</v>
      </c>
      <c r="P100" s="107">
        <f t="shared" si="9"/>
        <v>0</v>
      </c>
      <c r="Q100" s="109">
        <f>O100+P100</f>
        <v>0</v>
      </c>
    </row>
    <row r="101" spans="1:17" ht="16" thickBot="1" x14ac:dyDescent="0.25">
      <c r="A101" s="113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5"/>
      <c r="M101" s="114"/>
      <c r="N101" s="114"/>
      <c r="O101" s="110">
        <f>SUM(O68:O100)</f>
        <v>81923.679199999999</v>
      </c>
      <c r="P101" s="111">
        <f t="shared" ref="P101:Q101" si="13">SUM(P68:P100)</f>
        <v>14746.262255999998</v>
      </c>
      <c r="Q101" s="125">
        <f t="shared" si="13"/>
        <v>96669.941456</v>
      </c>
    </row>
    <row r="102" spans="1:17" ht="15" customHeight="1" x14ac:dyDescent="0.2">
      <c r="A102" s="1" t="s">
        <v>69</v>
      </c>
      <c r="B102" s="152">
        <v>235</v>
      </c>
      <c r="C102" s="152"/>
      <c r="D102" s="152"/>
      <c r="E102" s="152"/>
      <c r="F102" s="152"/>
      <c r="G102" s="153"/>
      <c r="H102" s="154"/>
      <c r="I102" s="155"/>
      <c r="J102" s="155"/>
      <c r="K102" s="155"/>
      <c r="L102" s="155"/>
      <c r="M102" s="155"/>
      <c r="N102" s="155"/>
      <c r="O102" s="172">
        <v>2400</v>
      </c>
      <c r="P102" s="120"/>
      <c r="Q102" s="121"/>
    </row>
    <row r="103" spans="1:17" x14ac:dyDescent="0.2">
      <c r="A103" s="2" t="s">
        <v>70</v>
      </c>
      <c r="B103" s="295" t="s">
        <v>149</v>
      </c>
      <c r="C103" s="295"/>
      <c r="D103" s="295"/>
      <c r="E103" s="295"/>
      <c r="F103" s="295"/>
      <c r="G103" s="295"/>
      <c r="H103" s="156"/>
      <c r="I103" s="310"/>
      <c r="J103" s="310"/>
      <c r="K103" s="310"/>
      <c r="L103" s="310"/>
      <c r="M103" s="310"/>
      <c r="N103" s="310"/>
      <c r="O103" s="173"/>
      <c r="P103" s="299"/>
      <c r="Q103" s="112"/>
    </row>
    <row r="104" spans="1:17" x14ac:dyDescent="0.2">
      <c r="A104" s="3" t="s">
        <v>72</v>
      </c>
      <c r="B104" s="174" t="s">
        <v>143</v>
      </c>
      <c r="C104" s="174"/>
      <c r="D104" s="174"/>
      <c r="E104" s="174"/>
      <c r="F104" s="174"/>
      <c r="G104" s="175"/>
      <c r="H104" s="156"/>
      <c r="I104" s="310"/>
      <c r="J104" s="310"/>
      <c r="K104" s="310"/>
      <c r="L104" s="310"/>
      <c r="M104" s="310"/>
      <c r="N104" s="310"/>
      <c r="O104" s="173"/>
      <c r="P104" s="299"/>
      <c r="Q104" s="112"/>
    </row>
    <row r="105" spans="1:17" x14ac:dyDescent="0.2">
      <c r="A105" s="3" t="s">
        <v>74</v>
      </c>
      <c r="B105" s="158" t="s">
        <v>75</v>
      </c>
      <c r="C105" s="159"/>
      <c r="D105" s="159"/>
      <c r="E105" s="159"/>
      <c r="F105" s="159"/>
      <c r="G105" s="160"/>
      <c r="H105" s="156"/>
      <c r="I105" s="310"/>
      <c r="J105" s="310"/>
      <c r="K105" s="310"/>
      <c r="L105" s="310"/>
      <c r="M105" s="310"/>
      <c r="N105" s="310"/>
      <c r="O105" s="173"/>
      <c r="P105" s="299"/>
      <c r="Q105" s="112"/>
    </row>
    <row r="106" spans="1:17" x14ac:dyDescent="0.2">
      <c r="A106" s="3" t="s">
        <v>76</v>
      </c>
      <c r="B106" s="159" t="s">
        <v>77</v>
      </c>
      <c r="C106" s="159"/>
      <c r="D106" s="159"/>
      <c r="E106" s="159"/>
      <c r="F106" s="159"/>
      <c r="G106" s="160"/>
      <c r="H106" s="156"/>
      <c r="I106" s="310"/>
      <c r="J106" s="310"/>
      <c r="K106" s="310"/>
      <c r="L106" s="310"/>
      <c r="M106" s="310"/>
      <c r="N106" s="310"/>
      <c r="O106" s="173"/>
      <c r="P106" s="299"/>
      <c r="Q106" s="112"/>
    </row>
    <row r="107" spans="1:17" x14ac:dyDescent="0.2">
      <c r="A107" s="3" t="s">
        <v>78</v>
      </c>
      <c r="B107" s="176" t="s">
        <v>111</v>
      </c>
      <c r="C107" s="176"/>
      <c r="D107" s="176"/>
      <c r="E107" s="176"/>
      <c r="F107" s="176"/>
      <c r="G107" s="177"/>
      <c r="H107" s="156"/>
      <c r="I107" s="310"/>
      <c r="J107" s="310"/>
      <c r="K107" s="310"/>
      <c r="L107" s="310"/>
      <c r="M107" s="310"/>
      <c r="N107" s="310"/>
      <c r="O107" s="173"/>
      <c r="P107" s="299"/>
      <c r="Q107" s="112"/>
    </row>
    <row r="108" spans="1:17" x14ac:dyDescent="0.2">
      <c r="A108" s="3" t="s">
        <v>80</v>
      </c>
      <c r="B108" s="160" t="s">
        <v>81</v>
      </c>
      <c r="C108" s="178"/>
      <c r="D108" s="179" t="s">
        <v>109</v>
      </c>
      <c r="E108" s="180"/>
      <c r="F108" s="4" t="s">
        <v>83</v>
      </c>
      <c r="G108" s="5" t="s">
        <v>84</v>
      </c>
      <c r="H108" s="156"/>
      <c r="I108" s="310"/>
      <c r="J108" s="310"/>
      <c r="K108" s="310"/>
      <c r="L108" s="310"/>
      <c r="M108" s="310"/>
      <c r="N108" s="310"/>
      <c r="O108" s="173"/>
      <c r="P108" s="299"/>
      <c r="Q108" s="112"/>
    </row>
    <row r="109" spans="1:17" x14ac:dyDescent="0.2">
      <c r="A109" s="3" t="s">
        <v>85</v>
      </c>
      <c r="B109" s="160" t="s">
        <v>86</v>
      </c>
      <c r="C109" s="181"/>
      <c r="D109" s="181"/>
      <c r="E109" s="181"/>
      <c r="F109" s="181"/>
      <c r="G109" s="182"/>
      <c r="H109" s="156"/>
      <c r="I109" s="310"/>
      <c r="J109" s="310"/>
      <c r="K109" s="310"/>
      <c r="L109" s="310"/>
      <c r="M109" s="310"/>
      <c r="N109" s="310"/>
      <c r="O109" s="173"/>
      <c r="P109" s="299"/>
      <c r="Q109" s="112"/>
    </row>
    <row r="110" spans="1:17" x14ac:dyDescent="0.2">
      <c r="A110" s="3" t="s">
        <v>87</v>
      </c>
      <c r="B110" s="159" t="s">
        <v>88</v>
      </c>
      <c r="C110" s="159"/>
      <c r="D110" s="159"/>
      <c r="E110" s="159"/>
      <c r="F110" s="159"/>
      <c r="G110" s="160"/>
      <c r="H110" s="156"/>
      <c r="I110" s="310"/>
      <c r="J110" s="310"/>
      <c r="K110" s="310"/>
      <c r="L110" s="310"/>
      <c r="M110" s="310"/>
      <c r="N110" s="310"/>
      <c r="O110" s="173"/>
      <c r="P110" s="299"/>
      <c r="Q110" s="112"/>
    </row>
    <row r="111" spans="1:17" ht="15" customHeight="1" x14ac:dyDescent="0.2">
      <c r="A111" s="6" t="s">
        <v>18</v>
      </c>
      <c r="B111" s="158" t="s">
        <v>126</v>
      </c>
      <c r="C111" s="159"/>
      <c r="D111" s="159"/>
      <c r="E111" s="159"/>
      <c r="F111" s="159"/>
      <c r="G111" s="160"/>
      <c r="H111" s="156"/>
      <c r="I111" s="310"/>
      <c r="J111" s="310"/>
      <c r="K111" s="310"/>
      <c r="L111" s="310"/>
      <c r="M111" s="310"/>
      <c r="N111" s="310"/>
      <c r="O111" s="173"/>
      <c r="P111" s="299"/>
      <c r="Q111" s="112"/>
    </row>
    <row r="112" spans="1:17" x14ac:dyDescent="0.2">
      <c r="A112" s="3" t="s">
        <v>89</v>
      </c>
      <c r="B112" s="159" t="s">
        <v>90</v>
      </c>
      <c r="C112" s="159"/>
      <c r="D112" s="159"/>
      <c r="E112" s="159"/>
      <c r="F112" s="159"/>
      <c r="G112" s="160"/>
      <c r="H112" s="156"/>
      <c r="I112" s="310"/>
      <c r="J112" s="310"/>
      <c r="K112" s="310"/>
      <c r="L112" s="310"/>
      <c r="M112" s="310"/>
      <c r="N112" s="310"/>
      <c r="O112" s="173"/>
      <c r="P112" s="299"/>
      <c r="Q112" s="112"/>
    </row>
    <row r="113" spans="1:17" ht="16" thickBot="1" x14ac:dyDescent="0.25">
      <c r="A113" s="3" t="s">
        <v>91</v>
      </c>
      <c r="B113" s="7">
        <v>1800</v>
      </c>
      <c r="C113" s="7" t="s">
        <v>92</v>
      </c>
      <c r="D113" s="7">
        <v>2400</v>
      </c>
      <c r="E113" s="7">
        <v>4</v>
      </c>
      <c r="F113" s="7" t="s">
        <v>93</v>
      </c>
      <c r="G113" s="8"/>
      <c r="H113" s="161">
        <v>1800</v>
      </c>
      <c r="I113" s="296"/>
      <c r="J113" s="296"/>
      <c r="K113" s="296"/>
      <c r="L113" s="296"/>
      <c r="M113" s="296"/>
      <c r="N113" s="296"/>
      <c r="O113" s="173"/>
      <c r="P113" s="299"/>
      <c r="Q113" s="112"/>
    </row>
    <row r="114" spans="1:17" x14ac:dyDescent="0.2">
      <c r="A114" s="3" t="s">
        <v>94</v>
      </c>
      <c r="B114" s="162">
        <v>0</v>
      </c>
      <c r="C114" s="163"/>
      <c r="D114" s="164"/>
      <c r="E114" s="164"/>
      <c r="F114" s="164"/>
      <c r="G114" s="164"/>
      <c r="H114" s="165"/>
      <c r="I114" s="166"/>
      <c r="J114" s="166"/>
      <c r="K114" s="167" t="s">
        <v>95</v>
      </c>
      <c r="L114" s="168"/>
      <c r="M114" s="152"/>
      <c r="N114" s="152"/>
      <c r="O114" s="70" t="s">
        <v>96</v>
      </c>
      <c r="P114" s="299"/>
      <c r="Q114" s="112"/>
    </row>
    <row r="115" spans="1:17" x14ac:dyDescent="0.2">
      <c r="A115" s="3" t="s">
        <v>97</v>
      </c>
      <c r="B115" s="162">
        <v>1200</v>
      </c>
      <c r="C115" s="163"/>
      <c r="D115" s="9" t="s">
        <v>98</v>
      </c>
      <c r="E115" s="10"/>
      <c r="F115" s="10"/>
      <c r="G115" s="11"/>
      <c r="H115" s="11"/>
      <c r="I115" s="11"/>
      <c r="J115" s="11"/>
      <c r="K115" s="169"/>
      <c r="L115" s="170"/>
      <c r="M115" s="171"/>
      <c r="N115" s="171"/>
      <c r="O115" s="71"/>
      <c r="P115" s="299"/>
      <c r="Q115" s="112"/>
    </row>
    <row r="116" spans="1:17" x14ac:dyDescent="0.2">
      <c r="A116" s="2" t="s">
        <v>99</v>
      </c>
      <c r="B116" s="186"/>
      <c r="C116" s="187"/>
      <c r="D116" s="187"/>
      <c r="E116" s="187"/>
      <c r="F116" s="187"/>
      <c r="G116" s="187"/>
      <c r="H116" s="12"/>
      <c r="I116" s="12"/>
      <c r="J116" s="12"/>
      <c r="K116" s="188"/>
      <c r="L116" s="189"/>
      <c r="M116" s="190"/>
      <c r="N116" s="190"/>
      <c r="O116" s="72"/>
      <c r="P116" s="299"/>
      <c r="Q116" s="112"/>
    </row>
    <row r="117" spans="1:17" ht="16" thickBot="1" x14ac:dyDescent="0.25">
      <c r="A117" s="45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7"/>
      <c r="N117" s="307"/>
      <c r="O117" s="64"/>
      <c r="P117" s="299"/>
      <c r="Q117" s="112"/>
    </row>
    <row r="118" spans="1:17" ht="33" thickBot="1" x14ac:dyDescent="0.25">
      <c r="A118" s="191"/>
      <c r="B118" s="192"/>
      <c r="C118" s="193" t="s">
        <v>28</v>
      </c>
      <c r="D118" s="143"/>
      <c r="E118" s="143"/>
      <c r="F118" s="143"/>
      <c r="G118" s="25" t="s">
        <v>123</v>
      </c>
      <c r="H118" s="25" t="s">
        <v>29</v>
      </c>
      <c r="I118" s="26" t="s">
        <v>101</v>
      </c>
      <c r="J118" s="26" t="s">
        <v>106</v>
      </c>
      <c r="K118" s="26" t="s">
        <v>144</v>
      </c>
      <c r="L118" s="78" t="s">
        <v>145</v>
      </c>
      <c r="M118" s="26" t="s">
        <v>30</v>
      </c>
      <c r="N118" s="26" t="s">
        <v>0</v>
      </c>
      <c r="O118" s="65" t="s">
        <v>100</v>
      </c>
      <c r="P118" s="88" t="s">
        <v>146</v>
      </c>
      <c r="Q118" s="84" t="s">
        <v>147</v>
      </c>
    </row>
    <row r="119" spans="1:17" ht="15" hidden="1" customHeight="1" x14ac:dyDescent="0.2">
      <c r="A119" s="194"/>
      <c r="B119" s="195"/>
      <c r="C119" s="196" t="s">
        <v>31</v>
      </c>
      <c r="D119" s="137"/>
      <c r="E119" s="137"/>
      <c r="F119" s="137"/>
      <c r="G119" s="16"/>
      <c r="H119" s="16"/>
      <c r="I119" s="23">
        <f>19*0.14</f>
        <v>2.66</v>
      </c>
      <c r="J119" s="23">
        <f>E113</f>
        <v>4</v>
      </c>
      <c r="K119" s="24">
        <f>I119*J119</f>
        <v>10.64</v>
      </c>
      <c r="L119" s="23"/>
      <c r="M119" s="16" t="s">
        <v>1</v>
      </c>
      <c r="N119" s="16"/>
      <c r="O119" s="66">
        <f>K119*N119</f>
        <v>0</v>
      </c>
      <c r="P119" s="105"/>
      <c r="Q119" s="106"/>
    </row>
    <row r="120" spans="1:17" s="52" customFormat="1" x14ac:dyDescent="0.2">
      <c r="A120" s="183"/>
      <c r="B120" s="184"/>
      <c r="C120" s="185" t="s">
        <v>2</v>
      </c>
      <c r="D120" s="140"/>
      <c r="E120" s="140"/>
      <c r="F120" s="140"/>
      <c r="G120" s="49" t="s">
        <v>130</v>
      </c>
      <c r="H120" s="49"/>
      <c r="I120" s="50">
        <v>38</v>
      </c>
      <c r="J120" s="50">
        <f>J119</f>
        <v>4</v>
      </c>
      <c r="K120" s="51">
        <f t="shared" ref="K120:K151" si="14">I120*J120</f>
        <v>152</v>
      </c>
      <c r="L120" s="50">
        <f>K120*10</f>
        <v>1520</v>
      </c>
      <c r="M120" s="49" t="s">
        <v>32</v>
      </c>
      <c r="N120" s="49">
        <v>7.5900000000000007</v>
      </c>
      <c r="O120" s="67">
        <f t="shared" ref="O120:O151" si="15">L120*N120</f>
        <v>11536.800000000001</v>
      </c>
      <c r="P120" s="107">
        <f>O120*0.18</f>
        <v>2076.6240000000003</v>
      </c>
      <c r="Q120" s="108">
        <f>O120+P120</f>
        <v>13613.424000000001</v>
      </c>
    </row>
    <row r="121" spans="1:17" s="52" customFormat="1" x14ac:dyDescent="0.2">
      <c r="A121" s="183"/>
      <c r="B121" s="184"/>
      <c r="C121" s="185" t="s">
        <v>68</v>
      </c>
      <c r="D121" s="140"/>
      <c r="E121" s="140"/>
      <c r="F121" s="140"/>
      <c r="G121" s="49" t="s">
        <v>130</v>
      </c>
      <c r="H121" s="49"/>
      <c r="I121" s="50">
        <v>6.9480000000000004</v>
      </c>
      <c r="J121" s="50">
        <f>J120</f>
        <v>4</v>
      </c>
      <c r="K121" s="51">
        <f t="shared" si="14"/>
        <v>27.792000000000002</v>
      </c>
      <c r="L121" s="50">
        <f t="shared" ref="L121:L150" si="16">K121*10</f>
        <v>277.92</v>
      </c>
      <c r="M121" s="49" t="s">
        <v>32</v>
      </c>
      <c r="N121" s="49">
        <v>6.9850000000000003</v>
      </c>
      <c r="O121" s="67">
        <f t="shared" si="15"/>
        <v>1941.2712000000001</v>
      </c>
      <c r="P121" s="107">
        <f t="shared" ref="P121:P151" si="17">O121*0.18</f>
        <v>349.42881599999998</v>
      </c>
      <c r="Q121" s="108">
        <f t="shared" ref="Q121:Q150" si="18">O121+P121</f>
        <v>2290.7000160000002</v>
      </c>
    </row>
    <row r="122" spans="1:17" s="52" customFormat="1" x14ac:dyDescent="0.2">
      <c r="A122" s="183"/>
      <c r="B122" s="184"/>
      <c r="C122" s="185" t="s">
        <v>33</v>
      </c>
      <c r="D122" s="140"/>
      <c r="E122" s="140"/>
      <c r="F122" s="140"/>
      <c r="G122" s="49" t="s">
        <v>130</v>
      </c>
      <c r="H122" s="49" t="s">
        <v>140</v>
      </c>
      <c r="I122" s="50">
        <v>3</v>
      </c>
      <c r="J122" s="50">
        <f t="shared" ref="J122:J151" si="19">J121</f>
        <v>4</v>
      </c>
      <c r="K122" s="51">
        <f t="shared" si="14"/>
        <v>12</v>
      </c>
      <c r="L122" s="50">
        <f t="shared" si="16"/>
        <v>120</v>
      </c>
      <c r="M122" s="49" t="s">
        <v>3</v>
      </c>
      <c r="N122" s="49">
        <v>166.10000000000002</v>
      </c>
      <c r="O122" s="67">
        <f t="shared" si="15"/>
        <v>19932.000000000004</v>
      </c>
      <c r="P122" s="107">
        <f t="shared" si="17"/>
        <v>3587.7600000000007</v>
      </c>
      <c r="Q122" s="108">
        <f t="shared" si="18"/>
        <v>23519.760000000006</v>
      </c>
    </row>
    <row r="123" spans="1:17" s="52" customFormat="1" x14ac:dyDescent="0.2">
      <c r="A123" s="183"/>
      <c r="B123" s="184"/>
      <c r="C123" s="185" t="s">
        <v>34</v>
      </c>
      <c r="D123" s="140"/>
      <c r="E123" s="140"/>
      <c r="F123" s="140"/>
      <c r="G123" s="49" t="s">
        <v>130</v>
      </c>
      <c r="H123" s="49"/>
      <c r="I123" s="50">
        <f>I122</f>
        <v>3</v>
      </c>
      <c r="J123" s="50">
        <f t="shared" si="19"/>
        <v>4</v>
      </c>
      <c r="K123" s="51">
        <f t="shared" si="14"/>
        <v>12</v>
      </c>
      <c r="L123" s="50">
        <f t="shared" si="16"/>
        <v>120</v>
      </c>
      <c r="M123" s="49" t="s">
        <v>3</v>
      </c>
      <c r="N123" s="49">
        <v>12.100000000000001</v>
      </c>
      <c r="O123" s="67">
        <f t="shared" si="15"/>
        <v>1452.0000000000002</v>
      </c>
      <c r="P123" s="107">
        <f t="shared" si="17"/>
        <v>261.36</v>
      </c>
      <c r="Q123" s="108">
        <f t="shared" si="18"/>
        <v>1713.3600000000001</v>
      </c>
    </row>
    <row r="124" spans="1:17" s="52" customFormat="1" x14ac:dyDescent="0.2">
      <c r="A124" s="183"/>
      <c r="B124" s="184"/>
      <c r="C124" s="185" t="s">
        <v>5</v>
      </c>
      <c r="D124" s="140"/>
      <c r="E124" s="140"/>
      <c r="F124" s="140"/>
      <c r="G124" s="49" t="s">
        <v>130</v>
      </c>
      <c r="H124" s="49" t="s">
        <v>110</v>
      </c>
      <c r="I124" s="50">
        <v>6</v>
      </c>
      <c r="J124" s="50">
        <f t="shared" si="19"/>
        <v>4</v>
      </c>
      <c r="K124" s="51">
        <f t="shared" si="14"/>
        <v>24</v>
      </c>
      <c r="L124" s="50">
        <f t="shared" si="16"/>
        <v>240</v>
      </c>
      <c r="M124" s="49" t="s">
        <v>3</v>
      </c>
      <c r="N124" s="49">
        <v>63.800000000000004</v>
      </c>
      <c r="O124" s="67">
        <f t="shared" si="15"/>
        <v>15312.000000000002</v>
      </c>
      <c r="P124" s="107">
        <f t="shared" si="17"/>
        <v>2756.1600000000003</v>
      </c>
      <c r="Q124" s="108">
        <f t="shared" si="18"/>
        <v>18068.160000000003</v>
      </c>
    </row>
    <row r="125" spans="1:17" s="52" customFormat="1" x14ac:dyDescent="0.2">
      <c r="A125" s="183"/>
      <c r="B125" s="184"/>
      <c r="C125" s="185" t="s">
        <v>6</v>
      </c>
      <c r="D125" s="140"/>
      <c r="E125" s="140"/>
      <c r="F125" s="140"/>
      <c r="G125" s="49" t="s">
        <v>130</v>
      </c>
      <c r="H125" s="49" t="s">
        <v>37</v>
      </c>
      <c r="I125" s="50">
        <v>2</v>
      </c>
      <c r="J125" s="50">
        <f t="shared" si="19"/>
        <v>4</v>
      </c>
      <c r="K125" s="51">
        <f t="shared" si="14"/>
        <v>8</v>
      </c>
      <c r="L125" s="50">
        <f t="shared" si="16"/>
        <v>80</v>
      </c>
      <c r="M125" s="49" t="s">
        <v>3</v>
      </c>
      <c r="N125" s="49">
        <v>12.100000000000001</v>
      </c>
      <c r="O125" s="67">
        <f t="shared" si="15"/>
        <v>968.00000000000011</v>
      </c>
      <c r="P125" s="107">
        <f t="shared" si="17"/>
        <v>174.24</v>
      </c>
      <c r="Q125" s="108">
        <f t="shared" si="18"/>
        <v>1142.2400000000002</v>
      </c>
    </row>
    <row r="126" spans="1:17" s="52" customFormat="1" x14ac:dyDescent="0.2">
      <c r="A126" s="183"/>
      <c r="B126" s="184"/>
      <c r="C126" s="185" t="s">
        <v>38</v>
      </c>
      <c r="D126" s="140"/>
      <c r="E126" s="140"/>
      <c r="F126" s="140"/>
      <c r="G126" s="49" t="s">
        <v>130</v>
      </c>
      <c r="H126" s="49" t="s">
        <v>39</v>
      </c>
      <c r="I126" s="50">
        <v>6</v>
      </c>
      <c r="J126" s="50">
        <f t="shared" si="19"/>
        <v>4</v>
      </c>
      <c r="K126" s="51">
        <f t="shared" si="14"/>
        <v>24</v>
      </c>
      <c r="L126" s="50">
        <f t="shared" si="16"/>
        <v>240</v>
      </c>
      <c r="M126" s="49" t="s">
        <v>3</v>
      </c>
      <c r="N126" s="49">
        <v>3.5750000000000002</v>
      </c>
      <c r="O126" s="67">
        <f t="shared" si="15"/>
        <v>858</v>
      </c>
      <c r="P126" s="107">
        <f t="shared" si="17"/>
        <v>154.44</v>
      </c>
      <c r="Q126" s="108">
        <f t="shared" si="18"/>
        <v>1012.44</v>
      </c>
    </row>
    <row r="127" spans="1:17" s="52" customFormat="1" x14ac:dyDescent="0.2">
      <c r="A127" s="183"/>
      <c r="B127" s="184"/>
      <c r="C127" s="185" t="s">
        <v>7</v>
      </c>
      <c r="D127" s="140"/>
      <c r="E127" s="140"/>
      <c r="F127" s="140"/>
      <c r="G127" s="49" t="s">
        <v>130</v>
      </c>
      <c r="H127" s="49" t="s">
        <v>40</v>
      </c>
      <c r="I127" s="50">
        <v>6</v>
      </c>
      <c r="J127" s="50">
        <f t="shared" si="19"/>
        <v>4</v>
      </c>
      <c r="K127" s="51">
        <f t="shared" si="14"/>
        <v>24</v>
      </c>
      <c r="L127" s="50">
        <f t="shared" si="16"/>
        <v>240</v>
      </c>
      <c r="M127" s="49" t="s">
        <v>3</v>
      </c>
      <c r="N127" s="49">
        <v>5.5</v>
      </c>
      <c r="O127" s="67">
        <f t="shared" si="15"/>
        <v>1320</v>
      </c>
      <c r="P127" s="107">
        <f t="shared" si="17"/>
        <v>237.6</v>
      </c>
      <c r="Q127" s="108">
        <f t="shared" si="18"/>
        <v>1557.6</v>
      </c>
    </row>
    <row r="128" spans="1:17" s="52" customFormat="1" x14ac:dyDescent="0.2">
      <c r="A128" s="183"/>
      <c r="B128" s="184"/>
      <c r="C128" s="185" t="s">
        <v>41</v>
      </c>
      <c r="D128" s="140"/>
      <c r="E128" s="140"/>
      <c r="F128" s="140"/>
      <c r="G128" s="49" t="s">
        <v>130</v>
      </c>
      <c r="H128" s="49" t="s">
        <v>42</v>
      </c>
      <c r="I128" s="50">
        <v>6</v>
      </c>
      <c r="J128" s="50">
        <f t="shared" si="19"/>
        <v>4</v>
      </c>
      <c r="K128" s="51">
        <f t="shared" si="14"/>
        <v>24</v>
      </c>
      <c r="L128" s="50">
        <f t="shared" si="16"/>
        <v>240</v>
      </c>
      <c r="M128" s="49" t="s">
        <v>3</v>
      </c>
      <c r="N128" s="49">
        <v>8.8000000000000007</v>
      </c>
      <c r="O128" s="67">
        <f t="shared" si="15"/>
        <v>2112</v>
      </c>
      <c r="P128" s="107">
        <f t="shared" si="17"/>
        <v>380.15999999999997</v>
      </c>
      <c r="Q128" s="108">
        <f t="shared" si="18"/>
        <v>2492.16</v>
      </c>
    </row>
    <row r="129" spans="1:17" s="52" customFormat="1" x14ac:dyDescent="0.2">
      <c r="A129" s="183"/>
      <c r="B129" s="184"/>
      <c r="C129" s="185" t="s">
        <v>43</v>
      </c>
      <c r="D129" s="140"/>
      <c r="E129" s="140"/>
      <c r="F129" s="140"/>
      <c r="G129" s="49" t="s">
        <v>130</v>
      </c>
      <c r="H129" s="49" t="s">
        <v>44</v>
      </c>
      <c r="I129" s="50">
        <v>6</v>
      </c>
      <c r="J129" s="50">
        <f t="shared" si="19"/>
        <v>4</v>
      </c>
      <c r="K129" s="51">
        <f t="shared" si="14"/>
        <v>24</v>
      </c>
      <c r="L129" s="50">
        <f t="shared" si="16"/>
        <v>240</v>
      </c>
      <c r="M129" s="49" t="s">
        <v>3</v>
      </c>
      <c r="N129" s="49">
        <v>4.95</v>
      </c>
      <c r="O129" s="67">
        <f t="shared" si="15"/>
        <v>1188</v>
      </c>
      <c r="P129" s="107">
        <f t="shared" si="17"/>
        <v>213.84</v>
      </c>
      <c r="Q129" s="108">
        <f t="shared" si="18"/>
        <v>1401.84</v>
      </c>
    </row>
    <row r="130" spans="1:17" s="52" customFormat="1" x14ac:dyDescent="0.2">
      <c r="A130" s="183"/>
      <c r="B130" s="184"/>
      <c r="C130" s="185" t="s">
        <v>4</v>
      </c>
      <c r="D130" s="140"/>
      <c r="E130" s="140"/>
      <c r="F130" s="140"/>
      <c r="G130" s="49" t="s">
        <v>130</v>
      </c>
      <c r="H130" s="49" t="s">
        <v>45</v>
      </c>
      <c r="I130" s="50">
        <v>24</v>
      </c>
      <c r="J130" s="50">
        <f t="shared" si="19"/>
        <v>4</v>
      </c>
      <c r="K130" s="51">
        <f t="shared" si="14"/>
        <v>96</v>
      </c>
      <c r="L130" s="50">
        <f t="shared" si="16"/>
        <v>960</v>
      </c>
      <c r="M130" s="49" t="s">
        <v>3</v>
      </c>
      <c r="N130" s="49">
        <v>0.9900000000000001</v>
      </c>
      <c r="O130" s="67">
        <f t="shared" si="15"/>
        <v>950.40000000000009</v>
      </c>
      <c r="P130" s="107">
        <f t="shared" si="17"/>
        <v>171.072</v>
      </c>
      <c r="Q130" s="108">
        <f t="shared" si="18"/>
        <v>1121.4720000000002</v>
      </c>
    </row>
    <row r="131" spans="1:17" s="52" customFormat="1" x14ac:dyDescent="0.2">
      <c r="A131" s="183"/>
      <c r="B131" s="184"/>
      <c r="C131" s="185" t="s">
        <v>46</v>
      </c>
      <c r="D131" s="140"/>
      <c r="E131" s="140"/>
      <c r="F131" s="140"/>
      <c r="G131" s="49" t="s">
        <v>130</v>
      </c>
      <c r="H131" s="49" t="s">
        <v>103</v>
      </c>
      <c r="I131" s="50">
        <v>6</v>
      </c>
      <c r="J131" s="50">
        <f t="shared" si="19"/>
        <v>4</v>
      </c>
      <c r="K131" s="51">
        <f t="shared" si="14"/>
        <v>24</v>
      </c>
      <c r="L131" s="50">
        <f t="shared" si="16"/>
        <v>240</v>
      </c>
      <c r="M131" s="49" t="s">
        <v>3</v>
      </c>
      <c r="N131" s="49">
        <v>2.4750000000000001</v>
      </c>
      <c r="O131" s="67">
        <f t="shared" si="15"/>
        <v>594</v>
      </c>
      <c r="P131" s="107">
        <f t="shared" si="17"/>
        <v>106.92</v>
      </c>
      <c r="Q131" s="108">
        <f t="shared" si="18"/>
        <v>700.92</v>
      </c>
    </row>
    <row r="132" spans="1:17" s="52" customFormat="1" x14ac:dyDescent="0.2">
      <c r="A132" s="183"/>
      <c r="B132" s="184"/>
      <c r="C132" s="185" t="s">
        <v>47</v>
      </c>
      <c r="D132" s="140"/>
      <c r="E132" s="140"/>
      <c r="F132" s="140"/>
      <c r="G132" s="49" t="s">
        <v>130</v>
      </c>
      <c r="H132" s="49"/>
      <c r="I132" s="50">
        <v>12</v>
      </c>
      <c r="J132" s="50">
        <f t="shared" si="19"/>
        <v>4</v>
      </c>
      <c r="K132" s="51">
        <f t="shared" si="14"/>
        <v>48</v>
      </c>
      <c r="L132" s="50">
        <f t="shared" si="16"/>
        <v>480</v>
      </c>
      <c r="M132" s="49" t="s">
        <v>3</v>
      </c>
      <c r="N132" s="49">
        <v>19.8</v>
      </c>
      <c r="O132" s="67">
        <f t="shared" si="15"/>
        <v>9504</v>
      </c>
      <c r="P132" s="107">
        <f t="shared" si="17"/>
        <v>1710.72</v>
      </c>
      <c r="Q132" s="108">
        <f t="shared" si="18"/>
        <v>11214.72</v>
      </c>
    </row>
    <row r="133" spans="1:17" ht="15" hidden="1" customHeight="1" x14ac:dyDescent="0.2">
      <c r="A133" s="197" t="s">
        <v>48</v>
      </c>
      <c r="B133" s="198"/>
      <c r="C133" s="199" t="s">
        <v>9</v>
      </c>
      <c r="D133" s="151"/>
      <c r="E133" s="151"/>
      <c r="F133" s="151"/>
      <c r="G133" s="13"/>
      <c r="H133" s="13" t="s">
        <v>11</v>
      </c>
      <c r="I133" s="13">
        <f>I122*2</f>
        <v>6</v>
      </c>
      <c r="J133" s="14">
        <f t="shared" si="19"/>
        <v>4</v>
      </c>
      <c r="K133" s="15">
        <f t="shared" si="14"/>
        <v>24</v>
      </c>
      <c r="L133" s="50">
        <f t="shared" si="16"/>
        <v>240</v>
      </c>
      <c r="M133" s="13" t="s">
        <v>3</v>
      </c>
      <c r="N133" s="13">
        <v>0</v>
      </c>
      <c r="O133" s="67">
        <f t="shared" si="15"/>
        <v>0</v>
      </c>
      <c r="P133" s="107">
        <f t="shared" si="17"/>
        <v>0</v>
      </c>
      <c r="Q133" s="108">
        <f t="shared" si="18"/>
        <v>0</v>
      </c>
    </row>
    <row r="134" spans="1:17" ht="15" hidden="1" customHeight="1" x14ac:dyDescent="0.2">
      <c r="A134" s="197" t="s">
        <v>49</v>
      </c>
      <c r="B134" s="198"/>
      <c r="C134" s="199" t="s">
        <v>9</v>
      </c>
      <c r="D134" s="151"/>
      <c r="E134" s="151"/>
      <c r="F134" s="151"/>
      <c r="G134" s="13"/>
      <c r="H134" s="13" t="s">
        <v>11</v>
      </c>
      <c r="I134" s="14">
        <f>O102/270</f>
        <v>8.8888888888888893</v>
      </c>
      <c r="J134" s="14">
        <f t="shared" si="19"/>
        <v>4</v>
      </c>
      <c r="K134" s="15">
        <f t="shared" si="14"/>
        <v>35.555555555555557</v>
      </c>
      <c r="L134" s="50">
        <f t="shared" si="16"/>
        <v>355.55555555555554</v>
      </c>
      <c r="M134" s="13" t="s">
        <v>3</v>
      </c>
      <c r="N134" s="13">
        <v>0</v>
      </c>
      <c r="O134" s="67">
        <f t="shared" si="15"/>
        <v>0</v>
      </c>
      <c r="P134" s="107">
        <f t="shared" si="17"/>
        <v>0</v>
      </c>
      <c r="Q134" s="108">
        <f t="shared" si="18"/>
        <v>0</v>
      </c>
    </row>
    <row r="135" spans="1:17" ht="15" hidden="1" customHeight="1" x14ac:dyDescent="0.2">
      <c r="A135" s="197" t="s">
        <v>50</v>
      </c>
      <c r="B135" s="198"/>
      <c r="C135" s="199" t="s">
        <v>9</v>
      </c>
      <c r="D135" s="151"/>
      <c r="E135" s="151"/>
      <c r="F135" s="151"/>
      <c r="G135" s="13"/>
      <c r="H135" s="13" t="s">
        <v>51</v>
      </c>
      <c r="I135" s="13">
        <f>I125*2</f>
        <v>4</v>
      </c>
      <c r="J135" s="14">
        <f t="shared" si="19"/>
        <v>4</v>
      </c>
      <c r="K135" s="15">
        <f t="shared" si="14"/>
        <v>16</v>
      </c>
      <c r="L135" s="50">
        <f t="shared" si="16"/>
        <v>160</v>
      </c>
      <c r="M135" s="13" t="s">
        <v>3</v>
      </c>
      <c r="N135" s="13">
        <v>0</v>
      </c>
      <c r="O135" s="67">
        <f t="shared" si="15"/>
        <v>0</v>
      </c>
      <c r="P135" s="107">
        <f t="shared" si="17"/>
        <v>0</v>
      </c>
      <c r="Q135" s="108">
        <f t="shared" si="18"/>
        <v>0</v>
      </c>
    </row>
    <row r="136" spans="1:17" ht="15" hidden="1" customHeight="1" x14ac:dyDescent="0.2">
      <c r="A136" s="197" t="s">
        <v>52</v>
      </c>
      <c r="B136" s="198"/>
      <c r="C136" s="199" t="s">
        <v>53</v>
      </c>
      <c r="D136" s="151"/>
      <c r="E136" s="151"/>
      <c r="F136" s="151"/>
      <c r="G136" s="13"/>
      <c r="H136" s="13" t="s">
        <v>54</v>
      </c>
      <c r="I136" s="13">
        <f>I127*1</f>
        <v>6</v>
      </c>
      <c r="J136" s="14">
        <f t="shared" si="19"/>
        <v>4</v>
      </c>
      <c r="K136" s="15">
        <f t="shared" si="14"/>
        <v>24</v>
      </c>
      <c r="L136" s="50">
        <f t="shared" si="16"/>
        <v>240</v>
      </c>
      <c r="M136" s="13" t="s">
        <v>3</v>
      </c>
      <c r="N136" s="13">
        <v>0</v>
      </c>
      <c r="O136" s="67">
        <f t="shared" si="15"/>
        <v>0</v>
      </c>
      <c r="P136" s="107">
        <f t="shared" si="17"/>
        <v>0</v>
      </c>
      <c r="Q136" s="108">
        <f t="shared" si="18"/>
        <v>0</v>
      </c>
    </row>
    <row r="137" spans="1:17" ht="15" hidden="1" customHeight="1" x14ac:dyDescent="0.2">
      <c r="A137" s="197" t="s">
        <v>43</v>
      </c>
      <c r="B137" s="198"/>
      <c r="C137" s="199" t="s">
        <v>53</v>
      </c>
      <c r="D137" s="151"/>
      <c r="E137" s="151"/>
      <c r="F137" s="151"/>
      <c r="G137" s="13"/>
      <c r="H137" s="13" t="s">
        <v>22</v>
      </c>
      <c r="I137" s="14">
        <f>I126</f>
        <v>6</v>
      </c>
      <c r="J137" s="14">
        <f t="shared" si="19"/>
        <v>4</v>
      </c>
      <c r="K137" s="15">
        <f t="shared" si="14"/>
        <v>24</v>
      </c>
      <c r="L137" s="50">
        <f t="shared" si="16"/>
        <v>240</v>
      </c>
      <c r="M137" s="13" t="s">
        <v>3</v>
      </c>
      <c r="N137" s="13">
        <v>0</v>
      </c>
      <c r="O137" s="67">
        <f t="shared" si="15"/>
        <v>0</v>
      </c>
      <c r="P137" s="107">
        <f t="shared" si="17"/>
        <v>0</v>
      </c>
      <c r="Q137" s="108">
        <f t="shared" si="18"/>
        <v>0</v>
      </c>
    </row>
    <row r="138" spans="1:17" ht="15" hidden="1" customHeight="1" x14ac:dyDescent="0.2">
      <c r="A138" s="197" t="s">
        <v>55</v>
      </c>
      <c r="B138" s="198"/>
      <c r="C138" s="199" t="s">
        <v>53</v>
      </c>
      <c r="D138" s="151"/>
      <c r="E138" s="151"/>
      <c r="F138" s="151"/>
      <c r="G138" s="13"/>
      <c r="H138" s="13" t="s">
        <v>22</v>
      </c>
      <c r="I138" s="14">
        <f>I126</f>
        <v>6</v>
      </c>
      <c r="J138" s="14">
        <f t="shared" si="19"/>
        <v>4</v>
      </c>
      <c r="K138" s="15">
        <f t="shared" si="14"/>
        <v>24</v>
      </c>
      <c r="L138" s="50">
        <f t="shared" si="16"/>
        <v>240</v>
      </c>
      <c r="M138" s="13" t="s">
        <v>3</v>
      </c>
      <c r="N138" s="13">
        <v>0</v>
      </c>
      <c r="O138" s="67">
        <f t="shared" si="15"/>
        <v>0</v>
      </c>
      <c r="P138" s="107">
        <f t="shared" si="17"/>
        <v>0</v>
      </c>
      <c r="Q138" s="108">
        <f t="shared" si="18"/>
        <v>0</v>
      </c>
    </row>
    <row r="139" spans="1:17" ht="15" hidden="1" customHeight="1" x14ac:dyDescent="0.2">
      <c r="A139" s="197" t="s">
        <v>56</v>
      </c>
      <c r="B139" s="198"/>
      <c r="C139" s="199" t="s">
        <v>53</v>
      </c>
      <c r="D139" s="151"/>
      <c r="E139" s="151"/>
      <c r="F139" s="151"/>
      <c r="G139" s="13"/>
      <c r="H139" s="13" t="s">
        <v>57</v>
      </c>
      <c r="I139" s="13">
        <v>12</v>
      </c>
      <c r="J139" s="14">
        <f t="shared" si="19"/>
        <v>4</v>
      </c>
      <c r="K139" s="15">
        <f t="shared" si="14"/>
        <v>48</v>
      </c>
      <c r="L139" s="50">
        <f t="shared" si="16"/>
        <v>480</v>
      </c>
      <c r="M139" s="13" t="s">
        <v>3</v>
      </c>
      <c r="N139" s="13">
        <v>0</v>
      </c>
      <c r="O139" s="67">
        <f t="shared" si="15"/>
        <v>0</v>
      </c>
      <c r="P139" s="107">
        <f t="shared" si="17"/>
        <v>0</v>
      </c>
      <c r="Q139" s="108">
        <f t="shared" si="18"/>
        <v>0</v>
      </c>
    </row>
    <row r="140" spans="1:17" ht="15" hidden="1" customHeight="1" x14ac:dyDescent="0.2">
      <c r="A140" s="197" t="s">
        <v>104</v>
      </c>
      <c r="B140" s="198"/>
      <c r="C140" s="199" t="s">
        <v>9</v>
      </c>
      <c r="D140" s="151"/>
      <c r="E140" s="151"/>
      <c r="F140" s="151"/>
      <c r="G140" s="13"/>
      <c r="H140" s="13" t="s">
        <v>51</v>
      </c>
      <c r="I140" s="14">
        <f>O102/270</f>
        <v>8.8888888888888893</v>
      </c>
      <c r="J140" s="14">
        <f t="shared" si="19"/>
        <v>4</v>
      </c>
      <c r="K140" s="15">
        <f t="shared" si="14"/>
        <v>35.555555555555557</v>
      </c>
      <c r="L140" s="50">
        <f t="shared" si="16"/>
        <v>355.55555555555554</v>
      </c>
      <c r="M140" s="13" t="s">
        <v>3</v>
      </c>
      <c r="N140" s="13">
        <v>0</v>
      </c>
      <c r="O140" s="67">
        <f t="shared" si="15"/>
        <v>0</v>
      </c>
      <c r="P140" s="107">
        <f t="shared" si="17"/>
        <v>0</v>
      </c>
      <c r="Q140" s="108">
        <f t="shared" si="18"/>
        <v>0</v>
      </c>
    </row>
    <row r="141" spans="1:17" ht="15" hidden="1" customHeight="1" x14ac:dyDescent="0.2">
      <c r="A141" s="200" t="s">
        <v>19</v>
      </c>
      <c r="B141" s="201"/>
      <c r="C141" s="151" t="s">
        <v>9</v>
      </c>
      <c r="D141" s="151"/>
      <c r="E141" s="151"/>
      <c r="F141" s="151"/>
      <c r="G141" s="13"/>
      <c r="H141" s="13" t="s">
        <v>10</v>
      </c>
      <c r="I141" s="14">
        <f>(E151+E151+F151+F151)/0.275</f>
        <v>23.999999999999996</v>
      </c>
      <c r="J141" s="14">
        <f t="shared" si="19"/>
        <v>4</v>
      </c>
      <c r="K141" s="15">
        <f t="shared" si="14"/>
        <v>95.999999999999986</v>
      </c>
      <c r="L141" s="50">
        <f t="shared" si="16"/>
        <v>959.99999999999989</v>
      </c>
      <c r="M141" s="13" t="s">
        <v>3</v>
      </c>
      <c r="N141" s="13">
        <v>0</v>
      </c>
      <c r="O141" s="67">
        <f t="shared" si="15"/>
        <v>0</v>
      </c>
      <c r="P141" s="107">
        <f t="shared" si="17"/>
        <v>0</v>
      </c>
      <c r="Q141" s="108">
        <f t="shared" si="18"/>
        <v>0</v>
      </c>
    </row>
    <row r="142" spans="1:17" ht="15" hidden="1" customHeight="1" x14ac:dyDescent="0.2">
      <c r="A142" s="197"/>
      <c r="B142" s="198"/>
      <c r="C142" s="202" t="s">
        <v>12</v>
      </c>
      <c r="D142" s="203"/>
      <c r="E142" s="203"/>
      <c r="F142" s="203"/>
      <c r="G142" s="299"/>
      <c r="H142" s="13" t="s">
        <v>13</v>
      </c>
      <c r="I142" s="14">
        <f>(B113+D113+B113+D113)/450</f>
        <v>18.666666666666668</v>
      </c>
      <c r="J142" s="14">
        <f>J140</f>
        <v>4</v>
      </c>
      <c r="K142" s="15">
        <f t="shared" si="14"/>
        <v>74.666666666666671</v>
      </c>
      <c r="L142" s="50">
        <f t="shared" si="16"/>
        <v>746.66666666666674</v>
      </c>
      <c r="M142" s="13" t="s">
        <v>3</v>
      </c>
      <c r="N142" s="13">
        <v>0</v>
      </c>
      <c r="O142" s="67">
        <f t="shared" si="15"/>
        <v>0</v>
      </c>
      <c r="P142" s="107">
        <f t="shared" si="17"/>
        <v>0</v>
      </c>
      <c r="Q142" s="108">
        <f t="shared" si="18"/>
        <v>0</v>
      </c>
    </row>
    <row r="143" spans="1:17" s="52" customFormat="1" x14ac:dyDescent="0.2">
      <c r="A143" s="183"/>
      <c r="B143" s="184"/>
      <c r="C143" s="204" t="s">
        <v>8</v>
      </c>
      <c r="D143" s="205"/>
      <c r="E143" s="205"/>
      <c r="F143" s="206"/>
      <c r="G143" s="49" t="s">
        <v>130</v>
      </c>
      <c r="H143" s="49" t="s">
        <v>122</v>
      </c>
      <c r="I143" s="50">
        <f>I142</f>
        <v>18.666666666666668</v>
      </c>
      <c r="J143" s="50">
        <f t="shared" ref="J143" si="20">J142</f>
        <v>4</v>
      </c>
      <c r="K143" s="51">
        <f t="shared" si="14"/>
        <v>74.666666666666671</v>
      </c>
      <c r="L143" s="50">
        <f t="shared" si="16"/>
        <v>746.66666666666674</v>
      </c>
      <c r="M143" s="49" t="s">
        <v>3</v>
      </c>
      <c r="N143" s="49">
        <v>0.53460000000000008</v>
      </c>
      <c r="O143" s="67">
        <f t="shared" si="15"/>
        <v>399.16800000000012</v>
      </c>
      <c r="P143" s="107">
        <f t="shared" si="17"/>
        <v>71.850240000000014</v>
      </c>
      <c r="Q143" s="108">
        <f t="shared" si="18"/>
        <v>471.01824000000011</v>
      </c>
    </row>
    <row r="144" spans="1:17" s="52" customFormat="1" x14ac:dyDescent="0.2">
      <c r="A144" s="183"/>
      <c r="B144" s="184"/>
      <c r="C144" s="185" t="s">
        <v>14</v>
      </c>
      <c r="D144" s="140"/>
      <c r="E144" s="140"/>
      <c r="F144" s="140"/>
      <c r="G144" s="49" t="s">
        <v>130</v>
      </c>
      <c r="H144" s="49" t="s">
        <v>15</v>
      </c>
      <c r="I144" s="50">
        <f>(B113/1000+D113/1000+B113/1000+D113/1000)</f>
        <v>8.4</v>
      </c>
      <c r="J144" s="50">
        <f>J142</f>
        <v>4</v>
      </c>
      <c r="K144" s="51">
        <f t="shared" si="14"/>
        <v>33.6</v>
      </c>
      <c r="L144" s="50">
        <f t="shared" si="16"/>
        <v>336</v>
      </c>
      <c r="M144" s="49" t="s">
        <v>32</v>
      </c>
      <c r="N144" s="49">
        <v>6.3250000000000002</v>
      </c>
      <c r="O144" s="67">
        <f t="shared" si="15"/>
        <v>2125.2000000000003</v>
      </c>
      <c r="P144" s="107">
        <f t="shared" si="17"/>
        <v>382.53600000000006</v>
      </c>
      <c r="Q144" s="108">
        <f t="shared" si="18"/>
        <v>2507.7360000000003</v>
      </c>
    </row>
    <row r="145" spans="1:17" ht="15" hidden="1" customHeight="1" x14ac:dyDescent="0.2">
      <c r="A145" s="197"/>
      <c r="B145" s="198"/>
      <c r="C145" s="199" t="s">
        <v>16</v>
      </c>
      <c r="D145" s="151"/>
      <c r="E145" s="151"/>
      <c r="F145" s="151"/>
      <c r="G145" s="13" t="s">
        <v>131</v>
      </c>
      <c r="H145" s="13" t="s">
        <v>60</v>
      </c>
      <c r="I145" s="14">
        <f>I144*2</f>
        <v>16.8</v>
      </c>
      <c r="J145" s="14">
        <f t="shared" si="19"/>
        <v>4</v>
      </c>
      <c r="K145" s="15">
        <f t="shared" si="14"/>
        <v>67.2</v>
      </c>
      <c r="L145" s="50">
        <f t="shared" si="16"/>
        <v>672</v>
      </c>
      <c r="M145" s="13" t="s">
        <v>32</v>
      </c>
      <c r="N145" s="13">
        <v>0</v>
      </c>
      <c r="O145" s="67">
        <f t="shared" si="15"/>
        <v>0</v>
      </c>
      <c r="P145" s="107">
        <f t="shared" si="17"/>
        <v>0</v>
      </c>
      <c r="Q145" s="108">
        <f t="shared" si="18"/>
        <v>0</v>
      </c>
    </row>
    <row r="146" spans="1:17" ht="15" hidden="1" customHeight="1" x14ac:dyDescent="0.2">
      <c r="A146" s="197"/>
      <c r="B146" s="198"/>
      <c r="C146" s="199" t="s">
        <v>128</v>
      </c>
      <c r="D146" s="151"/>
      <c r="E146" s="151"/>
      <c r="F146" s="151"/>
      <c r="G146" s="13" t="s">
        <v>132</v>
      </c>
      <c r="H146" s="13" t="s">
        <v>17</v>
      </c>
      <c r="I146" s="14">
        <f>(0.6*0.15*(I144*1000))/600</f>
        <v>1.26</v>
      </c>
      <c r="J146" s="14">
        <f t="shared" si="19"/>
        <v>4</v>
      </c>
      <c r="K146" s="15">
        <f t="shared" si="14"/>
        <v>5.04</v>
      </c>
      <c r="L146" s="50">
        <f t="shared" si="16"/>
        <v>50.4</v>
      </c>
      <c r="M146" s="13" t="s">
        <v>3</v>
      </c>
      <c r="N146" s="13">
        <v>0</v>
      </c>
      <c r="O146" s="67">
        <f t="shared" si="15"/>
        <v>0</v>
      </c>
      <c r="P146" s="107">
        <f t="shared" si="17"/>
        <v>0</v>
      </c>
      <c r="Q146" s="108">
        <f t="shared" si="18"/>
        <v>0</v>
      </c>
    </row>
    <row r="147" spans="1:17" ht="15" hidden="1" customHeight="1" x14ac:dyDescent="0.2">
      <c r="A147" s="197"/>
      <c r="B147" s="198"/>
      <c r="C147" s="199" t="s">
        <v>105</v>
      </c>
      <c r="D147" s="151"/>
      <c r="E147" s="151"/>
      <c r="F147" s="151"/>
      <c r="G147" s="13" t="s">
        <v>132</v>
      </c>
      <c r="H147" s="13" t="s">
        <v>61</v>
      </c>
      <c r="I147" s="14">
        <f>(0.6*0.15*(I144*1000))/600</f>
        <v>1.26</v>
      </c>
      <c r="J147" s="14">
        <f t="shared" si="19"/>
        <v>4</v>
      </c>
      <c r="K147" s="15">
        <f t="shared" si="14"/>
        <v>5.04</v>
      </c>
      <c r="L147" s="50">
        <f t="shared" si="16"/>
        <v>50.4</v>
      </c>
      <c r="M147" s="13" t="s">
        <v>3</v>
      </c>
      <c r="N147" s="13">
        <v>0</v>
      </c>
      <c r="O147" s="67">
        <f t="shared" si="15"/>
        <v>0</v>
      </c>
      <c r="P147" s="107">
        <f t="shared" si="17"/>
        <v>0</v>
      </c>
      <c r="Q147" s="108">
        <f t="shared" si="18"/>
        <v>0</v>
      </c>
    </row>
    <row r="148" spans="1:17" s="52" customFormat="1" x14ac:dyDescent="0.2">
      <c r="A148" s="183"/>
      <c r="B148" s="184"/>
      <c r="C148" s="185" t="s">
        <v>64</v>
      </c>
      <c r="D148" s="140"/>
      <c r="E148" s="140"/>
      <c r="F148" s="140"/>
      <c r="G148" s="49" t="s">
        <v>130</v>
      </c>
      <c r="H148" s="49"/>
      <c r="I148" s="50">
        <f>I144*2</f>
        <v>16.8</v>
      </c>
      <c r="J148" s="50">
        <f t="shared" si="19"/>
        <v>4</v>
      </c>
      <c r="K148" s="51">
        <f t="shared" si="14"/>
        <v>67.2</v>
      </c>
      <c r="L148" s="50">
        <f t="shared" si="16"/>
        <v>672</v>
      </c>
      <c r="M148" s="49" t="s">
        <v>3</v>
      </c>
      <c r="N148" s="49">
        <v>5.5</v>
      </c>
      <c r="O148" s="67">
        <f t="shared" si="15"/>
        <v>3696</v>
      </c>
      <c r="P148" s="107">
        <f t="shared" si="17"/>
        <v>665.28</v>
      </c>
      <c r="Q148" s="108">
        <f t="shared" si="18"/>
        <v>4361.28</v>
      </c>
    </row>
    <row r="149" spans="1:17" s="52" customFormat="1" x14ac:dyDescent="0.2">
      <c r="A149" s="183"/>
      <c r="B149" s="184"/>
      <c r="C149" s="185" t="s">
        <v>65</v>
      </c>
      <c r="D149" s="140"/>
      <c r="E149" s="140"/>
      <c r="F149" s="140"/>
      <c r="G149" s="49" t="s">
        <v>130</v>
      </c>
      <c r="H149" s="49"/>
      <c r="I149" s="50">
        <f>I148</f>
        <v>16.8</v>
      </c>
      <c r="J149" s="50">
        <f t="shared" si="19"/>
        <v>4</v>
      </c>
      <c r="K149" s="51">
        <f t="shared" si="14"/>
        <v>67.2</v>
      </c>
      <c r="L149" s="50">
        <f t="shared" si="16"/>
        <v>672</v>
      </c>
      <c r="M149" s="49" t="s">
        <v>3</v>
      </c>
      <c r="N149" s="49">
        <v>4.4000000000000004</v>
      </c>
      <c r="O149" s="67">
        <f t="shared" si="15"/>
        <v>2956.8</v>
      </c>
      <c r="P149" s="107">
        <f t="shared" si="17"/>
        <v>532.22400000000005</v>
      </c>
      <c r="Q149" s="108">
        <f t="shared" si="18"/>
        <v>3489.0240000000003</v>
      </c>
    </row>
    <row r="150" spans="1:17" s="52" customFormat="1" x14ac:dyDescent="0.2">
      <c r="A150" s="183"/>
      <c r="B150" s="184"/>
      <c r="C150" s="185" t="s">
        <v>66</v>
      </c>
      <c r="D150" s="140"/>
      <c r="E150" s="140"/>
      <c r="F150" s="140"/>
      <c r="G150" s="49" t="s">
        <v>130</v>
      </c>
      <c r="H150" s="49"/>
      <c r="I150" s="50">
        <f>I149</f>
        <v>16.8</v>
      </c>
      <c r="J150" s="50">
        <f t="shared" si="19"/>
        <v>4</v>
      </c>
      <c r="K150" s="51">
        <f t="shared" si="14"/>
        <v>67.2</v>
      </c>
      <c r="L150" s="50">
        <f t="shared" si="16"/>
        <v>672</v>
      </c>
      <c r="M150" s="49" t="s">
        <v>3</v>
      </c>
      <c r="N150" s="49">
        <v>3.3000000000000003</v>
      </c>
      <c r="O150" s="67">
        <f t="shared" si="15"/>
        <v>2217.6000000000004</v>
      </c>
      <c r="P150" s="107">
        <f t="shared" si="17"/>
        <v>399.16800000000006</v>
      </c>
      <c r="Q150" s="108">
        <f t="shared" si="18"/>
        <v>2616.7680000000005</v>
      </c>
    </row>
    <row r="151" spans="1:17" ht="16" hidden="1" customHeight="1" thickBot="1" x14ac:dyDescent="0.25">
      <c r="A151" s="207"/>
      <c r="B151" s="208"/>
      <c r="C151" s="209" t="s">
        <v>67</v>
      </c>
      <c r="D151" s="210"/>
      <c r="E151" s="27">
        <f>(B113/2)/1000</f>
        <v>0.9</v>
      </c>
      <c r="F151" s="27">
        <f>D113/1000</f>
        <v>2.4</v>
      </c>
      <c r="G151" s="20"/>
      <c r="H151" s="20"/>
      <c r="I151" s="22">
        <f>(E151*F151)*10.764</f>
        <v>23.250240000000002</v>
      </c>
      <c r="J151" s="22">
        <f t="shared" si="19"/>
        <v>4</v>
      </c>
      <c r="K151" s="21">
        <f t="shared" si="14"/>
        <v>93.000960000000006</v>
      </c>
      <c r="L151" s="22"/>
      <c r="M151" s="20" t="s">
        <v>107</v>
      </c>
      <c r="N151" s="20"/>
      <c r="O151" s="67">
        <f t="shared" si="15"/>
        <v>0</v>
      </c>
      <c r="P151" s="107">
        <f t="shared" si="17"/>
        <v>0</v>
      </c>
      <c r="Q151" s="109">
        <f>O151+P151</f>
        <v>0</v>
      </c>
    </row>
    <row r="152" spans="1:17" ht="16" thickBot="1" x14ac:dyDescent="0.25">
      <c r="A152" s="113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5"/>
      <c r="M152" s="114"/>
      <c r="N152" s="114"/>
      <c r="O152" s="111">
        <f t="shared" ref="O152" si="21">SUM(O119:O151)</f>
        <v>79063.239200000011</v>
      </c>
      <c r="P152" s="111">
        <f t="shared" ref="P152" si="22">SUM(P119:P151)</f>
        <v>14231.383056000002</v>
      </c>
      <c r="Q152" s="125">
        <f t="shared" ref="Q152" si="23">SUM(Q119:Q151)</f>
        <v>93294.622256000017</v>
      </c>
    </row>
    <row r="153" spans="1:17" ht="15" customHeight="1" x14ac:dyDescent="0.2">
      <c r="A153" s="1" t="s">
        <v>69</v>
      </c>
      <c r="B153" s="152">
        <v>236</v>
      </c>
      <c r="C153" s="152"/>
      <c r="D153" s="152"/>
      <c r="E153" s="152"/>
      <c r="F153" s="152"/>
      <c r="G153" s="153"/>
      <c r="H153" s="167"/>
      <c r="I153" s="152"/>
      <c r="J153" s="152"/>
      <c r="K153" s="152"/>
      <c r="L153" s="152"/>
      <c r="M153" s="152"/>
      <c r="N153" s="211">
        <v>1200</v>
      </c>
      <c r="O153" s="172">
        <v>2250</v>
      </c>
      <c r="P153" s="120"/>
      <c r="Q153" s="121"/>
    </row>
    <row r="154" spans="1:17" x14ac:dyDescent="0.2">
      <c r="A154" s="2" t="s">
        <v>70</v>
      </c>
      <c r="B154" s="295" t="s">
        <v>149</v>
      </c>
      <c r="C154" s="295"/>
      <c r="D154" s="295"/>
      <c r="E154" s="295"/>
      <c r="F154" s="295"/>
      <c r="G154" s="295"/>
      <c r="H154" s="169"/>
      <c r="I154" s="171"/>
      <c r="J154" s="171"/>
      <c r="K154" s="171"/>
      <c r="L154" s="171"/>
      <c r="M154" s="171"/>
      <c r="N154" s="212"/>
      <c r="O154" s="173"/>
      <c r="P154" s="299"/>
      <c r="Q154" s="112"/>
    </row>
    <row r="155" spans="1:17" x14ac:dyDescent="0.2">
      <c r="A155" s="3" t="s">
        <v>72</v>
      </c>
      <c r="B155" s="174" t="s">
        <v>143</v>
      </c>
      <c r="C155" s="174"/>
      <c r="D155" s="174"/>
      <c r="E155" s="174"/>
      <c r="F155" s="174"/>
      <c r="G155" s="175"/>
      <c r="H155" s="169"/>
      <c r="I155" s="171"/>
      <c r="J155" s="171"/>
      <c r="K155" s="171"/>
      <c r="L155" s="171"/>
      <c r="M155" s="171"/>
      <c r="N155" s="212"/>
      <c r="O155" s="173"/>
      <c r="P155" s="299"/>
      <c r="Q155" s="112"/>
    </row>
    <row r="156" spans="1:17" x14ac:dyDescent="0.2">
      <c r="A156" s="3" t="s">
        <v>74</v>
      </c>
      <c r="B156" s="158" t="s">
        <v>75</v>
      </c>
      <c r="C156" s="159"/>
      <c r="D156" s="159"/>
      <c r="E156" s="159"/>
      <c r="F156" s="159"/>
      <c r="G156" s="160"/>
      <c r="H156" s="169"/>
      <c r="I156" s="171"/>
      <c r="J156" s="171"/>
      <c r="K156" s="171"/>
      <c r="L156" s="171"/>
      <c r="M156" s="171"/>
      <c r="N156" s="212"/>
      <c r="O156" s="173"/>
      <c r="P156" s="299"/>
      <c r="Q156" s="112"/>
    </row>
    <row r="157" spans="1:17" x14ac:dyDescent="0.2">
      <c r="A157" s="3" t="s">
        <v>76</v>
      </c>
      <c r="B157" s="159" t="s">
        <v>77</v>
      </c>
      <c r="C157" s="159"/>
      <c r="D157" s="159"/>
      <c r="E157" s="159"/>
      <c r="F157" s="159"/>
      <c r="G157" s="160"/>
      <c r="H157" s="169"/>
      <c r="I157" s="171"/>
      <c r="J157" s="171"/>
      <c r="K157" s="171"/>
      <c r="L157" s="171"/>
      <c r="M157" s="171"/>
      <c r="N157" s="212"/>
      <c r="O157" s="173"/>
      <c r="P157" s="299"/>
      <c r="Q157" s="112"/>
    </row>
    <row r="158" spans="1:17" x14ac:dyDescent="0.2">
      <c r="A158" s="3" t="s">
        <v>78</v>
      </c>
      <c r="B158" s="176" t="s">
        <v>23</v>
      </c>
      <c r="C158" s="176"/>
      <c r="D158" s="176"/>
      <c r="E158" s="176"/>
      <c r="F158" s="176"/>
      <c r="G158" s="177"/>
      <c r="H158" s="169"/>
      <c r="I158" s="171"/>
      <c r="J158" s="171"/>
      <c r="K158" s="171"/>
      <c r="L158" s="171"/>
      <c r="M158" s="171"/>
      <c r="N158" s="213"/>
      <c r="O158" s="173"/>
      <c r="P158" s="299"/>
      <c r="Q158" s="112"/>
    </row>
    <row r="159" spans="1:17" ht="15" customHeight="1" x14ac:dyDescent="0.2">
      <c r="A159" s="3" t="s">
        <v>80</v>
      </c>
      <c r="B159" s="160" t="s">
        <v>81</v>
      </c>
      <c r="C159" s="178"/>
      <c r="D159" s="179" t="s">
        <v>112</v>
      </c>
      <c r="E159" s="180"/>
      <c r="F159" s="4" t="s">
        <v>83</v>
      </c>
      <c r="G159" s="5" t="s">
        <v>84</v>
      </c>
      <c r="H159" s="169"/>
      <c r="I159" s="171"/>
      <c r="J159" s="171"/>
      <c r="K159" s="171"/>
      <c r="L159" s="171"/>
      <c r="M159" s="171"/>
      <c r="N159" s="215">
        <v>1050</v>
      </c>
      <c r="O159" s="173"/>
      <c r="P159" s="299"/>
      <c r="Q159" s="112"/>
    </row>
    <row r="160" spans="1:17" x14ac:dyDescent="0.2">
      <c r="A160" s="3" t="s">
        <v>85</v>
      </c>
      <c r="B160" s="160" t="s">
        <v>113</v>
      </c>
      <c r="C160" s="181"/>
      <c r="D160" s="181"/>
      <c r="E160" s="181"/>
      <c r="F160" s="181"/>
      <c r="G160" s="181"/>
      <c r="H160" s="169"/>
      <c r="I160" s="171"/>
      <c r="J160" s="171"/>
      <c r="K160" s="171"/>
      <c r="L160" s="171"/>
      <c r="M160" s="171"/>
      <c r="N160" s="212"/>
      <c r="O160" s="173"/>
      <c r="P160" s="299"/>
      <c r="Q160" s="112"/>
    </row>
    <row r="161" spans="1:17" x14ac:dyDescent="0.2">
      <c r="A161" s="3" t="s">
        <v>87</v>
      </c>
      <c r="B161" s="159" t="s">
        <v>88</v>
      </c>
      <c r="C161" s="159"/>
      <c r="D161" s="159"/>
      <c r="E161" s="159"/>
      <c r="F161" s="159"/>
      <c r="G161" s="160"/>
      <c r="H161" s="169"/>
      <c r="I161" s="171"/>
      <c r="J161" s="171"/>
      <c r="K161" s="171"/>
      <c r="L161" s="171"/>
      <c r="M161" s="171"/>
      <c r="N161" s="212"/>
      <c r="O161" s="173"/>
      <c r="P161" s="299"/>
      <c r="Q161" s="112"/>
    </row>
    <row r="162" spans="1:17" ht="15" customHeight="1" x14ac:dyDescent="0.2">
      <c r="A162" s="6" t="s">
        <v>18</v>
      </c>
      <c r="B162" s="158" t="s">
        <v>127</v>
      </c>
      <c r="C162" s="159"/>
      <c r="D162" s="159"/>
      <c r="E162" s="159"/>
      <c r="F162" s="159"/>
      <c r="G162" s="160"/>
      <c r="H162" s="169"/>
      <c r="I162" s="171"/>
      <c r="J162" s="171"/>
      <c r="K162" s="171"/>
      <c r="L162" s="171"/>
      <c r="M162" s="171"/>
      <c r="N162" s="213"/>
      <c r="O162" s="173"/>
      <c r="P162" s="299"/>
      <c r="Q162" s="112"/>
    </row>
    <row r="163" spans="1:17" ht="16" thickBot="1" x14ac:dyDescent="0.25">
      <c r="A163" s="3" t="s">
        <v>89</v>
      </c>
      <c r="B163" s="159" t="s">
        <v>90</v>
      </c>
      <c r="C163" s="159"/>
      <c r="D163" s="159"/>
      <c r="E163" s="159"/>
      <c r="F163" s="159"/>
      <c r="G163" s="160"/>
      <c r="H163" s="216">
        <f>H164/2</f>
        <v>1200</v>
      </c>
      <c r="I163" s="217"/>
      <c r="J163" s="217">
        <f>H163</f>
        <v>1200</v>
      </c>
      <c r="K163" s="217"/>
      <c r="L163" s="217"/>
      <c r="M163" s="217"/>
      <c r="N163" s="42"/>
      <c r="O163" s="173"/>
      <c r="P163" s="299"/>
      <c r="Q163" s="112"/>
    </row>
    <row r="164" spans="1:17" ht="16" thickBot="1" x14ac:dyDescent="0.25">
      <c r="A164" s="3" t="s">
        <v>91</v>
      </c>
      <c r="B164" s="7">
        <v>2400</v>
      </c>
      <c r="C164" s="7" t="s">
        <v>92</v>
      </c>
      <c r="D164" s="7">
        <v>2250</v>
      </c>
      <c r="E164" s="7">
        <v>20</v>
      </c>
      <c r="F164" s="7" t="s">
        <v>93</v>
      </c>
      <c r="G164" s="8"/>
      <c r="H164" s="218">
        <v>2400</v>
      </c>
      <c r="I164" s="219"/>
      <c r="J164" s="219"/>
      <c r="K164" s="219"/>
      <c r="L164" s="219"/>
      <c r="M164" s="219"/>
      <c r="N164" s="220"/>
      <c r="O164" s="214"/>
      <c r="P164" s="299"/>
      <c r="Q164" s="112"/>
    </row>
    <row r="165" spans="1:17" x14ac:dyDescent="0.2">
      <c r="A165" s="3" t="s">
        <v>94</v>
      </c>
      <c r="B165" s="162">
        <v>0</v>
      </c>
      <c r="C165" s="163"/>
      <c r="D165" s="164"/>
      <c r="E165" s="164"/>
      <c r="F165" s="164"/>
      <c r="G165" s="164"/>
      <c r="H165" s="165"/>
      <c r="I165" s="166"/>
      <c r="J165" s="166"/>
      <c r="K165" s="167" t="s">
        <v>95</v>
      </c>
      <c r="L165" s="168"/>
      <c r="M165" s="152"/>
      <c r="N165" s="152"/>
      <c r="O165" s="70" t="s">
        <v>96</v>
      </c>
      <c r="P165" s="299"/>
      <c r="Q165" s="112"/>
    </row>
    <row r="166" spans="1:17" x14ac:dyDescent="0.2">
      <c r="A166" s="3" t="s">
        <v>97</v>
      </c>
      <c r="B166" s="162">
        <v>1200</v>
      </c>
      <c r="C166" s="163"/>
      <c r="D166" s="9" t="s">
        <v>98</v>
      </c>
      <c r="E166" s="10"/>
      <c r="F166" s="10"/>
      <c r="G166" s="11"/>
      <c r="H166" s="11"/>
      <c r="I166" s="11"/>
      <c r="J166" s="11"/>
      <c r="K166" s="169"/>
      <c r="L166" s="170"/>
      <c r="M166" s="171"/>
      <c r="N166" s="171"/>
      <c r="O166" s="71"/>
      <c r="P166" s="299"/>
      <c r="Q166" s="112"/>
    </row>
    <row r="167" spans="1:17" x14ac:dyDescent="0.2">
      <c r="A167" s="2" t="s">
        <v>99</v>
      </c>
      <c r="B167" s="186"/>
      <c r="C167" s="187"/>
      <c r="D167" s="187"/>
      <c r="E167" s="187"/>
      <c r="F167" s="187"/>
      <c r="G167" s="187"/>
      <c r="H167" s="12"/>
      <c r="I167" s="12"/>
      <c r="J167" s="12"/>
      <c r="K167" s="188"/>
      <c r="L167" s="189"/>
      <c r="M167" s="190"/>
      <c r="N167" s="190"/>
      <c r="O167" s="72"/>
      <c r="P167" s="299"/>
      <c r="Q167" s="112"/>
    </row>
    <row r="168" spans="1:17" ht="16" thickBot="1" x14ac:dyDescent="0.25">
      <c r="A168" s="45"/>
      <c r="B168" s="307"/>
      <c r="C168" s="307"/>
      <c r="D168" s="307"/>
      <c r="E168" s="307"/>
      <c r="F168" s="307"/>
      <c r="G168" s="307"/>
      <c r="H168" s="307"/>
      <c r="I168" s="307"/>
      <c r="J168" s="307"/>
      <c r="K168" s="307"/>
      <c r="L168" s="308"/>
      <c r="M168" s="307"/>
      <c r="N168" s="307"/>
      <c r="O168" s="64"/>
      <c r="P168" s="299"/>
      <c r="Q168" s="112"/>
    </row>
    <row r="169" spans="1:17" ht="33" thickBot="1" x14ac:dyDescent="0.25">
      <c r="A169" s="191"/>
      <c r="B169" s="192"/>
      <c r="C169" s="193" t="s">
        <v>28</v>
      </c>
      <c r="D169" s="143"/>
      <c r="E169" s="143"/>
      <c r="F169" s="143"/>
      <c r="G169" s="25" t="s">
        <v>123</v>
      </c>
      <c r="H169" s="25" t="s">
        <v>29</v>
      </c>
      <c r="I169" s="26" t="s">
        <v>101</v>
      </c>
      <c r="J169" s="26" t="s">
        <v>106</v>
      </c>
      <c r="K169" s="26" t="s">
        <v>102</v>
      </c>
      <c r="L169" s="78" t="s">
        <v>145</v>
      </c>
      <c r="M169" s="26" t="s">
        <v>30</v>
      </c>
      <c r="N169" s="26" t="s">
        <v>0</v>
      </c>
      <c r="O169" s="65" t="s">
        <v>100</v>
      </c>
      <c r="P169" s="88" t="s">
        <v>146</v>
      </c>
      <c r="Q169" s="84" t="s">
        <v>147</v>
      </c>
    </row>
    <row r="170" spans="1:17" ht="15" hidden="1" customHeight="1" x14ac:dyDescent="0.2">
      <c r="A170" s="194"/>
      <c r="B170" s="195"/>
      <c r="C170" s="196" t="s">
        <v>31</v>
      </c>
      <c r="D170" s="137"/>
      <c r="E170" s="137"/>
      <c r="F170" s="137"/>
      <c r="G170" s="16"/>
      <c r="H170" s="16"/>
      <c r="I170" s="23">
        <f>14*0.14</f>
        <v>1.9600000000000002</v>
      </c>
      <c r="J170" s="23">
        <f>E164</f>
        <v>20</v>
      </c>
      <c r="K170" s="23">
        <f>I170*J170</f>
        <v>39.200000000000003</v>
      </c>
      <c r="L170" s="23"/>
      <c r="M170" s="16" t="s">
        <v>1</v>
      </c>
      <c r="N170" s="16"/>
      <c r="O170" s="66">
        <f>K170*N170</f>
        <v>0</v>
      </c>
      <c r="P170" s="105"/>
      <c r="Q170" s="106"/>
    </row>
    <row r="171" spans="1:17" ht="15" hidden="1" customHeight="1" x14ac:dyDescent="0.2">
      <c r="A171" s="197"/>
      <c r="B171" s="198"/>
      <c r="C171" s="221" t="s">
        <v>20</v>
      </c>
      <c r="D171" s="222"/>
      <c r="E171" s="222"/>
      <c r="F171" s="199"/>
      <c r="G171" s="16"/>
      <c r="H171" s="16"/>
      <c r="I171" s="43">
        <f>9*0.08</f>
        <v>0.72</v>
      </c>
      <c r="J171" s="23">
        <f>J170</f>
        <v>20</v>
      </c>
      <c r="K171" s="23">
        <f t="shared" ref="K171:K207" si="24">I171*J171</f>
        <v>14.399999999999999</v>
      </c>
      <c r="L171" s="23"/>
      <c r="M171" s="16" t="s">
        <v>1</v>
      </c>
      <c r="N171" s="16"/>
      <c r="O171" s="66">
        <f>K171*N171</f>
        <v>0</v>
      </c>
      <c r="P171" s="107">
        <f>O171*0.18</f>
        <v>0</v>
      </c>
      <c r="Q171" s="108">
        <f>O171+P171</f>
        <v>0</v>
      </c>
    </row>
    <row r="172" spans="1:17" ht="15" hidden="1" customHeight="1" x14ac:dyDescent="0.2">
      <c r="A172" s="197"/>
      <c r="B172" s="198"/>
      <c r="C172" s="221" t="s">
        <v>21</v>
      </c>
      <c r="D172" s="222"/>
      <c r="E172" s="222"/>
      <c r="F172" s="199"/>
      <c r="G172" s="16"/>
      <c r="H172" s="16"/>
      <c r="I172" s="43">
        <f>9*0.08</f>
        <v>0.72</v>
      </c>
      <c r="J172" s="23">
        <f t="shared" ref="J172:J207" si="25">J171</f>
        <v>20</v>
      </c>
      <c r="K172" s="23">
        <f t="shared" si="24"/>
        <v>14.399999999999999</v>
      </c>
      <c r="L172" s="23"/>
      <c r="M172" s="16" t="s">
        <v>1</v>
      </c>
      <c r="N172" s="16"/>
      <c r="O172" s="66">
        <f>K172*N172</f>
        <v>0</v>
      </c>
      <c r="P172" s="107">
        <f t="shared" ref="P172:P207" si="26">O172*0.18</f>
        <v>0</v>
      </c>
      <c r="Q172" s="108">
        <f t="shared" ref="Q172:Q206" si="27">O172+P172</f>
        <v>0</v>
      </c>
    </row>
    <row r="173" spans="1:17" s="52" customFormat="1" x14ac:dyDescent="0.2">
      <c r="A173" s="183"/>
      <c r="B173" s="184"/>
      <c r="C173" s="185" t="s">
        <v>2</v>
      </c>
      <c r="D173" s="140"/>
      <c r="E173" s="140"/>
      <c r="F173" s="140"/>
      <c r="G173" s="49" t="s">
        <v>130</v>
      </c>
      <c r="H173" s="49"/>
      <c r="I173" s="50">
        <v>28</v>
      </c>
      <c r="J173" s="58">
        <f t="shared" si="25"/>
        <v>20</v>
      </c>
      <c r="K173" s="50">
        <f t="shared" si="24"/>
        <v>560</v>
      </c>
      <c r="L173" s="50">
        <f>K173*10</f>
        <v>5600</v>
      </c>
      <c r="M173" s="49" t="s">
        <v>32</v>
      </c>
      <c r="N173" s="49">
        <v>7.5900000000000007</v>
      </c>
      <c r="O173" s="67">
        <f t="shared" ref="O173:O206" si="28">L173*N173</f>
        <v>42504.000000000007</v>
      </c>
      <c r="P173" s="107">
        <f t="shared" si="26"/>
        <v>7650.7200000000012</v>
      </c>
      <c r="Q173" s="108">
        <f t="shared" si="27"/>
        <v>50154.720000000008</v>
      </c>
    </row>
    <row r="174" spans="1:17" s="52" customFormat="1" x14ac:dyDescent="0.2">
      <c r="A174" s="183"/>
      <c r="B174" s="184"/>
      <c r="C174" s="185" t="s">
        <v>68</v>
      </c>
      <c r="D174" s="140"/>
      <c r="E174" s="140"/>
      <c r="F174" s="140"/>
      <c r="G174" s="49" t="s">
        <v>130</v>
      </c>
      <c r="H174" s="49"/>
      <c r="I174" s="50">
        <v>3</v>
      </c>
      <c r="J174" s="50">
        <f t="shared" si="25"/>
        <v>20</v>
      </c>
      <c r="K174" s="50">
        <f t="shared" si="24"/>
        <v>60</v>
      </c>
      <c r="L174" s="50">
        <f t="shared" ref="L174:L206" si="29">K174*10</f>
        <v>600</v>
      </c>
      <c r="M174" s="49" t="s">
        <v>32</v>
      </c>
      <c r="N174" s="49">
        <v>6.9850000000000003</v>
      </c>
      <c r="O174" s="67">
        <f t="shared" si="28"/>
        <v>4191</v>
      </c>
      <c r="P174" s="107">
        <f t="shared" si="26"/>
        <v>754.38</v>
      </c>
      <c r="Q174" s="108">
        <f t="shared" si="27"/>
        <v>4945.38</v>
      </c>
    </row>
    <row r="175" spans="1:17" s="52" customFormat="1" x14ac:dyDescent="0.2">
      <c r="A175" s="183"/>
      <c r="B175" s="184"/>
      <c r="C175" s="185" t="s">
        <v>114</v>
      </c>
      <c r="D175" s="140"/>
      <c r="E175" s="140"/>
      <c r="F175" s="140"/>
      <c r="G175" s="49" t="s">
        <v>130</v>
      </c>
      <c r="H175" s="49" t="s">
        <v>139</v>
      </c>
      <c r="I175" s="50">
        <v>3</v>
      </c>
      <c r="J175" s="50">
        <f t="shared" si="25"/>
        <v>20</v>
      </c>
      <c r="K175" s="50">
        <f t="shared" si="24"/>
        <v>60</v>
      </c>
      <c r="L175" s="50">
        <f t="shared" si="29"/>
        <v>600</v>
      </c>
      <c r="M175" s="49" t="s">
        <v>3</v>
      </c>
      <c r="N175" s="49">
        <v>144.10000000000002</v>
      </c>
      <c r="O175" s="67">
        <f t="shared" si="28"/>
        <v>86460.000000000015</v>
      </c>
      <c r="P175" s="107">
        <f t="shared" si="26"/>
        <v>15562.800000000003</v>
      </c>
      <c r="Q175" s="108">
        <f t="shared" si="27"/>
        <v>102022.80000000002</v>
      </c>
    </row>
    <row r="176" spans="1:17" s="52" customFormat="1" x14ac:dyDescent="0.2">
      <c r="A176" s="183"/>
      <c r="B176" s="184"/>
      <c r="C176" s="185" t="s">
        <v>34</v>
      </c>
      <c r="D176" s="140"/>
      <c r="E176" s="140"/>
      <c r="F176" s="140"/>
      <c r="G176" s="49" t="s">
        <v>130</v>
      </c>
      <c r="H176" s="49"/>
      <c r="I176" s="50">
        <f>I175</f>
        <v>3</v>
      </c>
      <c r="J176" s="50">
        <f t="shared" si="25"/>
        <v>20</v>
      </c>
      <c r="K176" s="50">
        <f t="shared" si="24"/>
        <v>60</v>
      </c>
      <c r="L176" s="50">
        <f t="shared" si="29"/>
        <v>600</v>
      </c>
      <c r="M176" s="49" t="s">
        <v>3</v>
      </c>
      <c r="N176" s="49">
        <v>12.100000000000001</v>
      </c>
      <c r="O176" s="67">
        <f t="shared" si="28"/>
        <v>7260.0000000000009</v>
      </c>
      <c r="P176" s="107">
        <f t="shared" si="26"/>
        <v>1306.8000000000002</v>
      </c>
      <c r="Q176" s="108">
        <f t="shared" si="27"/>
        <v>8566.8000000000011</v>
      </c>
    </row>
    <row r="177" spans="1:17" s="52" customFormat="1" x14ac:dyDescent="0.2">
      <c r="A177" s="183"/>
      <c r="B177" s="184"/>
      <c r="C177" s="185" t="s">
        <v>5</v>
      </c>
      <c r="D177" s="140"/>
      <c r="E177" s="140"/>
      <c r="F177" s="140"/>
      <c r="G177" s="49" t="s">
        <v>130</v>
      </c>
      <c r="H177" s="311" t="s">
        <v>36</v>
      </c>
      <c r="I177" s="50">
        <v>6</v>
      </c>
      <c r="J177" s="50">
        <f t="shared" si="25"/>
        <v>20</v>
      </c>
      <c r="K177" s="50">
        <f t="shared" si="24"/>
        <v>120</v>
      </c>
      <c r="L177" s="50">
        <f t="shared" si="29"/>
        <v>1200</v>
      </c>
      <c r="M177" s="49" t="s">
        <v>3</v>
      </c>
      <c r="N177" s="49">
        <v>30.800000000000004</v>
      </c>
      <c r="O177" s="67">
        <f t="shared" si="28"/>
        <v>36960.000000000007</v>
      </c>
      <c r="P177" s="107">
        <f t="shared" si="26"/>
        <v>6652.8000000000011</v>
      </c>
      <c r="Q177" s="108">
        <f t="shared" si="27"/>
        <v>43612.80000000001</v>
      </c>
    </row>
    <row r="178" spans="1:17" s="52" customFormat="1" x14ac:dyDescent="0.2">
      <c r="A178" s="183"/>
      <c r="B178" s="184"/>
      <c r="C178" s="185" t="s">
        <v>6</v>
      </c>
      <c r="D178" s="140"/>
      <c r="E178" s="140"/>
      <c r="F178" s="140"/>
      <c r="G178" s="49" t="s">
        <v>130</v>
      </c>
      <c r="H178" s="49" t="s">
        <v>37</v>
      </c>
      <c r="I178" s="50">
        <v>2</v>
      </c>
      <c r="J178" s="50">
        <f t="shared" si="25"/>
        <v>20</v>
      </c>
      <c r="K178" s="50">
        <f t="shared" si="24"/>
        <v>40</v>
      </c>
      <c r="L178" s="50">
        <f t="shared" si="29"/>
        <v>400</v>
      </c>
      <c r="M178" s="49" t="s">
        <v>3</v>
      </c>
      <c r="N178" s="49">
        <v>12.100000000000001</v>
      </c>
      <c r="O178" s="67">
        <f t="shared" si="28"/>
        <v>4840.0000000000009</v>
      </c>
      <c r="P178" s="107">
        <f t="shared" si="26"/>
        <v>871.20000000000016</v>
      </c>
      <c r="Q178" s="108">
        <f t="shared" si="27"/>
        <v>5711.2000000000007</v>
      </c>
    </row>
    <row r="179" spans="1:17" s="52" customFormat="1" x14ac:dyDescent="0.2">
      <c r="A179" s="183"/>
      <c r="B179" s="184"/>
      <c r="C179" s="185" t="s">
        <v>38</v>
      </c>
      <c r="D179" s="140"/>
      <c r="E179" s="140"/>
      <c r="F179" s="140"/>
      <c r="G179" s="49" t="s">
        <v>130</v>
      </c>
      <c r="H179" s="49" t="s">
        <v>39</v>
      </c>
      <c r="I179" s="50">
        <v>6</v>
      </c>
      <c r="J179" s="50">
        <f t="shared" si="25"/>
        <v>20</v>
      </c>
      <c r="K179" s="50">
        <f t="shared" si="24"/>
        <v>120</v>
      </c>
      <c r="L179" s="50">
        <f t="shared" si="29"/>
        <v>1200</v>
      </c>
      <c r="M179" s="49" t="s">
        <v>3</v>
      </c>
      <c r="N179" s="49">
        <v>3.5750000000000002</v>
      </c>
      <c r="O179" s="67">
        <f t="shared" si="28"/>
        <v>4290</v>
      </c>
      <c r="P179" s="107">
        <f t="shared" si="26"/>
        <v>772.19999999999993</v>
      </c>
      <c r="Q179" s="108">
        <f t="shared" si="27"/>
        <v>5062.2</v>
      </c>
    </row>
    <row r="180" spans="1:17" s="52" customFormat="1" x14ac:dyDescent="0.2">
      <c r="A180" s="183"/>
      <c r="B180" s="184"/>
      <c r="C180" s="185" t="s">
        <v>7</v>
      </c>
      <c r="D180" s="140"/>
      <c r="E180" s="140"/>
      <c r="F180" s="140"/>
      <c r="G180" s="49" t="s">
        <v>130</v>
      </c>
      <c r="H180" s="49" t="s">
        <v>40</v>
      </c>
      <c r="I180" s="50">
        <v>6</v>
      </c>
      <c r="J180" s="50">
        <f t="shared" si="25"/>
        <v>20</v>
      </c>
      <c r="K180" s="50">
        <f t="shared" si="24"/>
        <v>120</v>
      </c>
      <c r="L180" s="50">
        <f t="shared" si="29"/>
        <v>1200</v>
      </c>
      <c r="M180" s="49" t="s">
        <v>3</v>
      </c>
      <c r="N180" s="49">
        <v>5.5</v>
      </c>
      <c r="O180" s="67">
        <f t="shared" si="28"/>
        <v>6600</v>
      </c>
      <c r="P180" s="107">
        <f t="shared" si="26"/>
        <v>1188</v>
      </c>
      <c r="Q180" s="108">
        <f t="shared" si="27"/>
        <v>7788</v>
      </c>
    </row>
    <row r="181" spans="1:17" s="52" customFormat="1" x14ac:dyDescent="0.2">
      <c r="A181" s="183"/>
      <c r="B181" s="184"/>
      <c r="C181" s="185" t="s">
        <v>41</v>
      </c>
      <c r="D181" s="140"/>
      <c r="E181" s="140"/>
      <c r="F181" s="140"/>
      <c r="G181" s="49" t="s">
        <v>130</v>
      </c>
      <c r="H181" s="49" t="s">
        <v>42</v>
      </c>
      <c r="I181" s="50">
        <v>6</v>
      </c>
      <c r="J181" s="50">
        <f t="shared" si="25"/>
        <v>20</v>
      </c>
      <c r="K181" s="50">
        <f t="shared" si="24"/>
        <v>120</v>
      </c>
      <c r="L181" s="50">
        <f t="shared" si="29"/>
        <v>1200</v>
      </c>
      <c r="M181" s="49" t="s">
        <v>3</v>
      </c>
      <c r="N181" s="49">
        <v>8.8000000000000007</v>
      </c>
      <c r="O181" s="67">
        <f t="shared" si="28"/>
        <v>10560</v>
      </c>
      <c r="P181" s="107">
        <f t="shared" si="26"/>
        <v>1900.8</v>
      </c>
      <c r="Q181" s="108">
        <f t="shared" si="27"/>
        <v>12460.8</v>
      </c>
    </row>
    <row r="182" spans="1:17" s="52" customFormat="1" x14ac:dyDescent="0.2">
      <c r="A182" s="183"/>
      <c r="B182" s="184"/>
      <c r="C182" s="185" t="s">
        <v>43</v>
      </c>
      <c r="D182" s="140"/>
      <c r="E182" s="140"/>
      <c r="F182" s="140"/>
      <c r="G182" s="49" t="s">
        <v>130</v>
      </c>
      <c r="H182" s="49" t="s">
        <v>44</v>
      </c>
      <c r="I182" s="50">
        <v>6</v>
      </c>
      <c r="J182" s="50">
        <f t="shared" si="25"/>
        <v>20</v>
      </c>
      <c r="K182" s="50">
        <f t="shared" si="24"/>
        <v>120</v>
      </c>
      <c r="L182" s="50">
        <f t="shared" si="29"/>
        <v>1200</v>
      </c>
      <c r="M182" s="49" t="s">
        <v>3</v>
      </c>
      <c r="N182" s="49">
        <v>4.95</v>
      </c>
      <c r="O182" s="67">
        <f t="shared" si="28"/>
        <v>5940</v>
      </c>
      <c r="P182" s="107">
        <f t="shared" si="26"/>
        <v>1069.2</v>
      </c>
      <c r="Q182" s="108">
        <f t="shared" si="27"/>
        <v>7009.2</v>
      </c>
    </row>
    <row r="183" spans="1:17" s="52" customFormat="1" x14ac:dyDescent="0.2">
      <c r="A183" s="183"/>
      <c r="B183" s="184"/>
      <c r="C183" s="185" t="s">
        <v>4</v>
      </c>
      <c r="D183" s="140"/>
      <c r="E183" s="140"/>
      <c r="F183" s="140"/>
      <c r="G183" s="49" t="s">
        <v>130</v>
      </c>
      <c r="H183" s="49" t="s">
        <v>45</v>
      </c>
      <c r="I183" s="50">
        <v>24</v>
      </c>
      <c r="J183" s="50">
        <f t="shared" si="25"/>
        <v>20</v>
      </c>
      <c r="K183" s="50">
        <f t="shared" si="24"/>
        <v>480</v>
      </c>
      <c r="L183" s="50">
        <f t="shared" si="29"/>
        <v>4800</v>
      </c>
      <c r="M183" s="49" t="s">
        <v>3</v>
      </c>
      <c r="N183" s="49">
        <v>0.9900000000000001</v>
      </c>
      <c r="O183" s="67">
        <f t="shared" si="28"/>
        <v>4752.0000000000009</v>
      </c>
      <c r="P183" s="107">
        <f t="shared" si="26"/>
        <v>855.36000000000013</v>
      </c>
      <c r="Q183" s="108">
        <f t="shared" si="27"/>
        <v>5607.3600000000006</v>
      </c>
    </row>
    <row r="184" spans="1:17" s="52" customFormat="1" x14ac:dyDescent="0.2">
      <c r="A184" s="183"/>
      <c r="B184" s="184"/>
      <c r="C184" s="185" t="s">
        <v>46</v>
      </c>
      <c r="D184" s="140"/>
      <c r="E184" s="140"/>
      <c r="F184" s="140"/>
      <c r="G184" s="49" t="s">
        <v>130</v>
      </c>
      <c r="H184" s="49" t="s">
        <v>103</v>
      </c>
      <c r="I184" s="50">
        <v>6</v>
      </c>
      <c r="J184" s="50">
        <f t="shared" si="25"/>
        <v>20</v>
      </c>
      <c r="K184" s="50">
        <f t="shared" si="24"/>
        <v>120</v>
      </c>
      <c r="L184" s="50">
        <f t="shared" si="29"/>
        <v>1200</v>
      </c>
      <c r="M184" s="49" t="s">
        <v>3</v>
      </c>
      <c r="N184" s="49">
        <v>2.4750000000000001</v>
      </c>
      <c r="O184" s="67">
        <f t="shared" si="28"/>
        <v>2970</v>
      </c>
      <c r="P184" s="107">
        <f t="shared" si="26"/>
        <v>534.6</v>
      </c>
      <c r="Q184" s="108">
        <f t="shared" si="27"/>
        <v>3504.6</v>
      </c>
    </row>
    <row r="185" spans="1:17" s="52" customFormat="1" x14ac:dyDescent="0.2">
      <c r="A185" s="183"/>
      <c r="B185" s="184"/>
      <c r="C185" s="185" t="s">
        <v>47</v>
      </c>
      <c r="D185" s="140"/>
      <c r="E185" s="140"/>
      <c r="F185" s="140"/>
      <c r="G185" s="49" t="s">
        <v>130</v>
      </c>
      <c r="H185" s="49"/>
      <c r="I185" s="50">
        <v>12</v>
      </c>
      <c r="J185" s="50">
        <f t="shared" si="25"/>
        <v>20</v>
      </c>
      <c r="K185" s="50">
        <f t="shared" si="24"/>
        <v>240</v>
      </c>
      <c r="L185" s="50">
        <f t="shared" si="29"/>
        <v>2400</v>
      </c>
      <c r="M185" s="49" t="s">
        <v>3</v>
      </c>
      <c r="N185" s="49">
        <v>19.8</v>
      </c>
      <c r="O185" s="67">
        <f t="shared" si="28"/>
        <v>47520</v>
      </c>
      <c r="P185" s="107">
        <f t="shared" si="26"/>
        <v>8553.6</v>
      </c>
      <c r="Q185" s="108">
        <f t="shared" si="27"/>
        <v>56073.599999999999</v>
      </c>
    </row>
    <row r="186" spans="1:17" s="52" customFormat="1" x14ac:dyDescent="0.2">
      <c r="A186" s="183"/>
      <c r="B186" s="184"/>
      <c r="C186" s="185" t="s">
        <v>115</v>
      </c>
      <c r="D186" s="140"/>
      <c r="E186" s="140"/>
      <c r="F186" s="140"/>
      <c r="G186" s="49" t="s">
        <v>130</v>
      </c>
      <c r="H186" s="49"/>
      <c r="I186" s="50">
        <v>8</v>
      </c>
      <c r="J186" s="50">
        <f t="shared" si="25"/>
        <v>20</v>
      </c>
      <c r="K186" s="50">
        <f t="shared" si="24"/>
        <v>160</v>
      </c>
      <c r="L186" s="50">
        <f t="shared" si="29"/>
        <v>1600</v>
      </c>
      <c r="M186" s="49" t="s">
        <v>3</v>
      </c>
      <c r="N186" s="49">
        <v>38.5</v>
      </c>
      <c r="O186" s="67">
        <f t="shared" si="28"/>
        <v>61600</v>
      </c>
      <c r="P186" s="107">
        <f t="shared" si="26"/>
        <v>11088</v>
      </c>
      <c r="Q186" s="108">
        <f t="shared" si="27"/>
        <v>72688</v>
      </c>
    </row>
    <row r="187" spans="1:17" ht="15" hidden="1" customHeight="1" x14ac:dyDescent="0.2">
      <c r="A187" s="197" t="s">
        <v>48</v>
      </c>
      <c r="B187" s="198"/>
      <c r="C187" s="199" t="s">
        <v>9</v>
      </c>
      <c r="D187" s="151"/>
      <c r="E187" s="151"/>
      <c r="F187" s="151"/>
      <c r="G187" s="13"/>
      <c r="H187" s="13" t="s">
        <v>11</v>
      </c>
      <c r="I187" s="13">
        <f>I175*2</f>
        <v>6</v>
      </c>
      <c r="J187" s="14">
        <f>J185</f>
        <v>20</v>
      </c>
      <c r="K187" s="14">
        <f t="shared" si="24"/>
        <v>120</v>
      </c>
      <c r="L187" s="50">
        <f t="shared" si="29"/>
        <v>1200</v>
      </c>
      <c r="M187" s="13" t="s">
        <v>3</v>
      </c>
      <c r="N187" s="13">
        <v>0</v>
      </c>
      <c r="O187" s="67">
        <f t="shared" si="28"/>
        <v>0</v>
      </c>
      <c r="P187" s="107">
        <f t="shared" si="26"/>
        <v>0</v>
      </c>
      <c r="Q187" s="108">
        <f t="shared" si="27"/>
        <v>0</v>
      </c>
    </row>
    <row r="188" spans="1:17" ht="15" hidden="1" customHeight="1" x14ac:dyDescent="0.2">
      <c r="A188" s="197" t="s">
        <v>49</v>
      </c>
      <c r="B188" s="198"/>
      <c r="C188" s="199" t="s">
        <v>9</v>
      </c>
      <c r="D188" s="151"/>
      <c r="E188" s="151"/>
      <c r="F188" s="151"/>
      <c r="G188" s="13"/>
      <c r="H188" s="13" t="s">
        <v>11</v>
      </c>
      <c r="I188" s="14">
        <f>O153/270</f>
        <v>8.3333333333333339</v>
      </c>
      <c r="J188" s="14">
        <f t="shared" si="25"/>
        <v>20</v>
      </c>
      <c r="K188" s="14">
        <f t="shared" si="24"/>
        <v>166.66666666666669</v>
      </c>
      <c r="L188" s="50">
        <f t="shared" si="29"/>
        <v>1666.666666666667</v>
      </c>
      <c r="M188" s="13" t="s">
        <v>3</v>
      </c>
      <c r="N188" s="13">
        <v>0</v>
      </c>
      <c r="O188" s="67">
        <f t="shared" si="28"/>
        <v>0</v>
      </c>
      <c r="P188" s="107">
        <f t="shared" si="26"/>
        <v>0</v>
      </c>
      <c r="Q188" s="108">
        <f t="shared" si="27"/>
        <v>0</v>
      </c>
    </row>
    <row r="189" spans="1:17" ht="15" hidden="1" customHeight="1" x14ac:dyDescent="0.2">
      <c r="A189" s="197" t="s">
        <v>50</v>
      </c>
      <c r="B189" s="198"/>
      <c r="C189" s="199" t="s">
        <v>9</v>
      </c>
      <c r="D189" s="151"/>
      <c r="E189" s="151"/>
      <c r="F189" s="151"/>
      <c r="G189" s="13"/>
      <c r="H189" s="13" t="s">
        <v>51</v>
      </c>
      <c r="I189" s="13">
        <f>I178*2</f>
        <v>4</v>
      </c>
      <c r="J189" s="14">
        <f t="shared" si="25"/>
        <v>20</v>
      </c>
      <c r="K189" s="14">
        <f t="shared" si="24"/>
        <v>80</v>
      </c>
      <c r="L189" s="50">
        <f t="shared" si="29"/>
        <v>800</v>
      </c>
      <c r="M189" s="13" t="s">
        <v>3</v>
      </c>
      <c r="N189" s="13">
        <v>0</v>
      </c>
      <c r="O189" s="67">
        <f t="shared" si="28"/>
        <v>0</v>
      </c>
      <c r="P189" s="107">
        <f t="shared" si="26"/>
        <v>0</v>
      </c>
      <c r="Q189" s="108">
        <f t="shared" si="27"/>
        <v>0</v>
      </c>
    </row>
    <row r="190" spans="1:17" ht="15" hidden="1" customHeight="1" x14ac:dyDescent="0.2">
      <c r="A190" s="197" t="s">
        <v>52</v>
      </c>
      <c r="B190" s="198"/>
      <c r="C190" s="199" t="s">
        <v>53</v>
      </c>
      <c r="D190" s="151"/>
      <c r="E190" s="151"/>
      <c r="F190" s="151"/>
      <c r="G190" s="13"/>
      <c r="H190" s="13" t="s">
        <v>54</v>
      </c>
      <c r="I190" s="13">
        <f>I180*1</f>
        <v>6</v>
      </c>
      <c r="J190" s="14">
        <f t="shared" si="25"/>
        <v>20</v>
      </c>
      <c r="K190" s="14">
        <f t="shared" si="24"/>
        <v>120</v>
      </c>
      <c r="L190" s="50">
        <f t="shared" si="29"/>
        <v>1200</v>
      </c>
      <c r="M190" s="13" t="s">
        <v>3</v>
      </c>
      <c r="N190" s="13">
        <v>0</v>
      </c>
      <c r="O190" s="67">
        <f t="shared" si="28"/>
        <v>0</v>
      </c>
      <c r="P190" s="107">
        <f t="shared" si="26"/>
        <v>0</v>
      </c>
      <c r="Q190" s="108">
        <f t="shared" si="27"/>
        <v>0</v>
      </c>
    </row>
    <row r="191" spans="1:17" ht="15" hidden="1" customHeight="1" x14ac:dyDescent="0.2">
      <c r="A191" s="197" t="s">
        <v>43</v>
      </c>
      <c r="B191" s="198"/>
      <c r="C191" s="199" t="s">
        <v>53</v>
      </c>
      <c r="D191" s="151"/>
      <c r="E191" s="151"/>
      <c r="F191" s="151"/>
      <c r="G191" s="13"/>
      <c r="H191" s="13" t="s">
        <v>22</v>
      </c>
      <c r="I191" s="14">
        <f>I179</f>
        <v>6</v>
      </c>
      <c r="J191" s="14">
        <f t="shared" si="25"/>
        <v>20</v>
      </c>
      <c r="K191" s="14">
        <f t="shared" si="24"/>
        <v>120</v>
      </c>
      <c r="L191" s="50">
        <f t="shared" si="29"/>
        <v>1200</v>
      </c>
      <c r="M191" s="13" t="s">
        <v>3</v>
      </c>
      <c r="N191" s="13">
        <v>0</v>
      </c>
      <c r="O191" s="67">
        <f t="shared" si="28"/>
        <v>0</v>
      </c>
      <c r="P191" s="107">
        <f t="shared" si="26"/>
        <v>0</v>
      </c>
      <c r="Q191" s="108">
        <f t="shared" si="27"/>
        <v>0</v>
      </c>
    </row>
    <row r="192" spans="1:17" ht="15" hidden="1" customHeight="1" x14ac:dyDescent="0.2">
      <c r="A192" s="197" t="s">
        <v>55</v>
      </c>
      <c r="B192" s="198"/>
      <c r="C192" s="199" t="s">
        <v>53</v>
      </c>
      <c r="D192" s="151"/>
      <c r="E192" s="151"/>
      <c r="F192" s="151"/>
      <c r="G192" s="13"/>
      <c r="H192" s="13" t="s">
        <v>22</v>
      </c>
      <c r="I192" s="14">
        <f>I179</f>
        <v>6</v>
      </c>
      <c r="J192" s="14">
        <f t="shared" si="25"/>
        <v>20</v>
      </c>
      <c r="K192" s="14">
        <f t="shared" si="24"/>
        <v>120</v>
      </c>
      <c r="L192" s="50">
        <f t="shared" si="29"/>
        <v>1200</v>
      </c>
      <c r="M192" s="13" t="s">
        <v>3</v>
      </c>
      <c r="N192" s="13">
        <v>0</v>
      </c>
      <c r="O192" s="67">
        <f t="shared" si="28"/>
        <v>0</v>
      </c>
      <c r="P192" s="107">
        <f t="shared" si="26"/>
        <v>0</v>
      </c>
      <c r="Q192" s="108">
        <f t="shared" si="27"/>
        <v>0</v>
      </c>
    </row>
    <row r="193" spans="1:17" ht="15" hidden="1" customHeight="1" x14ac:dyDescent="0.2">
      <c r="A193" s="197" t="s">
        <v>56</v>
      </c>
      <c r="B193" s="198"/>
      <c r="C193" s="199" t="s">
        <v>53</v>
      </c>
      <c r="D193" s="151"/>
      <c r="E193" s="151"/>
      <c r="F193" s="151"/>
      <c r="G193" s="13"/>
      <c r="H193" s="13" t="s">
        <v>57</v>
      </c>
      <c r="I193" s="13">
        <v>12</v>
      </c>
      <c r="J193" s="14">
        <f t="shared" si="25"/>
        <v>20</v>
      </c>
      <c r="K193" s="14">
        <f t="shared" si="24"/>
        <v>240</v>
      </c>
      <c r="L193" s="50">
        <f t="shared" si="29"/>
        <v>2400</v>
      </c>
      <c r="M193" s="13" t="s">
        <v>3</v>
      </c>
      <c r="N193" s="13">
        <v>0</v>
      </c>
      <c r="O193" s="67">
        <f t="shared" si="28"/>
        <v>0</v>
      </c>
      <c r="P193" s="107">
        <f t="shared" si="26"/>
        <v>0</v>
      </c>
      <c r="Q193" s="108">
        <f t="shared" si="27"/>
        <v>0</v>
      </c>
    </row>
    <row r="194" spans="1:17" ht="15" hidden="1" customHeight="1" x14ac:dyDescent="0.2">
      <c r="A194" s="197" t="s">
        <v>104</v>
      </c>
      <c r="B194" s="198"/>
      <c r="C194" s="199" t="s">
        <v>9</v>
      </c>
      <c r="D194" s="151"/>
      <c r="E194" s="151"/>
      <c r="F194" s="151"/>
      <c r="G194" s="13"/>
      <c r="H194" s="13" t="s">
        <v>51</v>
      </c>
      <c r="I194" s="14">
        <f>O153/270</f>
        <v>8.3333333333333339</v>
      </c>
      <c r="J194" s="14">
        <f t="shared" si="25"/>
        <v>20</v>
      </c>
      <c r="K194" s="14">
        <f t="shared" si="24"/>
        <v>166.66666666666669</v>
      </c>
      <c r="L194" s="50">
        <f t="shared" si="29"/>
        <v>1666.666666666667</v>
      </c>
      <c r="M194" s="13" t="s">
        <v>3</v>
      </c>
      <c r="N194" s="13">
        <v>0</v>
      </c>
      <c r="O194" s="67">
        <f t="shared" si="28"/>
        <v>0</v>
      </c>
      <c r="P194" s="107">
        <f t="shared" si="26"/>
        <v>0</v>
      </c>
      <c r="Q194" s="108">
        <f t="shared" si="27"/>
        <v>0</v>
      </c>
    </row>
    <row r="195" spans="1:17" ht="15" hidden="1" customHeight="1" x14ac:dyDescent="0.2">
      <c r="A195" s="200" t="s">
        <v>59</v>
      </c>
      <c r="B195" s="201"/>
      <c r="C195" s="151" t="s">
        <v>9</v>
      </c>
      <c r="D195" s="151"/>
      <c r="E195" s="151"/>
      <c r="F195" s="151"/>
      <c r="G195" s="13"/>
      <c r="H195" s="13" t="s">
        <v>58</v>
      </c>
      <c r="I195" s="14">
        <v>8</v>
      </c>
      <c r="J195" s="14">
        <f t="shared" si="25"/>
        <v>20</v>
      </c>
      <c r="K195" s="14">
        <f t="shared" si="24"/>
        <v>160</v>
      </c>
      <c r="L195" s="50">
        <f t="shared" si="29"/>
        <v>1600</v>
      </c>
      <c r="M195" s="13" t="s">
        <v>3</v>
      </c>
      <c r="N195" s="13">
        <v>0</v>
      </c>
      <c r="O195" s="67">
        <f t="shared" si="28"/>
        <v>0</v>
      </c>
      <c r="P195" s="107">
        <f t="shared" si="26"/>
        <v>0</v>
      </c>
      <c r="Q195" s="108">
        <f t="shared" si="27"/>
        <v>0</v>
      </c>
    </row>
    <row r="196" spans="1:17" ht="15" hidden="1" customHeight="1" x14ac:dyDescent="0.2">
      <c r="A196" s="200" t="s">
        <v>59</v>
      </c>
      <c r="B196" s="201"/>
      <c r="C196" s="151" t="s">
        <v>53</v>
      </c>
      <c r="D196" s="151"/>
      <c r="E196" s="151"/>
      <c r="F196" s="151"/>
      <c r="G196" s="13"/>
      <c r="H196" s="13" t="s">
        <v>11</v>
      </c>
      <c r="I196" s="14">
        <v>8</v>
      </c>
      <c r="J196" s="14">
        <f t="shared" si="25"/>
        <v>20</v>
      </c>
      <c r="K196" s="14">
        <f t="shared" si="24"/>
        <v>160</v>
      </c>
      <c r="L196" s="50">
        <f t="shared" si="29"/>
        <v>1600</v>
      </c>
      <c r="M196" s="13" t="s">
        <v>3</v>
      </c>
      <c r="N196" s="13">
        <v>0</v>
      </c>
      <c r="O196" s="67">
        <f t="shared" si="28"/>
        <v>0</v>
      </c>
      <c r="P196" s="107">
        <f t="shared" si="26"/>
        <v>0</v>
      </c>
      <c r="Q196" s="108">
        <f t="shared" si="27"/>
        <v>0</v>
      </c>
    </row>
    <row r="197" spans="1:17" ht="15" hidden="1" customHeight="1" x14ac:dyDescent="0.2">
      <c r="A197" s="200" t="s">
        <v>19</v>
      </c>
      <c r="B197" s="201"/>
      <c r="C197" s="151" t="s">
        <v>9</v>
      </c>
      <c r="D197" s="151"/>
      <c r="E197" s="151"/>
      <c r="F197" s="151"/>
      <c r="G197" s="13"/>
      <c r="H197" s="13" t="s">
        <v>10</v>
      </c>
      <c r="I197" s="14">
        <f>(E207+E207+F207+F207)/0.275</f>
        <v>17.454545454545453</v>
      </c>
      <c r="J197" s="14">
        <f t="shared" si="25"/>
        <v>20</v>
      </c>
      <c r="K197" s="14">
        <f t="shared" si="24"/>
        <v>349.09090909090907</v>
      </c>
      <c r="L197" s="50">
        <f t="shared" si="29"/>
        <v>3490.9090909090905</v>
      </c>
      <c r="M197" s="13" t="s">
        <v>3</v>
      </c>
      <c r="N197" s="13">
        <v>0</v>
      </c>
      <c r="O197" s="67">
        <f t="shared" si="28"/>
        <v>0</v>
      </c>
      <c r="P197" s="107">
        <f t="shared" si="26"/>
        <v>0</v>
      </c>
      <c r="Q197" s="108">
        <f t="shared" si="27"/>
        <v>0</v>
      </c>
    </row>
    <row r="198" spans="1:17" ht="15" hidden="1" customHeight="1" x14ac:dyDescent="0.2">
      <c r="A198" s="197"/>
      <c r="B198" s="198"/>
      <c r="C198" s="202" t="s">
        <v>12</v>
      </c>
      <c r="D198" s="203"/>
      <c r="E198" s="203"/>
      <c r="F198" s="203"/>
      <c r="G198" s="13"/>
      <c r="H198" s="13" t="s">
        <v>13</v>
      </c>
      <c r="I198" s="14">
        <f>(B164+D164+B164+D164)/450</f>
        <v>20.666666666666668</v>
      </c>
      <c r="J198" s="14">
        <f>J194</f>
        <v>20</v>
      </c>
      <c r="K198" s="14">
        <f t="shared" si="24"/>
        <v>413.33333333333337</v>
      </c>
      <c r="L198" s="50">
        <f t="shared" si="29"/>
        <v>4133.3333333333339</v>
      </c>
      <c r="M198" s="13" t="s">
        <v>3</v>
      </c>
      <c r="N198" s="13">
        <v>0</v>
      </c>
      <c r="O198" s="67">
        <f t="shared" si="28"/>
        <v>0</v>
      </c>
      <c r="P198" s="107">
        <f t="shared" si="26"/>
        <v>0</v>
      </c>
      <c r="Q198" s="108">
        <f t="shared" si="27"/>
        <v>0</v>
      </c>
    </row>
    <row r="199" spans="1:17" s="52" customFormat="1" x14ac:dyDescent="0.2">
      <c r="A199" s="183"/>
      <c r="B199" s="184"/>
      <c r="C199" s="204" t="s">
        <v>8</v>
      </c>
      <c r="D199" s="205"/>
      <c r="E199" s="205"/>
      <c r="F199" s="206"/>
      <c r="G199" s="49" t="s">
        <v>130</v>
      </c>
      <c r="H199" s="49" t="s">
        <v>122</v>
      </c>
      <c r="I199" s="50">
        <f>I198</f>
        <v>20.666666666666668</v>
      </c>
      <c r="J199" s="50">
        <f t="shared" ref="J199" si="30">J198</f>
        <v>20</v>
      </c>
      <c r="K199" s="50">
        <f t="shared" si="24"/>
        <v>413.33333333333337</v>
      </c>
      <c r="L199" s="50">
        <f t="shared" si="29"/>
        <v>4133.3333333333339</v>
      </c>
      <c r="M199" s="49" t="s">
        <v>3</v>
      </c>
      <c r="N199" s="49">
        <v>0.53460000000000008</v>
      </c>
      <c r="O199" s="67">
        <f t="shared" si="28"/>
        <v>2209.6800000000007</v>
      </c>
      <c r="P199" s="107">
        <f t="shared" si="26"/>
        <v>397.74240000000015</v>
      </c>
      <c r="Q199" s="108">
        <f t="shared" si="27"/>
        <v>2607.4224000000008</v>
      </c>
    </row>
    <row r="200" spans="1:17" s="52" customFormat="1" x14ac:dyDescent="0.2">
      <c r="A200" s="183"/>
      <c r="B200" s="184"/>
      <c r="C200" s="185" t="s">
        <v>14</v>
      </c>
      <c r="D200" s="140"/>
      <c r="E200" s="140"/>
      <c r="F200" s="140"/>
      <c r="G200" s="49" t="s">
        <v>130</v>
      </c>
      <c r="H200" s="49" t="s">
        <v>15</v>
      </c>
      <c r="I200" s="50">
        <f>(B164/1000+D164/1000+B164/1000+D164/1000)</f>
        <v>9.3000000000000007</v>
      </c>
      <c r="J200" s="50">
        <f>J198</f>
        <v>20</v>
      </c>
      <c r="K200" s="50">
        <f t="shared" si="24"/>
        <v>186</v>
      </c>
      <c r="L200" s="50">
        <f t="shared" si="29"/>
        <v>1860</v>
      </c>
      <c r="M200" s="49" t="s">
        <v>32</v>
      </c>
      <c r="N200" s="49">
        <v>6.3250000000000002</v>
      </c>
      <c r="O200" s="67">
        <f t="shared" si="28"/>
        <v>11764.5</v>
      </c>
      <c r="P200" s="107">
        <f t="shared" si="26"/>
        <v>2117.61</v>
      </c>
      <c r="Q200" s="108">
        <f t="shared" si="27"/>
        <v>13882.11</v>
      </c>
    </row>
    <row r="201" spans="1:17" ht="15" hidden="1" customHeight="1" x14ac:dyDescent="0.2">
      <c r="A201" s="197"/>
      <c r="B201" s="198"/>
      <c r="C201" s="199" t="s">
        <v>16</v>
      </c>
      <c r="D201" s="151"/>
      <c r="E201" s="151"/>
      <c r="F201" s="151"/>
      <c r="G201" s="13" t="s">
        <v>131</v>
      </c>
      <c r="H201" s="13" t="s">
        <v>60</v>
      </c>
      <c r="I201" s="14">
        <f>I200*2</f>
        <v>18.600000000000001</v>
      </c>
      <c r="J201" s="14">
        <f t="shared" si="25"/>
        <v>20</v>
      </c>
      <c r="K201" s="14">
        <f t="shared" si="24"/>
        <v>372</v>
      </c>
      <c r="L201" s="50">
        <f t="shared" si="29"/>
        <v>3720</v>
      </c>
      <c r="M201" s="13" t="s">
        <v>32</v>
      </c>
      <c r="N201" s="13">
        <v>0</v>
      </c>
      <c r="O201" s="67">
        <f t="shared" si="28"/>
        <v>0</v>
      </c>
      <c r="P201" s="107">
        <f t="shared" si="26"/>
        <v>0</v>
      </c>
      <c r="Q201" s="108">
        <f t="shared" si="27"/>
        <v>0</v>
      </c>
    </row>
    <row r="202" spans="1:17" ht="15" hidden="1" customHeight="1" x14ac:dyDescent="0.2">
      <c r="A202" s="197"/>
      <c r="B202" s="198"/>
      <c r="C202" s="199" t="s">
        <v>128</v>
      </c>
      <c r="D202" s="151"/>
      <c r="E202" s="151"/>
      <c r="F202" s="151"/>
      <c r="G202" s="13" t="s">
        <v>132</v>
      </c>
      <c r="H202" s="13" t="s">
        <v>17</v>
      </c>
      <c r="I202" s="14">
        <f>(0.6*0.15*(I200*1000))/600</f>
        <v>1.395</v>
      </c>
      <c r="J202" s="14">
        <f t="shared" si="25"/>
        <v>20</v>
      </c>
      <c r="K202" s="14">
        <f t="shared" si="24"/>
        <v>27.9</v>
      </c>
      <c r="L202" s="50">
        <f t="shared" si="29"/>
        <v>279</v>
      </c>
      <c r="M202" s="13" t="s">
        <v>3</v>
      </c>
      <c r="N202" s="13">
        <v>0</v>
      </c>
      <c r="O202" s="67">
        <f t="shared" si="28"/>
        <v>0</v>
      </c>
      <c r="P202" s="107">
        <f t="shared" si="26"/>
        <v>0</v>
      </c>
      <c r="Q202" s="108">
        <f t="shared" si="27"/>
        <v>0</v>
      </c>
    </row>
    <row r="203" spans="1:17" ht="15" hidden="1" customHeight="1" x14ac:dyDescent="0.2">
      <c r="A203" s="197"/>
      <c r="B203" s="198"/>
      <c r="C203" s="199" t="s">
        <v>105</v>
      </c>
      <c r="D203" s="151"/>
      <c r="E203" s="151"/>
      <c r="F203" s="151"/>
      <c r="G203" s="13" t="s">
        <v>132</v>
      </c>
      <c r="H203" s="13" t="s">
        <v>61</v>
      </c>
      <c r="I203" s="15">
        <f>(0.6*0.15*(I200*1000))/600</f>
        <v>1.395</v>
      </c>
      <c r="J203" s="14">
        <f t="shared" si="25"/>
        <v>20</v>
      </c>
      <c r="K203" s="14">
        <f t="shared" si="24"/>
        <v>27.9</v>
      </c>
      <c r="L203" s="50">
        <f t="shared" si="29"/>
        <v>279</v>
      </c>
      <c r="M203" s="13" t="s">
        <v>3</v>
      </c>
      <c r="N203" s="13">
        <v>0</v>
      </c>
      <c r="O203" s="67">
        <f t="shared" si="28"/>
        <v>0</v>
      </c>
      <c r="P203" s="107">
        <f t="shared" si="26"/>
        <v>0</v>
      </c>
      <c r="Q203" s="108">
        <f t="shared" si="27"/>
        <v>0</v>
      </c>
    </row>
    <row r="204" spans="1:17" s="52" customFormat="1" x14ac:dyDescent="0.2">
      <c r="A204" s="183"/>
      <c r="B204" s="184"/>
      <c r="C204" s="185" t="s">
        <v>64</v>
      </c>
      <c r="D204" s="140"/>
      <c r="E204" s="140"/>
      <c r="F204" s="140"/>
      <c r="G204" s="49" t="s">
        <v>130</v>
      </c>
      <c r="H204" s="49"/>
      <c r="I204" s="50">
        <f>I200*2</f>
        <v>18.600000000000001</v>
      </c>
      <c r="J204" s="50">
        <f t="shared" si="25"/>
        <v>20</v>
      </c>
      <c r="K204" s="50">
        <f t="shared" si="24"/>
        <v>372</v>
      </c>
      <c r="L204" s="50">
        <f t="shared" si="29"/>
        <v>3720</v>
      </c>
      <c r="M204" s="49" t="s">
        <v>3</v>
      </c>
      <c r="N204" s="49">
        <v>5.5</v>
      </c>
      <c r="O204" s="67">
        <f t="shared" si="28"/>
        <v>20460</v>
      </c>
      <c r="P204" s="107">
        <f t="shared" si="26"/>
        <v>3682.7999999999997</v>
      </c>
      <c r="Q204" s="108">
        <f t="shared" si="27"/>
        <v>24142.799999999999</v>
      </c>
    </row>
    <row r="205" spans="1:17" s="52" customFormat="1" x14ac:dyDescent="0.2">
      <c r="A205" s="183"/>
      <c r="B205" s="184"/>
      <c r="C205" s="185" t="s">
        <v>65</v>
      </c>
      <c r="D205" s="140"/>
      <c r="E205" s="140"/>
      <c r="F205" s="140"/>
      <c r="G205" s="49" t="s">
        <v>130</v>
      </c>
      <c r="H205" s="49"/>
      <c r="I205" s="50">
        <f>I204</f>
        <v>18.600000000000001</v>
      </c>
      <c r="J205" s="50">
        <f t="shared" si="25"/>
        <v>20</v>
      </c>
      <c r="K205" s="50">
        <f t="shared" si="24"/>
        <v>372</v>
      </c>
      <c r="L205" s="50">
        <f t="shared" si="29"/>
        <v>3720</v>
      </c>
      <c r="M205" s="49" t="s">
        <v>3</v>
      </c>
      <c r="N205" s="49">
        <v>4.4000000000000004</v>
      </c>
      <c r="O205" s="67">
        <f t="shared" si="28"/>
        <v>16368.000000000002</v>
      </c>
      <c r="P205" s="107">
        <f t="shared" si="26"/>
        <v>2946.2400000000002</v>
      </c>
      <c r="Q205" s="108">
        <f t="shared" si="27"/>
        <v>19314.240000000002</v>
      </c>
    </row>
    <row r="206" spans="1:17" s="52" customFormat="1" x14ac:dyDescent="0.2">
      <c r="A206" s="183"/>
      <c r="B206" s="184"/>
      <c r="C206" s="185" t="s">
        <v>66</v>
      </c>
      <c r="D206" s="140"/>
      <c r="E206" s="140"/>
      <c r="F206" s="140"/>
      <c r="G206" s="49" t="s">
        <v>130</v>
      </c>
      <c r="H206" s="49"/>
      <c r="I206" s="50">
        <f>I205</f>
        <v>18.600000000000001</v>
      </c>
      <c r="J206" s="50">
        <f t="shared" si="25"/>
        <v>20</v>
      </c>
      <c r="K206" s="51">
        <f t="shared" si="24"/>
        <v>372</v>
      </c>
      <c r="L206" s="50">
        <f t="shared" si="29"/>
        <v>3720</v>
      </c>
      <c r="M206" s="49" t="s">
        <v>3</v>
      </c>
      <c r="N206" s="49">
        <v>3.3000000000000003</v>
      </c>
      <c r="O206" s="67">
        <f t="shared" si="28"/>
        <v>12276.000000000002</v>
      </c>
      <c r="P206" s="107">
        <f t="shared" si="26"/>
        <v>2209.6800000000003</v>
      </c>
      <c r="Q206" s="108">
        <f t="shared" si="27"/>
        <v>14485.680000000002</v>
      </c>
    </row>
    <row r="207" spans="1:17" ht="16" hidden="1" customHeight="1" thickBot="1" x14ac:dyDescent="0.25">
      <c r="A207" s="207"/>
      <c r="B207" s="208"/>
      <c r="C207" s="209" t="s">
        <v>67</v>
      </c>
      <c r="D207" s="210"/>
      <c r="E207" s="27">
        <f>(B164/2)/1000</f>
        <v>1.2</v>
      </c>
      <c r="F207" s="27">
        <f>N153/1000</f>
        <v>1.2</v>
      </c>
      <c r="G207" s="20"/>
      <c r="H207" s="20"/>
      <c r="I207" s="22">
        <f>(E207*F207)*10.764</f>
        <v>15.500159999999999</v>
      </c>
      <c r="J207" s="22">
        <f t="shared" si="25"/>
        <v>20</v>
      </c>
      <c r="K207" s="21">
        <f t="shared" si="24"/>
        <v>310.00319999999999</v>
      </c>
      <c r="L207" s="22"/>
      <c r="M207" s="20" t="s">
        <v>107</v>
      </c>
      <c r="N207" s="20"/>
      <c r="O207" s="66">
        <f>K207*N207</f>
        <v>0</v>
      </c>
      <c r="P207" s="107">
        <f t="shared" si="26"/>
        <v>0</v>
      </c>
      <c r="Q207" s="112"/>
    </row>
    <row r="208" spans="1:17" ht="16" thickBot="1" x14ac:dyDescent="0.25">
      <c r="A208" s="113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5"/>
      <c r="M208" s="114"/>
      <c r="N208" s="114"/>
      <c r="O208" s="111">
        <f>SUM(O170:O207)</f>
        <v>389525.18</v>
      </c>
      <c r="P208" s="111">
        <f t="shared" ref="P208:Q208" si="31">SUM(P170:P207)</f>
        <v>70114.532399999996</v>
      </c>
      <c r="Q208" s="125">
        <f t="shared" si="31"/>
        <v>459639.71240000002</v>
      </c>
    </row>
    <row r="209" spans="1:17" ht="15" customHeight="1" x14ac:dyDescent="0.2">
      <c r="A209" s="1" t="s">
        <v>69</v>
      </c>
      <c r="B209" s="152">
        <v>237</v>
      </c>
      <c r="C209" s="152"/>
      <c r="D209" s="152"/>
      <c r="E209" s="152"/>
      <c r="F209" s="152"/>
      <c r="G209" s="153"/>
      <c r="H209" s="167"/>
      <c r="I209" s="152"/>
      <c r="J209" s="152"/>
      <c r="K209" s="152"/>
      <c r="L209" s="152"/>
      <c r="M209" s="152"/>
      <c r="N209" s="223">
        <v>1200</v>
      </c>
      <c r="O209" s="172">
        <v>2250</v>
      </c>
      <c r="P209" s="120"/>
      <c r="Q209" s="121"/>
    </row>
    <row r="210" spans="1:17" x14ac:dyDescent="0.2">
      <c r="A210" s="2" t="s">
        <v>70</v>
      </c>
      <c r="B210" s="295" t="s">
        <v>149</v>
      </c>
      <c r="C210" s="295"/>
      <c r="D210" s="295"/>
      <c r="E210" s="295"/>
      <c r="F210" s="295"/>
      <c r="G210" s="295"/>
      <c r="H210" s="169"/>
      <c r="I210" s="171"/>
      <c r="J210" s="171"/>
      <c r="K210" s="171"/>
      <c r="L210" s="171"/>
      <c r="M210" s="171"/>
      <c r="N210" s="224"/>
      <c r="O210" s="173"/>
      <c r="P210" s="299"/>
      <c r="Q210" s="112"/>
    </row>
    <row r="211" spans="1:17" x14ac:dyDescent="0.2">
      <c r="A211" s="3" t="s">
        <v>72</v>
      </c>
      <c r="B211" s="174" t="s">
        <v>73</v>
      </c>
      <c r="C211" s="174"/>
      <c r="D211" s="174"/>
      <c r="E211" s="174"/>
      <c r="F211" s="174"/>
      <c r="G211" s="175"/>
      <c r="H211" s="169"/>
      <c r="I211" s="171"/>
      <c r="J211" s="171"/>
      <c r="K211" s="171"/>
      <c r="L211" s="171"/>
      <c r="M211" s="171"/>
      <c r="N211" s="224"/>
      <c r="O211" s="173"/>
      <c r="P211" s="299"/>
      <c r="Q211" s="112"/>
    </row>
    <row r="212" spans="1:17" x14ac:dyDescent="0.2">
      <c r="A212" s="3" t="s">
        <v>74</v>
      </c>
      <c r="B212" s="158" t="s">
        <v>75</v>
      </c>
      <c r="C212" s="159"/>
      <c r="D212" s="159"/>
      <c r="E212" s="159"/>
      <c r="F212" s="159"/>
      <c r="G212" s="160"/>
      <c r="H212" s="169"/>
      <c r="I212" s="171"/>
      <c r="J212" s="171"/>
      <c r="K212" s="171"/>
      <c r="L212" s="171"/>
      <c r="M212" s="171"/>
      <c r="N212" s="224"/>
      <c r="O212" s="173"/>
      <c r="P212" s="299"/>
      <c r="Q212" s="112"/>
    </row>
    <row r="213" spans="1:17" x14ac:dyDescent="0.2">
      <c r="A213" s="3" t="s">
        <v>76</v>
      </c>
      <c r="B213" s="159" t="s">
        <v>77</v>
      </c>
      <c r="C213" s="159"/>
      <c r="D213" s="159"/>
      <c r="E213" s="159"/>
      <c r="F213" s="159"/>
      <c r="G213" s="160"/>
      <c r="H213" s="169"/>
      <c r="I213" s="171"/>
      <c r="J213" s="171"/>
      <c r="K213" s="171"/>
      <c r="L213" s="171"/>
      <c r="M213" s="171"/>
      <c r="N213" s="224"/>
      <c r="O213" s="173"/>
      <c r="P213" s="299"/>
      <c r="Q213" s="112"/>
    </row>
    <row r="214" spans="1:17" x14ac:dyDescent="0.2">
      <c r="A214" s="3" t="s">
        <v>78</v>
      </c>
      <c r="B214" s="176" t="s">
        <v>24</v>
      </c>
      <c r="C214" s="176"/>
      <c r="D214" s="176"/>
      <c r="E214" s="176"/>
      <c r="F214" s="176"/>
      <c r="G214" s="177"/>
      <c r="H214" s="169"/>
      <c r="I214" s="171"/>
      <c r="J214" s="171"/>
      <c r="K214" s="171"/>
      <c r="L214" s="171"/>
      <c r="M214" s="171"/>
      <c r="N214" s="225"/>
      <c r="O214" s="173"/>
      <c r="P214" s="299"/>
      <c r="Q214" s="112"/>
    </row>
    <row r="215" spans="1:17" ht="15" customHeight="1" x14ac:dyDescent="0.2">
      <c r="A215" s="3" t="s">
        <v>80</v>
      </c>
      <c r="B215" s="160" t="s">
        <v>81</v>
      </c>
      <c r="C215" s="178"/>
      <c r="D215" s="179" t="s">
        <v>112</v>
      </c>
      <c r="E215" s="180"/>
      <c r="F215" s="4" t="s">
        <v>83</v>
      </c>
      <c r="G215" s="5" t="s">
        <v>84</v>
      </c>
      <c r="H215" s="169"/>
      <c r="I215" s="171"/>
      <c r="J215" s="171"/>
      <c r="K215" s="171"/>
      <c r="L215" s="171"/>
      <c r="M215" s="171"/>
      <c r="N215" s="226">
        <v>1050</v>
      </c>
      <c r="O215" s="173"/>
      <c r="P215" s="299"/>
      <c r="Q215" s="112"/>
    </row>
    <row r="216" spans="1:17" x14ac:dyDescent="0.2">
      <c r="A216" s="3" t="s">
        <v>85</v>
      </c>
      <c r="B216" s="160" t="s">
        <v>113</v>
      </c>
      <c r="C216" s="181"/>
      <c r="D216" s="181"/>
      <c r="E216" s="181"/>
      <c r="F216" s="181"/>
      <c r="G216" s="181"/>
      <c r="H216" s="169"/>
      <c r="I216" s="171"/>
      <c r="J216" s="171"/>
      <c r="K216" s="171"/>
      <c r="L216" s="171"/>
      <c r="M216" s="171"/>
      <c r="N216" s="224"/>
      <c r="O216" s="173"/>
      <c r="P216" s="299"/>
      <c r="Q216" s="112"/>
    </row>
    <row r="217" spans="1:17" x14ac:dyDescent="0.2">
      <c r="A217" s="3" t="s">
        <v>87</v>
      </c>
      <c r="B217" s="159" t="s">
        <v>88</v>
      </c>
      <c r="C217" s="159"/>
      <c r="D217" s="159"/>
      <c r="E217" s="159"/>
      <c r="F217" s="159"/>
      <c r="G217" s="160"/>
      <c r="H217" s="169"/>
      <c r="I217" s="171"/>
      <c r="J217" s="171"/>
      <c r="K217" s="171"/>
      <c r="L217" s="171"/>
      <c r="M217" s="171"/>
      <c r="N217" s="224"/>
      <c r="O217" s="173"/>
      <c r="P217" s="299"/>
      <c r="Q217" s="112"/>
    </row>
    <row r="218" spans="1:17" ht="15" customHeight="1" x14ac:dyDescent="0.2">
      <c r="A218" s="6" t="s">
        <v>18</v>
      </c>
      <c r="B218" s="158" t="s">
        <v>127</v>
      </c>
      <c r="C218" s="159"/>
      <c r="D218" s="159"/>
      <c r="E218" s="159"/>
      <c r="F218" s="159"/>
      <c r="G218" s="160"/>
      <c r="H218" s="169"/>
      <c r="I218" s="171"/>
      <c r="J218" s="171"/>
      <c r="K218" s="171"/>
      <c r="L218" s="171"/>
      <c r="M218" s="171"/>
      <c r="N218" s="225"/>
      <c r="O218" s="173"/>
      <c r="P218" s="299"/>
      <c r="Q218" s="112"/>
    </row>
    <row r="219" spans="1:17" ht="16" thickBot="1" x14ac:dyDescent="0.25">
      <c r="A219" s="3" t="s">
        <v>89</v>
      </c>
      <c r="B219" s="159" t="s">
        <v>90</v>
      </c>
      <c r="C219" s="159"/>
      <c r="D219" s="159"/>
      <c r="E219" s="159"/>
      <c r="F219" s="159"/>
      <c r="G219" s="160"/>
      <c r="H219" s="216">
        <f>H220/2</f>
        <v>900</v>
      </c>
      <c r="I219" s="217"/>
      <c r="J219" s="217">
        <f>H219</f>
        <v>900</v>
      </c>
      <c r="K219" s="217"/>
      <c r="L219" s="217"/>
      <c r="M219" s="217"/>
      <c r="N219" s="42"/>
      <c r="O219" s="173"/>
      <c r="P219" s="299"/>
      <c r="Q219" s="112"/>
    </row>
    <row r="220" spans="1:17" ht="16" thickBot="1" x14ac:dyDescent="0.25">
      <c r="A220" s="3" t="s">
        <v>91</v>
      </c>
      <c r="B220" s="7">
        <v>1800</v>
      </c>
      <c r="C220" s="7" t="s">
        <v>92</v>
      </c>
      <c r="D220" s="7">
        <v>2250</v>
      </c>
      <c r="E220" s="7">
        <v>4</v>
      </c>
      <c r="F220" s="7" t="s">
        <v>93</v>
      </c>
      <c r="G220" s="8"/>
      <c r="H220" s="218">
        <v>1800</v>
      </c>
      <c r="I220" s="219"/>
      <c r="J220" s="219"/>
      <c r="K220" s="219"/>
      <c r="L220" s="219"/>
      <c r="M220" s="219"/>
      <c r="N220" s="220"/>
      <c r="O220" s="214"/>
      <c r="P220" s="299"/>
      <c r="Q220" s="112"/>
    </row>
    <row r="221" spans="1:17" x14ac:dyDescent="0.2">
      <c r="A221" s="3" t="s">
        <v>94</v>
      </c>
      <c r="B221" s="162">
        <v>0</v>
      </c>
      <c r="C221" s="163"/>
      <c r="D221" s="164"/>
      <c r="E221" s="164"/>
      <c r="F221" s="164"/>
      <c r="G221" s="164"/>
      <c r="H221" s="165"/>
      <c r="I221" s="166"/>
      <c r="J221" s="166"/>
      <c r="K221" s="167" t="s">
        <v>95</v>
      </c>
      <c r="L221" s="168"/>
      <c r="M221" s="152"/>
      <c r="N221" s="152"/>
      <c r="O221" s="70" t="s">
        <v>96</v>
      </c>
      <c r="P221" s="299"/>
      <c r="Q221" s="112"/>
    </row>
    <row r="222" spans="1:17" x14ac:dyDescent="0.2">
      <c r="A222" s="3" t="s">
        <v>97</v>
      </c>
      <c r="B222" s="162">
        <v>1200</v>
      </c>
      <c r="C222" s="163"/>
      <c r="D222" s="9" t="s">
        <v>98</v>
      </c>
      <c r="E222" s="10"/>
      <c r="F222" s="10"/>
      <c r="G222" s="11"/>
      <c r="H222" s="11"/>
      <c r="I222" s="11"/>
      <c r="J222" s="11"/>
      <c r="K222" s="169"/>
      <c r="L222" s="170"/>
      <c r="M222" s="171"/>
      <c r="N222" s="171"/>
      <c r="O222" s="71"/>
      <c r="P222" s="299"/>
      <c r="Q222" s="112"/>
    </row>
    <row r="223" spans="1:17" x14ac:dyDescent="0.2">
      <c r="A223" s="2" t="s">
        <v>99</v>
      </c>
      <c r="B223" s="186"/>
      <c r="C223" s="187"/>
      <c r="D223" s="187"/>
      <c r="E223" s="187"/>
      <c r="F223" s="187"/>
      <c r="G223" s="187"/>
      <c r="H223" s="12"/>
      <c r="I223" s="12"/>
      <c r="J223" s="12"/>
      <c r="K223" s="188"/>
      <c r="L223" s="189"/>
      <c r="M223" s="190"/>
      <c r="N223" s="190"/>
      <c r="O223" s="72"/>
      <c r="P223" s="299"/>
      <c r="Q223" s="112"/>
    </row>
    <row r="224" spans="1:17" ht="16" thickBot="1" x14ac:dyDescent="0.25">
      <c r="A224" s="45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7"/>
      <c r="N224" s="307"/>
      <c r="O224" s="64"/>
      <c r="P224" s="299"/>
      <c r="Q224" s="112"/>
    </row>
    <row r="225" spans="1:17" ht="33" thickBot="1" x14ac:dyDescent="0.25">
      <c r="A225" s="191"/>
      <c r="B225" s="192"/>
      <c r="C225" s="193" t="s">
        <v>28</v>
      </c>
      <c r="D225" s="143"/>
      <c r="E225" s="143"/>
      <c r="F225" s="143"/>
      <c r="G225" s="25" t="s">
        <v>123</v>
      </c>
      <c r="H225" s="25" t="s">
        <v>29</v>
      </c>
      <c r="I225" s="26" t="s">
        <v>101</v>
      </c>
      <c r="J225" s="26" t="s">
        <v>106</v>
      </c>
      <c r="K225" s="26" t="s">
        <v>102</v>
      </c>
      <c r="L225" s="78" t="s">
        <v>145</v>
      </c>
      <c r="M225" s="26" t="s">
        <v>30</v>
      </c>
      <c r="N225" s="26" t="s">
        <v>0</v>
      </c>
      <c r="O225" s="65" t="s">
        <v>100</v>
      </c>
      <c r="P225" s="88" t="s">
        <v>146</v>
      </c>
      <c r="Q225" s="84" t="s">
        <v>147</v>
      </c>
    </row>
    <row r="226" spans="1:17" ht="15" hidden="1" customHeight="1" x14ac:dyDescent="0.2">
      <c r="A226" s="194"/>
      <c r="B226" s="195"/>
      <c r="C226" s="196" t="s">
        <v>31</v>
      </c>
      <c r="D226" s="137"/>
      <c r="E226" s="137"/>
      <c r="F226" s="137"/>
      <c r="G226" s="16"/>
      <c r="H226" s="16"/>
      <c r="I226" s="23">
        <f>12.042*0.12</f>
        <v>1.4450399999999999</v>
      </c>
      <c r="J226" s="23">
        <f>E220</f>
        <v>4</v>
      </c>
      <c r="K226" s="23">
        <f>I226*J226</f>
        <v>5.7801599999999995</v>
      </c>
      <c r="L226" s="23"/>
      <c r="M226" s="16" t="s">
        <v>1</v>
      </c>
      <c r="N226" s="16"/>
      <c r="O226" s="66">
        <f>K226*N226</f>
        <v>0</v>
      </c>
      <c r="P226" s="105"/>
      <c r="Q226" s="106"/>
    </row>
    <row r="227" spans="1:17" ht="15" hidden="1" customHeight="1" x14ac:dyDescent="0.2">
      <c r="A227" s="197"/>
      <c r="B227" s="198"/>
      <c r="C227" s="221" t="s">
        <v>20</v>
      </c>
      <c r="D227" s="222"/>
      <c r="E227" s="222"/>
      <c r="F227" s="199"/>
      <c r="G227" s="16"/>
      <c r="H227" s="16"/>
      <c r="I227" s="43">
        <f>7.556*0.08</f>
        <v>0.60448000000000002</v>
      </c>
      <c r="J227" s="23">
        <f>J226</f>
        <v>4</v>
      </c>
      <c r="K227" s="23">
        <f t="shared" ref="K227:K263" si="32">I227*J227</f>
        <v>2.4179200000000001</v>
      </c>
      <c r="L227" s="23"/>
      <c r="M227" s="16" t="s">
        <v>1</v>
      </c>
      <c r="N227" s="16"/>
      <c r="O227" s="66">
        <f>K227*N227</f>
        <v>0</v>
      </c>
      <c r="P227" s="107">
        <f>O227*0.18</f>
        <v>0</v>
      </c>
      <c r="Q227" s="108">
        <f>O227+P227</f>
        <v>0</v>
      </c>
    </row>
    <row r="228" spans="1:17" ht="15" hidden="1" customHeight="1" x14ac:dyDescent="0.2">
      <c r="A228" s="197"/>
      <c r="B228" s="198"/>
      <c r="C228" s="221" t="s">
        <v>21</v>
      </c>
      <c r="D228" s="222"/>
      <c r="E228" s="222"/>
      <c r="F228" s="199"/>
      <c r="G228" s="16"/>
      <c r="H228" s="16"/>
      <c r="I228" s="43">
        <f>7.556*0.08</f>
        <v>0.60448000000000002</v>
      </c>
      <c r="J228" s="23">
        <f t="shared" ref="J228:J253" si="33">J227</f>
        <v>4</v>
      </c>
      <c r="K228" s="23">
        <f t="shared" si="32"/>
        <v>2.4179200000000001</v>
      </c>
      <c r="L228" s="23"/>
      <c r="M228" s="16" t="s">
        <v>1</v>
      </c>
      <c r="N228" s="16"/>
      <c r="O228" s="66">
        <f>K228*N228</f>
        <v>0</v>
      </c>
      <c r="P228" s="107">
        <f t="shared" ref="P228:P263" si="34">O228*0.18</f>
        <v>0</v>
      </c>
      <c r="Q228" s="108">
        <f t="shared" ref="Q228:Q262" si="35">O228+P228</f>
        <v>0</v>
      </c>
    </row>
    <row r="229" spans="1:17" s="52" customFormat="1" x14ac:dyDescent="0.2">
      <c r="A229" s="183"/>
      <c r="B229" s="184"/>
      <c r="C229" s="185" t="s">
        <v>2</v>
      </c>
      <c r="D229" s="140"/>
      <c r="E229" s="140"/>
      <c r="F229" s="140"/>
      <c r="G229" s="49" t="s">
        <v>130</v>
      </c>
      <c r="H229" s="49"/>
      <c r="I229" s="50">
        <v>24.084</v>
      </c>
      <c r="J229" s="58">
        <f t="shared" si="33"/>
        <v>4</v>
      </c>
      <c r="K229" s="50">
        <f t="shared" si="32"/>
        <v>96.335999999999999</v>
      </c>
      <c r="L229" s="50">
        <f>K229*10</f>
        <v>963.36</v>
      </c>
      <c r="M229" s="49" t="s">
        <v>32</v>
      </c>
      <c r="N229" s="49">
        <v>7.5900000000000007</v>
      </c>
      <c r="O229" s="67">
        <f t="shared" ref="O229:O262" si="36">L229*N229</f>
        <v>7311.9024000000009</v>
      </c>
      <c r="P229" s="107">
        <f t="shared" si="34"/>
        <v>1316.1424320000001</v>
      </c>
      <c r="Q229" s="108">
        <f t="shared" si="35"/>
        <v>8628.0448320000014</v>
      </c>
    </row>
    <row r="230" spans="1:17" s="52" customFormat="1" x14ac:dyDescent="0.2">
      <c r="A230" s="183"/>
      <c r="B230" s="184"/>
      <c r="C230" s="185" t="s">
        <v>68</v>
      </c>
      <c r="D230" s="140"/>
      <c r="E230" s="140"/>
      <c r="F230" s="140"/>
      <c r="G230" s="49" t="s">
        <v>130</v>
      </c>
      <c r="H230" s="49"/>
      <c r="I230" s="50">
        <v>3.3540000000000001</v>
      </c>
      <c r="J230" s="58">
        <f t="shared" si="33"/>
        <v>4</v>
      </c>
      <c r="K230" s="50">
        <f t="shared" si="32"/>
        <v>13.416</v>
      </c>
      <c r="L230" s="50">
        <f t="shared" ref="L230:L262" si="37">K230*10</f>
        <v>134.16</v>
      </c>
      <c r="M230" s="49" t="s">
        <v>32</v>
      </c>
      <c r="N230" s="49">
        <v>6.9850000000000003</v>
      </c>
      <c r="O230" s="67">
        <f t="shared" si="36"/>
        <v>937.10760000000005</v>
      </c>
      <c r="P230" s="107">
        <f t="shared" si="34"/>
        <v>168.67936800000001</v>
      </c>
      <c r="Q230" s="108">
        <f t="shared" si="35"/>
        <v>1105.7869680000001</v>
      </c>
    </row>
    <row r="231" spans="1:17" s="52" customFormat="1" x14ac:dyDescent="0.2">
      <c r="A231" s="183"/>
      <c r="B231" s="184"/>
      <c r="C231" s="185" t="s">
        <v>114</v>
      </c>
      <c r="D231" s="140"/>
      <c r="E231" s="140"/>
      <c r="F231" s="140"/>
      <c r="G231" s="49" t="s">
        <v>130</v>
      </c>
      <c r="H231" s="49" t="s">
        <v>137</v>
      </c>
      <c r="I231" s="50">
        <v>3</v>
      </c>
      <c r="J231" s="50">
        <f t="shared" si="33"/>
        <v>4</v>
      </c>
      <c r="K231" s="50">
        <f t="shared" si="32"/>
        <v>12</v>
      </c>
      <c r="L231" s="50">
        <f t="shared" si="37"/>
        <v>120</v>
      </c>
      <c r="M231" s="49" t="s">
        <v>3</v>
      </c>
      <c r="N231" s="49">
        <v>144.10000000000002</v>
      </c>
      <c r="O231" s="67">
        <f t="shared" si="36"/>
        <v>17292.000000000004</v>
      </c>
      <c r="P231" s="107">
        <f t="shared" si="34"/>
        <v>3112.5600000000004</v>
      </c>
      <c r="Q231" s="108">
        <f t="shared" si="35"/>
        <v>20404.560000000005</v>
      </c>
    </row>
    <row r="232" spans="1:17" s="52" customFormat="1" x14ac:dyDescent="0.2">
      <c r="A232" s="183"/>
      <c r="B232" s="184"/>
      <c r="C232" s="185" t="s">
        <v>34</v>
      </c>
      <c r="D232" s="140"/>
      <c r="E232" s="140"/>
      <c r="F232" s="140"/>
      <c r="G232" s="49" t="s">
        <v>130</v>
      </c>
      <c r="H232" s="49"/>
      <c r="I232" s="50">
        <f>I231</f>
        <v>3</v>
      </c>
      <c r="J232" s="50">
        <f t="shared" si="33"/>
        <v>4</v>
      </c>
      <c r="K232" s="50">
        <f t="shared" si="32"/>
        <v>12</v>
      </c>
      <c r="L232" s="50">
        <f t="shared" si="37"/>
        <v>120</v>
      </c>
      <c r="M232" s="49" t="s">
        <v>3</v>
      </c>
      <c r="N232" s="49">
        <v>12.100000000000001</v>
      </c>
      <c r="O232" s="67">
        <f t="shared" si="36"/>
        <v>1452.0000000000002</v>
      </c>
      <c r="P232" s="107">
        <f t="shared" si="34"/>
        <v>261.36</v>
      </c>
      <c r="Q232" s="108">
        <f t="shared" si="35"/>
        <v>1713.3600000000001</v>
      </c>
    </row>
    <row r="233" spans="1:17" s="52" customFormat="1" x14ac:dyDescent="0.2">
      <c r="A233" s="183"/>
      <c r="B233" s="184"/>
      <c r="C233" s="185" t="s">
        <v>5</v>
      </c>
      <c r="D233" s="140"/>
      <c r="E233" s="140"/>
      <c r="F233" s="140"/>
      <c r="G233" s="49" t="s">
        <v>130</v>
      </c>
      <c r="H233" s="311" t="s">
        <v>36</v>
      </c>
      <c r="I233" s="50">
        <v>6</v>
      </c>
      <c r="J233" s="50">
        <f t="shared" si="33"/>
        <v>4</v>
      </c>
      <c r="K233" s="50">
        <f t="shared" si="32"/>
        <v>24</v>
      </c>
      <c r="L233" s="50">
        <f t="shared" si="37"/>
        <v>240</v>
      </c>
      <c r="M233" s="49" t="s">
        <v>3</v>
      </c>
      <c r="N233" s="49">
        <v>30.800000000000004</v>
      </c>
      <c r="O233" s="67">
        <f t="shared" si="36"/>
        <v>7392.0000000000009</v>
      </c>
      <c r="P233" s="107">
        <f t="shared" si="34"/>
        <v>1330.5600000000002</v>
      </c>
      <c r="Q233" s="108">
        <f t="shared" si="35"/>
        <v>8722.5600000000013</v>
      </c>
    </row>
    <row r="234" spans="1:17" s="52" customFormat="1" x14ac:dyDescent="0.2">
      <c r="A234" s="183"/>
      <c r="B234" s="184"/>
      <c r="C234" s="185" t="s">
        <v>6</v>
      </c>
      <c r="D234" s="140"/>
      <c r="E234" s="140"/>
      <c r="F234" s="140"/>
      <c r="G234" s="49" t="s">
        <v>130</v>
      </c>
      <c r="H234" s="49" t="s">
        <v>37</v>
      </c>
      <c r="I234" s="50">
        <v>2</v>
      </c>
      <c r="J234" s="50">
        <f t="shared" si="33"/>
        <v>4</v>
      </c>
      <c r="K234" s="50">
        <f t="shared" si="32"/>
        <v>8</v>
      </c>
      <c r="L234" s="50">
        <f t="shared" si="37"/>
        <v>80</v>
      </c>
      <c r="M234" s="49" t="s">
        <v>3</v>
      </c>
      <c r="N234" s="49">
        <v>12.100000000000001</v>
      </c>
      <c r="O234" s="67">
        <f t="shared" si="36"/>
        <v>968.00000000000011</v>
      </c>
      <c r="P234" s="107">
        <f t="shared" si="34"/>
        <v>174.24</v>
      </c>
      <c r="Q234" s="108">
        <f t="shared" si="35"/>
        <v>1142.2400000000002</v>
      </c>
    </row>
    <row r="235" spans="1:17" s="52" customFormat="1" x14ac:dyDescent="0.2">
      <c r="A235" s="183"/>
      <c r="B235" s="184"/>
      <c r="C235" s="185" t="s">
        <v>38</v>
      </c>
      <c r="D235" s="140"/>
      <c r="E235" s="140"/>
      <c r="F235" s="140"/>
      <c r="G235" s="49" t="s">
        <v>130</v>
      </c>
      <c r="H235" s="49" t="s">
        <v>39</v>
      </c>
      <c r="I235" s="50">
        <v>6</v>
      </c>
      <c r="J235" s="50">
        <f t="shared" si="33"/>
        <v>4</v>
      </c>
      <c r="K235" s="50">
        <f t="shared" si="32"/>
        <v>24</v>
      </c>
      <c r="L235" s="50">
        <f t="shared" si="37"/>
        <v>240</v>
      </c>
      <c r="M235" s="49" t="s">
        <v>3</v>
      </c>
      <c r="N235" s="49">
        <v>3.5750000000000002</v>
      </c>
      <c r="O235" s="67">
        <f t="shared" si="36"/>
        <v>858</v>
      </c>
      <c r="P235" s="107">
        <f t="shared" si="34"/>
        <v>154.44</v>
      </c>
      <c r="Q235" s="108">
        <f t="shared" si="35"/>
        <v>1012.44</v>
      </c>
    </row>
    <row r="236" spans="1:17" s="52" customFormat="1" x14ac:dyDescent="0.2">
      <c r="A236" s="183"/>
      <c r="B236" s="184"/>
      <c r="C236" s="185" t="s">
        <v>7</v>
      </c>
      <c r="D236" s="140"/>
      <c r="E236" s="140"/>
      <c r="F236" s="140"/>
      <c r="G236" s="49" t="s">
        <v>130</v>
      </c>
      <c r="H236" s="49" t="s">
        <v>40</v>
      </c>
      <c r="I236" s="50">
        <v>6</v>
      </c>
      <c r="J236" s="50">
        <f t="shared" si="33"/>
        <v>4</v>
      </c>
      <c r="K236" s="50">
        <f t="shared" si="32"/>
        <v>24</v>
      </c>
      <c r="L236" s="50">
        <f t="shared" si="37"/>
        <v>240</v>
      </c>
      <c r="M236" s="49" t="s">
        <v>3</v>
      </c>
      <c r="N236" s="49">
        <v>5.5</v>
      </c>
      <c r="O236" s="67">
        <f t="shared" si="36"/>
        <v>1320</v>
      </c>
      <c r="P236" s="107">
        <f t="shared" si="34"/>
        <v>237.6</v>
      </c>
      <c r="Q236" s="108">
        <f t="shared" si="35"/>
        <v>1557.6</v>
      </c>
    </row>
    <row r="237" spans="1:17" s="52" customFormat="1" x14ac:dyDescent="0.2">
      <c r="A237" s="183"/>
      <c r="B237" s="184"/>
      <c r="C237" s="185" t="s">
        <v>41</v>
      </c>
      <c r="D237" s="140"/>
      <c r="E237" s="140"/>
      <c r="F237" s="140"/>
      <c r="G237" s="49" t="s">
        <v>130</v>
      </c>
      <c r="H237" s="49" t="s">
        <v>42</v>
      </c>
      <c r="I237" s="50">
        <v>6</v>
      </c>
      <c r="J237" s="50">
        <f t="shared" si="33"/>
        <v>4</v>
      </c>
      <c r="K237" s="50">
        <f t="shared" si="32"/>
        <v>24</v>
      </c>
      <c r="L237" s="50">
        <f t="shared" si="37"/>
        <v>240</v>
      </c>
      <c r="M237" s="49" t="s">
        <v>3</v>
      </c>
      <c r="N237" s="49">
        <v>8.8000000000000007</v>
      </c>
      <c r="O237" s="67">
        <f t="shared" si="36"/>
        <v>2112</v>
      </c>
      <c r="P237" s="107">
        <f t="shared" si="34"/>
        <v>380.15999999999997</v>
      </c>
      <c r="Q237" s="108">
        <f t="shared" si="35"/>
        <v>2492.16</v>
      </c>
    </row>
    <row r="238" spans="1:17" s="52" customFormat="1" x14ac:dyDescent="0.2">
      <c r="A238" s="183"/>
      <c r="B238" s="184"/>
      <c r="C238" s="185" t="s">
        <v>43</v>
      </c>
      <c r="D238" s="140"/>
      <c r="E238" s="140"/>
      <c r="F238" s="140"/>
      <c r="G238" s="49" t="s">
        <v>130</v>
      </c>
      <c r="H238" s="49" t="s">
        <v>44</v>
      </c>
      <c r="I238" s="50">
        <v>6</v>
      </c>
      <c r="J238" s="50">
        <f t="shared" si="33"/>
        <v>4</v>
      </c>
      <c r="K238" s="50">
        <f t="shared" si="32"/>
        <v>24</v>
      </c>
      <c r="L238" s="50">
        <f t="shared" si="37"/>
        <v>240</v>
      </c>
      <c r="M238" s="49" t="s">
        <v>3</v>
      </c>
      <c r="N238" s="49">
        <v>4.95</v>
      </c>
      <c r="O238" s="67">
        <f t="shared" si="36"/>
        <v>1188</v>
      </c>
      <c r="P238" s="107">
        <f t="shared" si="34"/>
        <v>213.84</v>
      </c>
      <c r="Q238" s="108">
        <f t="shared" si="35"/>
        <v>1401.84</v>
      </c>
    </row>
    <row r="239" spans="1:17" s="52" customFormat="1" x14ac:dyDescent="0.2">
      <c r="A239" s="183"/>
      <c r="B239" s="184"/>
      <c r="C239" s="185" t="s">
        <v>4</v>
      </c>
      <c r="D239" s="140"/>
      <c r="E239" s="140"/>
      <c r="F239" s="140"/>
      <c r="G239" s="49" t="s">
        <v>130</v>
      </c>
      <c r="H239" s="49" t="s">
        <v>45</v>
      </c>
      <c r="I239" s="50">
        <v>24</v>
      </c>
      <c r="J239" s="50">
        <f t="shared" si="33"/>
        <v>4</v>
      </c>
      <c r="K239" s="50">
        <f t="shared" si="32"/>
        <v>96</v>
      </c>
      <c r="L239" s="50">
        <f t="shared" si="37"/>
        <v>960</v>
      </c>
      <c r="M239" s="49" t="s">
        <v>3</v>
      </c>
      <c r="N239" s="49">
        <v>0.9900000000000001</v>
      </c>
      <c r="O239" s="67">
        <f t="shared" si="36"/>
        <v>950.40000000000009</v>
      </c>
      <c r="P239" s="107">
        <f t="shared" si="34"/>
        <v>171.072</v>
      </c>
      <c r="Q239" s="108">
        <f t="shared" si="35"/>
        <v>1121.4720000000002</v>
      </c>
    </row>
    <row r="240" spans="1:17" s="52" customFormat="1" x14ac:dyDescent="0.2">
      <c r="A240" s="183"/>
      <c r="B240" s="184"/>
      <c r="C240" s="185" t="s">
        <v>46</v>
      </c>
      <c r="D240" s="140"/>
      <c r="E240" s="140"/>
      <c r="F240" s="140"/>
      <c r="G240" s="49" t="s">
        <v>130</v>
      </c>
      <c r="H240" s="49" t="s">
        <v>103</v>
      </c>
      <c r="I240" s="50">
        <v>6</v>
      </c>
      <c r="J240" s="50">
        <f t="shared" si="33"/>
        <v>4</v>
      </c>
      <c r="K240" s="50">
        <f t="shared" si="32"/>
        <v>24</v>
      </c>
      <c r="L240" s="50">
        <f t="shared" si="37"/>
        <v>240</v>
      </c>
      <c r="M240" s="49" t="s">
        <v>3</v>
      </c>
      <c r="N240" s="49">
        <v>2.4750000000000001</v>
      </c>
      <c r="O240" s="67">
        <f t="shared" si="36"/>
        <v>594</v>
      </c>
      <c r="P240" s="107">
        <f t="shared" si="34"/>
        <v>106.92</v>
      </c>
      <c r="Q240" s="108">
        <f t="shared" si="35"/>
        <v>700.92</v>
      </c>
    </row>
    <row r="241" spans="1:17" s="52" customFormat="1" x14ac:dyDescent="0.2">
      <c r="A241" s="183"/>
      <c r="B241" s="184"/>
      <c r="C241" s="185" t="s">
        <v>47</v>
      </c>
      <c r="D241" s="140"/>
      <c r="E241" s="140"/>
      <c r="F241" s="140"/>
      <c r="G241" s="49" t="s">
        <v>130</v>
      </c>
      <c r="H241" s="49"/>
      <c r="I241" s="50">
        <v>12</v>
      </c>
      <c r="J241" s="50">
        <f t="shared" si="33"/>
        <v>4</v>
      </c>
      <c r="K241" s="50">
        <f t="shared" si="32"/>
        <v>48</v>
      </c>
      <c r="L241" s="50">
        <f t="shared" si="37"/>
        <v>480</v>
      </c>
      <c r="M241" s="49" t="s">
        <v>3</v>
      </c>
      <c r="N241" s="49">
        <v>19.8</v>
      </c>
      <c r="O241" s="67">
        <f t="shared" si="36"/>
        <v>9504</v>
      </c>
      <c r="P241" s="107">
        <f t="shared" si="34"/>
        <v>1710.72</v>
      </c>
      <c r="Q241" s="108">
        <f t="shared" si="35"/>
        <v>11214.72</v>
      </c>
    </row>
    <row r="242" spans="1:17" s="52" customFormat="1" x14ac:dyDescent="0.2">
      <c r="A242" s="183"/>
      <c r="B242" s="184"/>
      <c r="C242" s="185" t="s">
        <v>115</v>
      </c>
      <c r="D242" s="140"/>
      <c r="E242" s="140"/>
      <c r="F242" s="140"/>
      <c r="G242" s="49" t="s">
        <v>130</v>
      </c>
      <c r="H242" s="49"/>
      <c r="I242" s="50">
        <v>8</v>
      </c>
      <c r="J242" s="50">
        <f t="shared" si="33"/>
        <v>4</v>
      </c>
      <c r="K242" s="50">
        <f t="shared" si="32"/>
        <v>32</v>
      </c>
      <c r="L242" s="50">
        <f t="shared" si="37"/>
        <v>320</v>
      </c>
      <c r="M242" s="49" t="s">
        <v>3</v>
      </c>
      <c r="N242" s="49">
        <v>38.5</v>
      </c>
      <c r="O242" s="67">
        <f t="shared" si="36"/>
        <v>12320</v>
      </c>
      <c r="P242" s="107">
        <f t="shared" si="34"/>
        <v>2217.6</v>
      </c>
      <c r="Q242" s="108">
        <f t="shared" si="35"/>
        <v>14537.6</v>
      </c>
    </row>
    <row r="243" spans="1:17" ht="15" hidden="1" customHeight="1" x14ac:dyDescent="0.2">
      <c r="A243" s="197" t="s">
        <v>48</v>
      </c>
      <c r="B243" s="198"/>
      <c r="C243" s="199" t="s">
        <v>9</v>
      </c>
      <c r="D243" s="151"/>
      <c r="E243" s="151"/>
      <c r="F243" s="151"/>
      <c r="G243" s="13"/>
      <c r="H243" s="13" t="s">
        <v>11</v>
      </c>
      <c r="I243" s="13">
        <f>I231*2</f>
        <v>6</v>
      </c>
      <c r="J243" s="14">
        <f>J241</f>
        <v>4</v>
      </c>
      <c r="K243" s="14">
        <f t="shared" si="32"/>
        <v>24</v>
      </c>
      <c r="L243" s="50">
        <f t="shared" si="37"/>
        <v>240</v>
      </c>
      <c r="M243" s="13" t="s">
        <v>3</v>
      </c>
      <c r="N243" s="13">
        <v>0</v>
      </c>
      <c r="O243" s="67">
        <f t="shared" si="36"/>
        <v>0</v>
      </c>
      <c r="P243" s="107">
        <f t="shared" si="34"/>
        <v>0</v>
      </c>
      <c r="Q243" s="108">
        <f t="shared" si="35"/>
        <v>0</v>
      </c>
    </row>
    <row r="244" spans="1:17" ht="15" hidden="1" customHeight="1" x14ac:dyDescent="0.2">
      <c r="A244" s="197" t="s">
        <v>49</v>
      </c>
      <c r="B244" s="198"/>
      <c r="C244" s="199" t="s">
        <v>9</v>
      </c>
      <c r="D244" s="151"/>
      <c r="E244" s="151"/>
      <c r="F244" s="151"/>
      <c r="G244" s="13"/>
      <c r="H244" s="13" t="s">
        <v>11</v>
      </c>
      <c r="I244" s="14">
        <f>O209/270</f>
        <v>8.3333333333333339</v>
      </c>
      <c r="J244" s="14">
        <f t="shared" si="33"/>
        <v>4</v>
      </c>
      <c r="K244" s="14">
        <f t="shared" si="32"/>
        <v>33.333333333333336</v>
      </c>
      <c r="L244" s="50">
        <f t="shared" si="37"/>
        <v>333.33333333333337</v>
      </c>
      <c r="M244" s="13" t="s">
        <v>3</v>
      </c>
      <c r="N244" s="13">
        <v>0</v>
      </c>
      <c r="O244" s="67">
        <f t="shared" si="36"/>
        <v>0</v>
      </c>
      <c r="P244" s="107">
        <f t="shared" si="34"/>
        <v>0</v>
      </c>
      <c r="Q244" s="108">
        <f t="shared" si="35"/>
        <v>0</v>
      </c>
    </row>
    <row r="245" spans="1:17" ht="15" hidden="1" customHeight="1" x14ac:dyDescent="0.2">
      <c r="A245" s="197" t="s">
        <v>50</v>
      </c>
      <c r="B245" s="198"/>
      <c r="C245" s="199" t="s">
        <v>9</v>
      </c>
      <c r="D245" s="151"/>
      <c r="E245" s="151"/>
      <c r="F245" s="151"/>
      <c r="G245" s="13"/>
      <c r="H245" s="13" t="s">
        <v>51</v>
      </c>
      <c r="I245" s="13">
        <f>I234*2</f>
        <v>4</v>
      </c>
      <c r="J245" s="14">
        <f t="shared" si="33"/>
        <v>4</v>
      </c>
      <c r="K245" s="14">
        <f t="shared" si="32"/>
        <v>16</v>
      </c>
      <c r="L245" s="50">
        <f t="shared" si="37"/>
        <v>160</v>
      </c>
      <c r="M245" s="13" t="s">
        <v>3</v>
      </c>
      <c r="N245" s="13">
        <v>0</v>
      </c>
      <c r="O245" s="67">
        <f t="shared" si="36"/>
        <v>0</v>
      </c>
      <c r="P245" s="107">
        <f t="shared" si="34"/>
        <v>0</v>
      </c>
      <c r="Q245" s="108">
        <f t="shared" si="35"/>
        <v>0</v>
      </c>
    </row>
    <row r="246" spans="1:17" ht="15" hidden="1" customHeight="1" x14ac:dyDescent="0.2">
      <c r="A246" s="197" t="s">
        <v>52</v>
      </c>
      <c r="B246" s="198"/>
      <c r="C246" s="199" t="s">
        <v>53</v>
      </c>
      <c r="D246" s="151"/>
      <c r="E246" s="151"/>
      <c r="F246" s="151"/>
      <c r="G246" s="13"/>
      <c r="H246" s="13" t="s">
        <v>54</v>
      </c>
      <c r="I246" s="13">
        <f>I236*1</f>
        <v>6</v>
      </c>
      <c r="J246" s="14">
        <f t="shared" si="33"/>
        <v>4</v>
      </c>
      <c r="K246" s="14">
        <f t="shared" si="32"/>
        <v>24</v>
      </c>
      <c r="L246" s="50">
        <f t="shared" si="37"/>
        <v>240</v>
      </c>
      <c r="M246" s="13" t="s">
        <v>3</v>
      </c>
      <c r="N246" s="13">
        <v>0</v>
      </c>
      <c r="O246" s="67">
        <f t="shared" si="36"/>
        <v>0</v>
      </c>
      <c r="P246" s="107">
        <f t="shared" si="34"/>
        <v>0</v>
      </c>
      <c r="Q246" s="108">
        <f t="shared" si="35"/>
        <v>0</v>
      </c>
    </row>
    <row r="247" spans="1:17" ht="15" hidden="1" customHeight="1" x14ac:dyDescent="0.2">
      <c r="A247" s="197" t="s">
        <v>43</v>
      </c>
      <c r="B247" s="198"/>
      <c r="C247" s="199" t="s">
        <v>53</v>
      </c>
      <c r="D247" s="151"/>
      <c r="E247" s="151"/>
      <c r="F247" s="151"/>
      <c r="G247" s="13"/>
      <c r="H247" s="13" t="s">
        <v>22</v>
      </c>
      <c r="I247" s="14">
        <f>I235</f>
        <v>6</v>
      </c>
      <c r="J247" s="14">
        <f t="shared" si="33"/>
        <v>4</v>
      </c>
      <c r="K247" s="14">
        <f t="shared" si="32"/>
        <v>24</v>
      </c>
      <c r="L247" s="50">
        <f t="shared" si="37"/>
        <v>240</v>
      </c>
      <c r="M247" s="13" t="s">
        <v>3</v>
      </c>
      <c r="N247" s="13">
        <v>0</v>
      </c>
      <c r="O247" s="67">
        <f t="shared" si="36"/>
        <v>0</v>
      </c>
      <c r="P247" s="107">
        <f t="shared" si="34"/>
        <v>0</v>
      </c>
      <c r="Q247" s="108">
        <f t="shared" si="35"/>
        <v>0</v>
      </c>
    </row>
    <row r="248" spans="1:17" ht="15" hidden="1" customHeight="1" x14ac:dyDescent="0.2">
      <c r="A248" s="197" t="s">
        <v>55</v>
      </c>
      <c r="B248" s="198"/>
      <c r="C248" s="199" t="s">
        <v>53</v>
      </c>
      <c r="D248" s="151"/>
      <c r="E248" s="151"/>
      <c r="F248" s="151"/>
      <c r="G248" s="13"/>
      <c r="H248" s="13" t="s">
        <v>22</v>
      </c>
      <c r="I248" s="14">
        <f>I235</f>
        <v>6</v>
      </c>
      <c r="J248" s="14">
        <f t="shared" si="33"/>
        <v>4</v>
      </c>
      <c r="K248" s="14">
        <f t="shared" si="32"/>
        <v>24</v>
      </c>
      <c r="L248" s="50">
        <f t="shared" si="37"/>
        <v>240</v>
      </c>
      <c r="M248" s="13" t="s">
        <v>3</v>
      </c>
      <c r="N248" s="13">
        <v>0</v>
      </c>
      <c r="O248" s="67">
        <f t="shared" si="36"/>
        <v>0</v>
      </c>
      <c r="P248" s="107">
        <f t="shared" si="34"/>
        <v>0</v>
      </c>
      <c r="Q248" s="108">
        <f t="shared" si="35"/>
        <v>0</v>
      </c>
    </row>
    <row r="249" spans="1:17" ht="15" hidden="1" customHeight="1" x14ac:dyDescent="0.2">
      <c r="A249" s="197" t="s">
        <v>56</v>
      </c>
      <c r="B249" s="198"/>
      <c r="C249" s="199" t="s">
        <v>53</v>
      </c>
      <c r="D249" s="151"/>
      <c r="E249" s="151"/>
      <c r="F249" s="151"/>
      <c r="G249" s="13"/>
      <c r="H249" s="13" t="s">
        <v>57</v>
      </c>
      <c r="I249" s="13">
        <v>12</v>
      </c>
      <c r="J249" s="14">
        <f t="shared" si="33"/>
        <v>4</v>
      </c>
      <c r="K249" s="14">
        <f t="shared" si="32"/>
        <v>48</v>
      </c>
      <c r="L249" s="50">
        <f t="shared" si="37"/>
        <v>480</v>
      </c>
      <c r="M249" s="13" t="s">
        <v>3</v>
      </c>
      <c r="N249" s="13">
        <v>0</v>
      </c>
      <c r="O249" s="67">
        <f t="shared" si="36"/>
        <v>0</v>
      </c>
      <c r="P249" s="107">
        <f t="shared" si="34"/>
        <v>0</v>
      </c>
      <c r="Q249" s="108">
        <f t="shared" si="35"/>
        <v>0</v>
      </c>
    </row>
    <row r="250" spans="1:17" ht="15" hidden="1" customHeight="1" x14ac:dyDescent="0.2">
      <c r="A250" s="197" t="s">
        <v>104</v>
      </c>
      <c r="B250" s="198"/>
      <c r="C250" s="199" t="s">
        <v>9</v>
      </c>
      <c r="D250" s="151"/>
      <c r="E250" s="151"/>
      <c r="F250" s="151"/>
      <c r="G250" s="13"/>
      <c r="H250" s="13" t="s">
        <v>51</v>
      </c>
      <c r="I250" s="14">
        <f>O209/270</f>
        <v>8.3333333333333339</v>
      </c>
      <c r="J250" s="14">
        <f t="shared" si="33"/>
        <v>4</v>
      </c>
      <c r="K250" s="14">
        <f t="shared" si="32"/>
        <v>33.333333333333336</v>
      </c>
      <c r="L250" s="50">
        <f t="shared" si="37"/>
        <v>333.33333333333337</v>
      </c>
      <c r="M250" s="13" t="s">
        <v>3</v>
      </c>
      <c r="N250" s="13">
        <v>0</v>
      </c>
      <c r="O250" s="67">
        <f t="shared" si="36"/>
        <v>0</v>
      </c>
      <c r="P250" s="107">
        <f t="shared" si="34"/>
        <v>0</v>
      </c>
      <c r="Q250" s="108">
        <f t="shared" si="35"/>
        <v>0</v>
      </c>
    </row>
    <row r="251" spans="1:17" ht="15" hidden="1" customHeight="1" x14ac:dyDescent="0.2">
      <c r="A251" s="200" t="s">
        <v>59</v>
      </c>
      <c r="B251" s="201"/>
      <c r="C251" s="151" t="s">
        <v>9</v>
      </c>
      <c r="D251" s="151"/>
      <c r="E251" s="151"/>
      <c r="F251" s="151"/>
      <c r="G251" s="13"/>
      <c r="H251" s="13" t="s">
        <v>58</v>
      </c>
      <c r="I251" s="14">
        <v>8</v>
      </c>
      <c r="J251" s="14">
        <f t="shared" si="33"/>
        <v>4</v>
      </c>
      <c r="K251" s="14">
        <f t="shared" si="32"/>
        <v>32</v>
      </c>
      <c r="L251" s="50">
        <f t="shared" si="37"/>
        <v>320</v>
      </c>
      <c r="M251" s="13" t="s">
        <v>3</v>
      </c>
      <c r="N251" s="13">
        <v>0</v>
      </c>
      <c r="O251" s="67">
        <f t="shared" si="36"/>
        <v>0</v>
      </c>
      <c r="P251" s="107">
        <f t="shared" si="34"/>
        <v>0</v>
      </c>
      <c r="Q251" s="108">
        <f t="shared" si="35"/>
        <v>0</v>
      </c>
    </row>
    <row r="252" spans="1:17" ht="15" hidden="1" customHeight="1" x14ac:dyDescent="0.2">
      <c r="A252" s="200" t="s">
        <v>59</v>
      </c>
      <c r="B252" s="201"/>
      <c r="C252" s="151" t="s">
        <v>53</v>
      </c>
      <c r="D252" s="151"/>
      <c r="E252" s="151"/>
      <c r="F252" s="151"/>
      <c r="G252" s="13"/>
      <c r="H252" s="13" t="s">
        <v>11</v>
      </c>
      <c r="I252" s="14">
        <v>8</v>
      </c>
      <c r="J252" s="14">
        <f t="shared" si="33"/>
        <v>4</v>
      </c>
      <c r="K252" s="14">
        <f t="shared" si="32"/>
        <v>32</v>
      </c>
      <c r="L252" s="50">
        <f t="shared" si="37"/>
        <v>320</v>
      </c>
      <c r="M252" s="13" t="s">
        <v>3</v>
      </c>
      <c r="N252" s="13">
        <v>0</v>
      </c>
      <c r="O252" s="67">
        <f t="shared" si="36"/>
        <v>0</v>
      </c>
      <c r="P252" s="107">
        <f t="shared" si="34"/>
        <v>0</v>
      </c>
      <c r="Q252" s="108">
        <f t="shared" si="35"/>
        <v>0</v>
      </c>
    </row>
    <row r="253" spans="1:17" ht="15" hidden="1" customHeight="1" x14ac:dyDescent="0.2">
      <c r="A253" s="200" t="s">
        <v>19</v>
      </c>
      <c r="B253" s="201"/>
      <c r="C253" s="151" t="s">
        <v>9</v>
      </c>
      <c r="D253" s="151"/>
      <c r="E253" s="151"/>
      <c r="F253" s="151"/>
      <c r="G253" s="13"/>
      <c r="H253" s="13" t="s">
        <v>10</v>
      </c>
      <c r="I253" s="14">
        <f>(E263+E263+F263+F263)/0.275</f>
        <v>15.272727272727272</v>
      </c>
      <c r="J253" s="14">
        <f t="shared" si="33"/>
        <v>4</v>
      </c>
      <c r="K253" s="14">
        <f t="shared" si="32"/>
        <v>61.090909090909086</v>
      </c>
      <c r="L253" s="50">
        <f t="shared" si="37"/>
        <v>610.90909090909088</v>
      </c>
      <c r="M253" s="13" t="s">
        <v>3</v>
      </c>
      <c r="N253" s="13">
        <v>0</v>
      </c>
      <c r="O253" s="67">
        <f t="shared" si="36"/>
        <v>0</v>
      </c>
      <c r="P253" s="107">
        <f t="shared" si="34"/>
        <v>0</v>
      </c>
      <c r="Q253" s="108">
        <f t="shared" si="35"/>
        <v>0</v>
      </c>
    </row>
    <row r="254" spans="1:17" ht="15" hidden="1" customHeight="1" x14ac:dyDescent="0.2">
      <c r="A254" s="197"/>
      <c r="B254" s="198"/>
      <c r="C254" s="202" t="s">
        <v>12</v>
      </c>
      <c r="D254" s="203"/>
      <c r="E254" s="203"/>
      <c r="F254" s="203"/>
      <c r="G254" s="13"/>
      <c r="H254" s="13" t="s">
        <v>13</v>
      </c>
      <c r="I254" s="14">
        <f>(B220+D220+B220+D220)/450</f>
        <v>18</v>
      </c>
      <c r="J254" s="14">
        <f>J250</f>
        <v>4</v>
      </c>
      <c r="K254" s="14">
        <f t="shared" si="32"/>
        <v>72</v>
      </c>
      <c r="L254" s="50">
        <f t="shared" si="37"/>
        <v>720</v>
      </c>
      <c r="M254" s="13" t="s">
        <v>3</v>
      </c>
      <c r="N254" s="13">
        <v>0</v>
      </c>
      <c r="O254" s="67">
        <f t="shared" si="36"/>
        <v>0</v>
      </c>
      <c r="P254" s="107">
        <f t="shared" si="34"/>
        <v>0</v>
      </c>
      <c r="Q254" s="108">
        <f t="shared" si="35"/>
        <v>0</v>
      </c>
    </row>
    <row r="255" spans="1:17" s="52" customFormat="1" x14ac:dyDescent="0.2">
      <c r="A255" s="183"/>
      <c r="B255" s="184"/>
      <c r="C255" s="204" t="s">
        <v>136</v>
      </c>
      <c r="D255" s="205"/>
      <c r="E255" s="205"/>
      <c r="F255" s="206"/>
      <c r="G255" s="49" t="s">
        <v>130</v>
      </c>
      <c r="H255" s="49" t="s">
        <v>122</v>
      </c>
      <c r="I255" s="49">
        <f>I254</f>
        <v>18</v>
      </c>
      <c r="J255" s="50">
        <f t="shared" ref="J255" si="38">J254</f>
        <v>4</v>
      </c>
      <c r="K255" s="50">
        <f t="shared" si="32"/>
        <v>72</v>
      </c>
      <c r="L255" s="50">
        <f t="shared" si="37"/>
        <v>720</v>
      </c>
      <c r="M255" s="49" t="s">
        <v>3</v>
      </c>
      <c r="N255" s="49">
        <v>0.53460000000000008</v>
      </c>
      <c r="O255" s="67">
        <f t="shared" si="36"/>
        <v>384.91200000000003</v>
      </c>
      <c r="P255" s="107">
        <f t="shared" si="34"/>
        <v>69.28416</v>
      </c>
      <c r="Q255" s="108">
        <f t="shared" si="35"/>
        <v>454.19616000000002</v>
      </c>
    </row>
    <row r="256" spans="1:17" s="52" customFormat="1" x14ac:dyDescent="0.2">
      <c r="A256" s="183"/>
      <c r="B256" s="184"/>
      <c r="C256" s="185" t="s">
        <v>14</v>
      </c>
      <c r="D256" s="140"/>
      <c r="E256" s="140"/>
      <c r="F256" s="140"/>
      <c r="G256" s="49"/>
      <c r="H256" s="49" t="s">
        <v>15</v>
      </c>
      <c r="I256" s="50">
        <f>(B220/1000+D220/1000+B220/1000+D220/1000)</f>
        <v>8.1</v>
      </c>
      <c r="J256" s="50">
        <f>J254</f>
        <v>4</v>
      </c>
      <c r="K256" s="50">
        <f t="shared" si="32"/>
        <v>32.4</v>
      </c>
      <c r="L256" s="50">
        <f t="shared" si="37"/>
        <v>324</v>
      </c>
      <c r="M256" s="49" t="s">
        <v>32</v>
      </c>
      <c r="N256" s="49">
        <v>6.3250000000000002</v>
      </c>
      <c r="O256" s="67">
        <f t="shared" si="36"/>
        <v>2049.3000000000002</v>
      </c>
      <c r="P256" s="107">
        <f t="shared" si="34"/>
        <v>368.87400000000002</v>
      </c>
      <c r="Q256" s="108">
        <f t="shared" si="35"/>
        <v>2418.174</v>
      </c>
    </row>
    <row r="257" spans="1:17" ht="15" hidden="1" customHeight="1" x14ac:dyDescent="0.2">
      <c r="A257" s="197"/>
      <c r="B257" s="198"/>
      <c r="C257" s="199" t="s">
        <v>16</v>
      </c>
      <c r="D257" s="151"/>
      <c r="E257" s="151"/>
      <c r="F257" s="151"/>
      <c r="G257" s="13" t="s">
        <v>131</v>
      </c>
      <c r="H257" s="13" t="s">
        <v>60</v>
      </c>
      <c r="I257" s="14">
        <f>I256*2</f>
        <v>16.2</v>
      </c>
      <c r="J257" s="14">
        <f t="shared" ref="J257:J263" si="39">J256</f>
        <v>4</v>
      </c>
      <c r="K257" s="14">
        <f t="shared" si="32"/>
        <v>64.8</v>
      </c>
      <c r="L257" s="50">
        <f t="shared" si="37"/>
        <v>648</v>
      </c>
      <c r="M257" s="13" t="s">
        <v>32</v>
      </c>
      <c r="N257" s="13">
        <v>0</v>
      </c>
      <c r="O257" s="67">
        <f t="shared" si="36"/>
        <v>0</v>
      </c>
      <c r="P257" s="107">
        <f t="shared" si="34"/>
        <v>0</v>
      </c>
      <c r="Q257" s="108">
        <f t="shared" si="35"/>
        <v>0</v>
      </c>
    </row>
    <row r="258" spans="1:17" ht="15" hidden="1" customHeight="1" x14ac:dyDescent="0.2">
      <c r="A258" s="197"/>
      <c r="B258" s="198"/>
      <c r="C258" s="199" t="s">
        <v>128</v>
      </c>
      <c r="D258" s="151"/>
      <c r="E258" s="151"/>
      <c r="F258" s="151"/>
      <c r="G258" s="13" t="s">
        <v>132</v>
      </c>
      <c r="H258" s="13" t="s">
        <v>17</v>
      </c>
      <c r="I258" s="14">
        <f>(0.6*0.15*(I256*1000))/600</f>
        <v>1.2150000000000001</v>
      </c>
      <c r="J258" s="14">
        <f t="shared" si="39"/>
        <v>4</v>
      </c>
      <c r="K258" s="14">
        <f t="shared" si="32"/>
        <v>4.8600000000000003</v>
      </c>
      <c r="L258" s="50">
        <f t="shared" si="37"/>
        <v>48.6</v>
      </c>
      <c r="M258" s="13" t="s">
        <v>3</v>
      </c>
      <c r="N258" s="13">
        <v>0</v>
      </c>
      <c r="O258" s="67">
        <f t="shared" si="36"/>
        <v>0</v>
      </c>
      <c r="P258" s="107">
        <f t="shared" si="34"/>
        <v>0</v>
      </c>
      <c r="Q258" s="108">
        <f t="shared" si="35"/>
        <v>0</v>
      </c>
    </row>
    <row r="259" spans="1:17" ht="15" hidden="1" customHeight="1" x14ac:dyDescent="0.2">
      <c r="A259" s="197"/>
      <c r="B259" s="198"/>
      <c r="C259" s="199" t="s">
        <v>105</v>
      </c>
      <c r="D259" s="151"/>
      <c r="E259" s="151"/>
      <c r="F259" s="151"/>
      <c r="G259" s="13" t="s">
        <v>132</v>
      </c>
      <c r="H259" s="13" t="s">
        <v>61</v>
      </c>
      <c r="I259" s="14">
        <f>(0.6*0.15*(I256*1000))/600</f>
        <v>1.2150000000000001</v>
      </c>
      <c r="J259" s="14">
        <f t="shared" si="39"/>
        <v>4</v>
      </c>
      <c r="K259" s="14">
        <f t="shared" si="32"/>
        <v>4.8600000000000003</v>
      </c>
      <c r="L259" s="50">
        <f t="shared" si="37"/>
        <v>48.6</v>
      </c>
      <c r="M259" s="13" t="s">
        <v>3</v>
      </c>
      <c r="N259" s="13">
        <v>0</v>
      </c>
      <c r="O259" s="67">
        <f t="shared" si="36"/>
        <v>0</v>
      </c>
      <c r="P259" s="107">
        <f t="shared" si="34"/>
        <v>0</v>
      </c>
      <c r="Q259" s="108">
        <f t="shared" si="35"/>
        <v>0</v>
      </c>
    </row>
    <row r="260" spans="1:17" s="52" customFormat="1" x14ac:dyDescent="0.2">
      <c r="A260" s="183"/>
      <c r="B260" s="184"/>
      <c r="C260" s="185" t="s">
        <v>64</v>
      </c>
      <c r="D260" s="140"/>
      <c r="E260" s="140"/>
      <c r="F260" s="140"/>
      <c r="G260" s="49" t="s">
        <v>130</v>
      </c>
      <c r="H260" s="49"/>
      <c r="I260" s="50">
        <f>I256*2</f>
        <v>16.2</v>
      </c>
      <c r="J260" s="50">
        <f t="shared" si="39"/>
        <v>4</v>
      </c>
      <c r="K260" s="50">
        <f t="shared" si="32"/>
        <v>64.8</v>
      </c>
      <c r="L260" s="50">
        <f t="shared" si="37"/>
        <v>648</v>
      </c>
      <c r="M260" s="49" t="s">
        <v>3</v>
      </c>
      <c r="N260" s="49">
        <v>5.5</v>
      </c>
      <c r="O260" s="67">
        <f t="shared" si="36"/>
        <v>3564</v>
      </c>
      <c r="P260" s="107">
        <f t="shared" si="34"/>
        <v>641.52</v>
      </c>
      <c r="Q260" s="108">
        <f t="shared" si="35"/>
        <v>4205.5200000000004</v>
      </c>
    </row>
    <row r="261" spans="1:17" s="52" customFormat="1" x14ac:dyDescent="0.2">
      <c r="A261" s="183"/>
      <c r="B261" s="184"/>
      <c r="C261" s="185" t="s">
        <v>65</v>
      </c>
      <c r="D261" s="140"/>
      <c r="E261" s="140"/>
      <c r="F261" s="140"/>
      <c r="G261" s="49" t="s">
        <v>130</v>
      </c>
      <c r="H261" s="49"/>
      <c r="I261" s="50">
        <f>I260</f>
        <v>16.2</v>
      </c>
      <c r="J261" s="50">
        <f t="shared" si="39"/>
        <v>4</v>
      </c>
      <c r="K261" s="50">
        <f t="shared" si="32"/>
        <v>64.8</v>
      </c>
      <c r="L261" s="50">
        <f t="shared" si="37"/>
        <v>648</v>
      </c>
      <c r="M261" s="49" t="s">
        <v>3</v>
      </c>
      <c r="N261" s="49">
        <v>4.4000000000000004</v>
      </c>
      <c r="O261" s="67">
        <f t="shared" si="36"/>
        <v>2851.2000000000003</v>
      </c>
      <c r="P261" s="107">
        <f t="shared" si="34"/>
        <v>513.21600000000001</v>
      </c>
      <c r="Q261" s="108">
        <f t="shared" si="35"/>
        <v>3364.4160000000002</v>
      </c>
    </row>
    <row r="262" spans="1:17" s="52" customFormat="1" x14ac:dyDescent="0.2">
      <c r="A262" s="183"/>
      <c r="B262" s="184"/>
      <c r="C262" s="185" t="s">
        <v>66</v>
      </c>
      <c r="D262" s="140"/>
      <c r="E262" s="140"/>
      <c r="F262" s="140"/>
      <c r="G262" s="49" t="s">
        <v>130</v>
      </c>
      <c r="H262" s="49"/>
      <c r="I262" s="50">
        <f>I261</f>
        <v>16.2</v>
      </c>
      <c r="J262" s="50">
        <f t="shared" si="39"/>
        <v>4</v>
      </c>
      <c r="K262" s="50">
        <f t="shared" si="32"/>
        <v>64.8</v>
      </c>
      <c r="L262" s="50">
        <f t="shared" si="37"/>
        <v>648</v>
      </c>
      <c r="M262" s="49" t="s">
        <v>3</v>
      </c>
      <c r="N262" s="49">
        <v>3.3000000000000003</v>
      </c>
      <c r="O262" s="67">
        <f t="shared" si="36"/>
        <v>2138.4</v>
      </c>
      <c r="P262" s="107">
        <f t="shared" si="34"/>
        <v>384.91199999999998</v>
      </c>
      <c r="Q262" s="108">
        <f t="shared" si="35"/>
        <v>2523.3119999999999</v>
      </c>
    </row>
    <row r="263" spans="1:17" ht="16" hidden="1" customHeight="1" thickBot="1" x14ac:dyDescent="0.25">
      <c r="A263" s="207"/>
      <c r="B263" s="208"/>
      <c r="C263" s="209" t="s">
        <v>67</v>
      </c>
      <c r="D263" s="210"/>
      <c r="E263" s="27">
        <f>(B220/2)/1000</f>
        <v>0.9</v>
      </c>
      <c r="F263" s="27">
        <f>N209/1000</f>
        <v>1.2</v>
      </c>
      <c r="G263" s="20"/>
      <c r="H263" s="20"/>
      <c r="I263" s="22">
        <f>(E263*F263)*10.764</f>
        <v>11.625120000000001</v>
      </c>
      <c r="J263" s="22">
        <f t="shared" si="39"/>
        <v>4</v>
      </c>
      <c r="K263" s="22">
        <f t="shared" si="32"/>
        <v>46.500480000000003</v>
      </c>
      <c r="L263" s="22"/>
      <c r="M263" s="20" t="s">
        <v>107</v>
      </c>
      <c r="N263" s="20"/>
      <c r="O263" s="66">
        <f>K263*N263</f>
        <v>0</v>
      </c>
      <c r="P263" s="107">
        <f t="shared" si="34"/>
        <v>0</v>
      </c>
      <c r="Q263" s="112"/>
    </row>
    <row r="264" spans="1:17" ht="16" thickBot="1" x14ac:dyDescent="0.25">
      <c r="A264" s="113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5"/>
      <c r="M264" s="114"/>
      <c r="N264" s="114"/>
      <c r="O264" s="111">
        <f t="shared" ref="O264:P264" si="40">SUM(O226:O263)</f>
        <v>75187.221999999994</v>
      </c>
      <c r="P264" s="111">
        <f t="shared" si="40"/>
        <v>13533.699960000002</v>
      </c>
      <c r="Q264" s="125">
        <f t="shared" ref="Q264" si="41">SUM(Q226:Q263)</f>
        <v>88720.921960000021</v>
      </c>
    </row>
    <row r="265" spans="1:17" ht="15" customHeight="1" x14ac:dyDescent="0.2">
      <c r="A265" s="29" t="s">
        <v>69</v>
      </c>
      <c r="B265" s="152">
        <v>239</v>
      </c>
      <c r="C265" s="152"/>
      <c r="D265" s="152"/>
      <c r="E265" s="152"/>
      <c r="F265" s="152"/>
      <c r="G265" s="153"/>
      <c r="H265" s="227"/>
      <c r="I265" s="228"/>
      <c r="J265" s="228"/>
      <c r="K265" s="228"/>
      <c r="L265" s="228"/>
      <c r="M265" s="228"/>
      <c r="N265" s="235">
        <f>O265-N271</f>
        <v>300</v>
      </c>
      <c r="O265" s="238">
        <v>1200</v>
      </c>
      <c r="P265" s="120"/>
      <c r="Q265" s="121"/>
    </row>
    <row r="266" spans="1:17" x14ac:dyDescent="0.2">
      <c r="A266" s="30" t="s">
        <v>70</v>
      </c>
      <c r="B266" s="295" t="s">
        <v>149</v>
      </c>
      <c r="C266" s="295"/>
      <c r="D266" s="295"/>
      <c r="E266" s="295"/>
      <c r="F266" s="295"/>
      <c r="G266" s="295"/>
      <c r="H266" s="229"/>
      <c r="I266" s="230"/>
      <c r="J266" s="230"/>
      <c r="K266" s="230"/>
      <c r="L266" s="230"/>
      <c r="M266" s="230"/>
      <c r="N266" s="236"/>
      <c r="O266" s="239"/>
      <c r="P266" s="299"/>
      <c r="Q266" s="112"/>
    </row>
    <row r="267" spans="1:17" x14ac:dyDescent="0.2">
      <c r="A267" s="31" t="s">
        <v>72</v>
      </c>
      <c r="B267" s="241" t="s">
        <v>73</v>
      </c>
      <c r="C267" s="241"/>
      <c r="D267" s="241"/>
      <c r="E267" s="241"/>
      <c r="F267" s="241"/>
      <c r="G267" s="242"/>
      <c r="H267" s="229"/>
      <c r="I267" s="230"/>
      <c r="J267" s="230"/>
      <c r="K267" s="230"/>
      <c r="L267" s="230"/>
      <c r="M267" s="230"/>
      <c r="N267" s="236"/>
      <c r="O267" s="239"/>
      <c r="P267" s="299"/>
      <c r="Q267" s="112"/>
    </row>
    <row r="268" spans="1:17" x14ac:dyDescent="0.2">
      <c r="A268" s="31" t="s">
        <v>74</v>
      </c>
      <c r="B268" s="234" t="s">
        <v>75</v>
      </c>
      <c r="C268" s="233"/>
      <c r="D268" s="233"/>
      <c r="E268" s="233"/>
      <c r="F268" s="233"/>
      <c r="G268" s="231"/>
      <c r="H268" s="229"/>
      <c r="I268" s="230"/>
      <c r="J268" s="230"/>
      <c r="K268" s="230"/>
      <c r="L268" s="230"/>
      <c r="M268" s="230"/>
      <c r="N268" s="236"/>
      <c r="O268" s="239"/>
      <c r="P268" s="299"/>
      <c r="Q268" s="112"/>
    </row>
    <row r="269" spans="1:17" x14ac:dyDescent="0.2">
      <c r="A269" s="31" t="s">
        <v>76</v>
      </c>
      <c r="B269" s="233" t="s">
        <v>116</v>
      </c>
      <c r="C269" s="233"/>
      <c r="D269" s="233"/>
      <c r="E269" s="233"/>
      <c r="F269" s="233"/>
      <c r="G269" s="231"/>
      <c r="H269" s="229"/>
      <c r="I269" s="230"/>
      <c r="J269" s="230"/>
      <c r="K269" s="230"/>
      <c r="L269" s="230"/>
      <c r="M269" s="230"/>
      <c r="N269" s="236"/>
      <c r="O269" s="239"/>
      <c r="P269" s="299"/>
      <c r="Q269" s="112"/>
    </row>
    <row r="270" spans="1:17" x14ac:dyDescent="0.2">
      <c r="A270" s="31" t="s">
        <v>78</v>
      </c>
      <c r="B270" s="243" t="s">
        <v>26</v>
      </c>
      <c r="C270" s="243"/>
      <c r="D270" s="243"/>
      <c r="E270" s="243"/>
      <c r="F270" s="243"/>
      <c r="G270" s="244"/>
      <c r="H270" s="229"/>
      <c r="I270" s="230"/>
      <c r="J270" s="230"/>
      <c r="K270" s="230"/>
      <c r="L270" s="230"/>
      <c r="M270" s="230"/>
      <c r="N270" s="237"/>
      <c r="O270" s="239"/>
      <c r="P270" s="299"/>
      <c r="Q270" s="112"/>
    </row>
    <row r="271" spans="1:17" ht="15" customHeight="1" x14ac:dyDescent="0.2">
      <c r="A271" s="31" t="s">
        <v>80</v>
      </c>
      <c r="B271" s="231" t="s">
        <v>81</v>
      </c>
      <c r="C271" s="245"/>
      <c r="D271" s="246" t="s">
        <v>117</v>
      </c>
      <c r="E271" s="247"/>
      <c r="F271" s="32" t="s">
        <v>83</v>
      </c>
      <c r="G271" s="33" t="s">
        <v>84</v>
      </c>
      <c r="H271" s="229"/>
      <c r="I271" s="230"/>
      <c r="J271" s="230"/>
      <c r="K271" s="230"/>
      <c r="L271" s="230"/>
      <c r="M271" s="230"/>
      <c r="N271" s="248">
        <v>900</v>
      </c>
      <c r="O271" s="239"/>
      <c r="P271" s="299"/>
      <c r="Q271" s="112"/>
    </row>
    <row r="272" spans="1:17" x14ac:dyDescent="0.2">
      <c r="A272" s="31" t="s">
        <v>85</v>
      </c>
      <c r="B272" s="231" t="s">
        <v>118</v>
      </c>
      <c r="C272" s="232"/>
      <c r="D272" s="232"/>
      <c r="E272" s="232"/>
      <c r="F272" s="232"/>
      <c r="G272" s="232"/>
      <c r="H272" s="229"/>
      <c r="I272" s="230"/>
      <c r="J272" s="230"/>
      <c r="K272" s="230"/>
      <c r="L272" s="230"/>
      <c r="M272" s="230"/>
      <c r="N272" s="236"/>
      <c r="O272" s="239"/>
      <c r="P272" s="299"/>
      <c r="Q272" s="112"/>
    </row>
    <row r="273" spans="1:17" x14ac:dyDescent="0.2">
      <c r="A273" s="31" t="s">
        <v>87</v>
      </c>
      <c r="B273" s="233" t="s">
        <v>88</v>
      </c>
      <c r="C273" s="233"/>
      <c r="D273" s="233"/>
      <c r="E273" s="233"/>
      <c r="F273" s="233"/>
      <c r="G273" s="231"/>
      <c r="H273" s="229"/>
      <c r="I273" s="230"/>
      <c r="J273" s="230"/>
      <c r="K273" s="230"/>
      <c r="L273" s="230"/>
      <c r="M273" s="230"/>
      <c r="N273" s="236"/>
      <c r="O273" s="239"/>
      <c r="P273" s="299"/>
      <c r="Q273" s="112"/>
    </row>
    <row r="274" spans="1:17" ht="15" customHeight="1" x14ac:dyDescent="0.2">
      <c r="A274" s="34" t="s">
        <v>18</v>
      </c>
      <c r="B274" s="234" t="s">
        <v>25</v>
      </c>
      <c r="C274" s="233"/>
      <c r="D274" s="233"/>
      <c r="E274" s="233"/>
      <c r="F274" s="233"/>
      <c r="G274" s="231"/>
      <c r="H274" s="229"/>
      <c r="I274" s="230"/>
      <c r="J274" s="230"/>
      <c r="K274" s="230"/>
      <c r="L274" s="230"/>
      <c r="M274" s="230"/>
      <c r="N274" s="237"/>
      <c r="O274" s="239"/>
      <c r="P274" s="299"/>
      <c r="Q274" s="112"/>
    </row>
    <row r="275" spans="1:17" ht="16" thickBot="1" x14ac:dyDescent="0.25">
      <c r="A275" s="31" t="s">
        <v>89</v>
      </c>
      <c r="B275" s="233" t="s">
        <v>119</v>
      </c>
      <c r="C275" s="233"/>
      <c r="D275" s="233"/>
      <c r="E275" s="233"/>
      <c r="F275" s="233"/>
      <c r="G275" s="231"/>
      <c r="H275" s="257">
        <f>H276/2</f>
        <v>375</v>
      </c>
      <c r="I275" s="258"/>
      <c r="J275" s="259">
        <f>H275</f>
        <v>375</v>
      </c>
      <c r="K275" s="260"/>
      <c r="L275" s="260"/>
      <c r="M275" s="258"/>
      <c r="N275" s="35"/>
      <c r="O275" s="239"/>
      <c r="P275" s="299"/>
      <c r="Q275" s="112"/>
    </row>
    <row r="276" spans="1:17" ht="16" thickBot="1" x14ac:dyDescent="0.25">
      <c r="A276" s="31" t="s">
        <v>91</v>
      </c>
      <c r="B276" s="36">
        <v>750</v>
      </c>
      <c r="C276" s="36" t="s">
        <v>92</v>
      </c>
      <c r="D276" s="36">
        <v>1200</v>
      </c>
      <c r="E276" s="36">
        <v>20</v>
      </c>
      <c r="F276" s="36" t="s">
        <v>93</v>
      </c>
      <c r="G276" s="37"/>
      <c r="H276" s="261">
        <v>750</v>
      </c>
      <c r="I276" s="262"/>
      <c r="J276" s="262"/>
      <c r="K276" s="262"/>
      <c r="L276" s="262"/>
      <c r="M276" s="262"/>
      <c r="N276" s="263"/>
      <c r="O276" s="240"/>
      <c r="P276" s="299"/>
      <c r="Q276" s="112"/>
    </row>
    <row r="277" spans="1:17" x14ac:dyDescent="0.2">
      <c r="A277" s="31" t="s">
        <v>94</v>
      </c>
      <c r="B277" s="249">
        <v>0</v>
      </c>
      <c r="C277" s="250"/>
      <c r="D277" s="264"/>
      <c r="E277" s="264"/>
      <c r="F277" s="264"/>
      <c r="G277" s="264"/>
      <c r="H277" s="265"/>
      <c r="I277" s="266"/>
      <c r="J277" s="266"/>
      <c r="K277" s="227" t="s">
        <v>95</v>
      </c>
      <c r="L277" s="267"/>
      <c r="M277" s="228"/>
      <c r="N277" s="228"/>
      <c r="O277" s="73" t="s">
        <v>96</v>
      </c>
      <c r="P277" s="299"/>
      <c r="Q277" s="112"/>
    </row>
    <row r="278" spans="1:17" x14ac:dyDescent="0.2">
      <c r="A278" s="31" t="s">
        <v>97</v>
      </c>
      <c r="B278" s="249">
        <v>1200</v>
      </c>
      <c r="C278" s="250"/>
      <c r="D278" s="38" t="s">
        <v>98</v>
      </c>
      <c r="E278" s="39"/>
      <c r="F278" s="39"/>
      <c r="G278" s="40"/>
      <c r="H278" s="40"/>
      <c r="I278" s="40"/>
      <c r="J278" s="40"/>
      <c r="K278" s="229"/>
      <c r="L278" s="251"/>
      <c r="M278" s="230"/>
      <c r="N278" s="230"/>
      <c r="O278" s="74"/>
      <c r="P278" s="299"/>
      <c r="Q278" s="112"/>
    </row>
    <row r="279" spans="1:17" x14ac:dyDescent="0.2">
      <c r="A279" s="30" t="s">
        <v>99</v>
      </c>
      <c r="B279" s="252"/>
      <c r="C279" s="253"/>
      <c r="D279" s="253"/>
      <c r="E279" s="253"/>
      <c r="F279" s="253"/>
      <c r="G279" s="253"/>
      <c r="H279" s="41"/>
      <c r="I279" s="41"/>
      <c r="J279" s="41"/>
      <c r="K279" s="254"/>
      <c r="L279" s="255"/>
      <c r="M279" s="256"/>
      <c r="N279" s="256"/>
      <c r="O279" s="75"/>
      <c r="P279" s="299"/>
      <c r="Q279" s="112"/>
    </row>
    <row r="280" spans="1:17" ht="16" thickBot="1" x14ac:dyDescent="0.25">
      <c r="A280" s="45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8"/>
      <c r="M280" s="307"/>
      <c r="N280" s="307"/>
      <c r="O280" s="64"/>
      <c r="P280" s="299"/>
      <c r="Q280" s="112"/>
    </row>
    <row r="281" spans="1:17" ht="33" thickBot="1" x14ac:dyDescent="0.25">
      <c r="A281" s="191"/>
      <c r="B281" s="192"/>
      <c r="C281" s="193" t="s">
        <v>28</v>
      </c>
      <c r="D281" s="143"/>
      <c r="E281" s="143"/>
      <c r="F281" s="143"/>
      <c r="G281" s="25" t="s">
        <v>123</v>
      </c>
      <c r="H281" s="25" t="s">
        <v>29</v>
      </c>
      <c r="I281" s="26" t="s">
        <v>101</v>
      </c>
      <c r="J281" s="26" t="s">
        <v>106</v>
      </c>
      <c r="K281" s="26" t="s">
        <v>102</v>
      </c>
      <c r="L281" s="78" t="s">
        <v>145</v>
      </c>
      <c r="M281" s="26" t="s">
        <v>30</v>
      </c>
      <c r="N281" s="26" t="s">
        <v>0</v>
      </c>
      <c r="O281" s="65" t="s">
        <v>100</v>
      </c>
      <c r="P281" s="88" t="s">
        <v>146</v>
      </c>
      <c r="Q281" s="84" t="s">
        <v>147</v>
      </c>
    </row>
    <row r="282" spans="1:17" ht="15" hidden="1" customHeight="1" x14ac:dyDescent="0.2">
      <c r="A282" s="194"/>
      <c r="B282" s="195"/>
      <c r="C282" s="196" t="s">
        <v>31</v>
      </c>
      <c r="D282" s="137"/>
      <c r="E282" s="137"/>
      <c r="F282" s="137"/>
      <c r="G282" s="16"/>
      <c r="H282" s="16"/>
      <c r="I282" s="44">
        <f>4.442*0.08</f>
        <v>0.35536000000000001</v>
      </c>
      <c r="J282" s="23">
        <f>E276</f>
        <v>20</v>
      </c>
      <c r="K282" s="23">
        <f>I282*J282</f>
        <v>7.1072000000000006</v>
      </c>
      <c r="L282" s="23"/>
      <c r="M282" s="16" t="s">
        <v>1</v>
      </c>
      <c r="N282" s="16"/>
      <c r="O282" s="66">
        <f>K282*N282</f>
        <v>0</v>
      </c>
      <c r="P282" s="105"/>
      <c r="Q282" s="106"/>
    </row>
    <row r="283" spans="1:17" ht="15" hidden="1" customHeight="1" x14ac:dyDescent="0.2">
      <c r="A283" s="197"/>
      <c r="B283" s="198"/>
      <c r="C283" s="221" t="s">
        <v>20</v>
      </c>
      <c r="D283" s="222"/>
      <c r="E283" s="222"/>
      <c r="F283" s="199"/>
      <c r="G283" s="16"/>
      <c r="H283" s="16"/>
      <c r="I283" s="44">
        <f>I282</f>
        <v>0.35536000000000001</v>
      </c>
      <c r="J283" s="23">
        <f>J282</f>
        <v>20</v>
      </c>
      <c r="K283" s="23">
        <f t="shared" ref="K283:K302" si="42">I283*J283</f>
        <v>7.1072000000000006</v>
      </c>
      <c r="L283" s="23"/>
      <c r="M283" s="16" t="s">
        <v>1</v>
      </c>
      <c r="N283" s="16"/>
      <c r="O283" s="66">
        <f>K283*N283</f>
        <v>0</v>
      </c>
      <c r="P283" s="107">
        <f>O283*0.18</f>
        <v>0</v>
      </c>
      <c r="Q283" s="108">
        <f>O283+P283</f>
        <v>0</v>
      </c>
    </row>
    <row r="284" spans="1:17" ht="15" hidden="1" customHeight="1" x14ac:dyDescent="0.2">
      <c r="A284" s="197"/>
      <c r="B284" s="198"/>
      <c r="C284" s="221" t="s">
        <v>21</v>
      </c>
      <c r="D284" s="222"/>
      <c r="E284" s="222"/>
      <c r="F284" s="199"/>
      <c r="G284" s="16"/>
      <c r="H284" s="16"/>
      <c r="I284" s="44">
        <f>6.068*0.08</f>
        <v>0.48543999999999998</v>
      </c>
      <c r="J284" s="23">
        <f t="shared" ref="J284" si="43">J283</f>
        <v>20</v>
      </c>
      <c r="K284" s="23">
        <f t="shared" si="42"/>
        <v>9.7088000000000001</v>
      </c>
      <c r="L284" s="23"/>
      <c r="M284" s="16" t="s">
        <v>1</v>
      </c>
      <c r="N284" s="16"/>
      <c r="O284" s="66">
        <f>K284*N284</f>
        <v>0</v>
      </c>
      <c r="P284" s="107">
        <f t="shared" ref="P284:P302" si="44">O284*0.18</f>
        <v>0</v>
      </c>
      <c r="Q284" s="108">
        <f t="shared" ref="Q284:Q288" si="45">O284+P284</f>
        <v>0</v>
      </c>
    </row>
    <row r="285" spans="1:17" s="52" customFormat="1" x14ac:dyDescent="0.2">
      <c r="A285" s="183"/>
      <c r="B285" s="184"/>
      <c r="C285" s="185" t="s">
        <v>115</v>
      </c>
      <c r="D285" s="140"/>
      <c r="E285" s="140"/>
      <c r="F285" s="140"/>
      <c r="G285" s="49" t="s">
        <v>130</v>
      </c>
      <c r="H285" s="49"/>
      <c r="I285" s="50">
        <v>8</v>
      </c>
      <c r="J285" s="50">
        <f>J284</f>
        <v>20</v>
      </c>
      <c r="K285" s="50">
        <f t="shared" si="42"/>
        <v>160</v>
      </c>
      <c r="L285" s="50">
        <f>K285*10</f>
        <v>1600</v>
      </c>
      <c r="M285" s="49" t="s">
        <v>3</v>
      </c>
      <c r="N285" s="49">
        <v>38.5</v>
      </c>
      <c r="O285" s="67">
        <f t="shared" ref="O285:O302" si="46">L285*N285</f>
        <v>61600</v>
      </c>
      <c r="P285" s="107">
        <f t="shared" si="44"/>
        <v>11088</v>
      </c>
      <c r="Q285" s="108">
        <f t="shared" si="45"/>
        <v>72688</v>
      </c>
    </row>
    <row r="286" spans="1:17" s="52" customFormat="1" x14ac:dyDescent="0.2">
      <c r="A286" s="183"/>
      <c r="B286" s="184"/>
      <c r="C286" s="47" t="s">
        <v>62</v>
      </c>
      <c r="D286" s="48"/>
      <c r="E286" s="48"/>
      <c r="F286" s="48"/>
      <c r="G286" s="49" t="s">
        <v>130</v>
      </c>
      <c r="H286" s="49" t="s">
        <v>141</v>
      </c>
      <c r="I286" s="50">
        <v>1</v>
      </c>
      <c r="J286" s="50">
        <f t="shared" ref="J286:J302" si="47">J285</f>
        <v>20</v>
      </c>
      <c r="K286" s="50">
        <f t="shared" si="42"/>
        <v>20</v>
      </c>
      <c r="L286" s="50">
        <f t="shared" ref="L286:L302" si="48">K286*10</f>
        <v>200</v>
      </c>
      <c r="M286" s="49" t="s">
        <v>3</v>
      </c>
      <c r="N286" s="49">
        <v>118.80000000000001</v>
      </c>
      <c r="O286" s="67">
        <f t="shared" si="46"/>
        <v>23760.000000000004</v>
      </c>
      <c r="P286" s="107">
        <f t="shared" si="44"/>
        <v>4276.8</v>
      </c>
      <c r="Q286" s="108">
        <f t="shared" si="45"/>
        <v>28036.800000000003</v>
      </c>
    </row>
    <row r="287" spans="1:17" s="52" customFormat="1" x14ac:dyDescent="0.2">
      <c r="A287" s="53"/>
      <c r="B287" s="54"/>
      <c r="C287" s="268" t="s">
        <v>135</v>
      </c>
      <c r="D287" s="269"/>
      <c r="E287" s="269"/>
      <c r="F287" s="185"/>
      <c r="G287" s="49" t="s">
        <v>130</v>
      </c>
      <c r="H287" s="49"/>
      <c r="I287" s="50">
        <v>2</v>
      </c>
      <c r="J287" s="50">
        <f t="shared" si="47"/>
        <v>20</v>
      </c>
      <c r="K287" s="50">
        <f t="shared" si="42"/>
        <v>40</v>
      </c>
      <c r="L287" s="50">
        <f t="shared" si="48"/>
        <v>400</v>
      </c>
      <c r="M287" s="49" t="s">
        <v>3</v>
      </c>
      <c r="N287" s="49">
        <v>132</v>
      </c>
      <c r="O287" s="67">
        <f t="shared" si="46"/>
        <v>52800</v>
      </c>
      <c r="P287" s="107">
        <f t="shared" si="44"/>
        <v>9504</v>
      </c>
      <c r="Q287" s="108">
        <f t="shared" si="45"/>
        <v>62304</v>
      </c>
    </row>
    <row r="288" spans="1:17" s="52" customFormat="1" x14ac:dyDescent="0.2">
      <c r="A288" s="53"/>
      <c r="B288" s="54"/>
      <c r="C288" s="268" t="s">
        <v>63</v>
      </c>
      <c r="D288" s="269"/>
      <c r="E288" s="269"/>
      <c r="F288" s="185"/>
      <c r="G288" s="49" t="s">
        <v>130</v>
      </c>
      <c r="H288" s="49" t="s">
        <v>138</v>
      </c>
      <c r="I288" s="50">
        <v>1</v>
      </c>
      <c r="J288" s="50">
        <f t="shared" si="47"/>
        <v>20</v>
      </c>
      <c r="K288" s="50">
        <f t="shared" si="42"/>
        <v>20</v>
      </c>
      <c r="L288" s="50">
        <f t="shared" si="48"/>
        <v>200</v>
      </c>
      <c r="M288" s="49" t="s">
        <v>3</v>
      </c>
      <c r="N288" s="49">
        <v>60.500000000000007</v>
      </c>
      <c r="O288" s="67">
        <f t="shared" si="46"/>
        <v>12100.000000000002</v>
      </c>
      <c r="P288" s="107">
        <f t="shared" si="44"/>
        <v>2178.0000000000005</v>
      </c>
      <c r="Q288" s="108">
        <f t="shared" si="45"/>
        <v>14278.000000000002</v>
      </c>
    </row>
    <row r="289" spans="1:17" ht="15" hidden="1" customHeight="1" x14ac:dyDescent="0.2">
      <c r="A289" s="197" t="s">
        <v>56</v>
      </c>
      <c r="B289" s="198"/>
      <c r="C289" s="199" t="s">
        <v>53</v>
      </c>
      <c r="D289" s="151"/>
      <c r="E289" s="151"/>
      <c r="F289" s="151"/>
      <c r="G289" s="13"/>
      <c r="H289" s="13" t="s">
        <v>22</v>
      </c>
      <c r="I289" s="13">
        <v>6</v>
      </c>
      <c r="J289" s="14">
        <f t="shared" si="47"/>
        <v>20</v>
      </c>
      <c r="K289" s="14">
        <f t="shared" si="42"/>
        <v>120</v>
      </c>
      <c r="L289" s="50">
        <f t="shared" si="48"/>
        <v>1200</v>
      </c>
      <c r="M289" s="13" t="s">
        <v>3</v>
      </c>
      <c r="N289" s="13">
        <v>0</v>
      </c>
      <c r="O289" s="67">
        <f t="shared" si="46"/>
        <v>0</v>
      </c>
      <c r="P289" s="107">
        <f t="shared" si="44"/>
        <v>0</v>
      </c>
      <c r="Q289" s="108">
        <f t="shared" ref="Q289:Q302" si="49">O289+P289</f>
        <v>0</v>
      </c>
    </row>
    <row r="290" spans="1:17" ht="15" hidden="1" customHeight="1" x14ac:dyDescent="0.2">
      <c r="A290" s="197" t="s">
        <v>120</v>
      </c>
      <c r="B290" s="198"/>
      <c r="C290" s="199" t="s">
        <v>9</v>
      </c>
      <c r="D290" s="151"/>
      <c r="E290" s="151"/>
      <c r="F290" s="151"/>
      <c r="G290" s="13"/>
      <c r="H290" s="13" t="s">
        <v>51</v>
      </c>
      <c r="I290" s="14">
        <f>O265/270</f>
        <v>4.4444444444444446</v>
      </c>
      <c r="J290" s="14">
        <f t="shared" si="47"/>
        <v>20</v>
      </c>
      <c r="K290" s="14">
        <f t="shared" si="42"/>
        <v>88.888888888888886</v>
      </c>
      <c r="L290" s="50">
        <f t="shared" si="48"/>
        <v>888.88888888888891</v>
      </c>
      <c r="M290" s="13" t="s">
        <v>3</v>
      </c>
      <c r="N290" s="13">
        <v>0</v>
      </c>
      <c r="O290" s="67">
        <f t="shared" si="46"/>
        <v>0</v>
      </c>
      <c r="P290" s="107">
        <f t="shared" si="44"/>
        <v>0</v>
      </c>
      <c r="Q290" s="108">
        <f t="shared" si="49"/>
        <v>0</v>
      </c>
    </row>
    <row r="291" spans="1:17" ht="15" hidden="1" customHeight="1" x14ac:dyDescent="0.2">
      <c r="A291" s="200" t="s">
        <v>59</v>
      </c>
      <c r="B291" s="201"/>
      <c r="C291" s="151" t="s">
        <v>9</v>
      </c>
      <c r="D291" s="151"/>
      <c r="E291" s="151"/>
      <c r="F291" s="151"/>
      <c r="G291" s="13"/>
      <c r="H291" s="13" t="s">
        <v>58</v>
      </c>
      <c r="I291" s="14">
        <v>8</v>
      </c>
      <c r="J291" s="14">
        <f t="shared" si="47"/>
        <v>20</v>
      </c>
      <c r="K291" s="14">
        <f t="shared" si="42"/>
        <v>160</v>
      </c>
      <c r="L291" s="50">
        <f t="shared" si="48"/>
        <v>1600</v>
      </c>
      <c r="M291" s="13" t="s">
        <v>3</v>
      </c>
      <c r="N291" s="13">
        <v>0</v>
      </c>
      <c r="O291" s="67">
        <f t="shared" si="46"/>
        <v>0</v>
      </c>
      <c r="P291" s="107">
        <f t="shared" si="44"/>
        <v>0</v>
      </c>
      <c r="Q291" s="108">
        <f t="shared" si="49"/>
        <v>0</v>
      </c>
    </row>
    <row r="292" spans="1:17" ht="15" hidden="1" customHeight="1" x14ac:dyDescent="0.2">
      <c r="A292" s="200" t="s">
        <v>59</v>
      </c>
      <c r="B292" s="201"/>
      <c r="C292" s="151" t="s">
        <v>53</v>
      </c>
      <c r="D292" s="151"/>
      <c r="E292" s="151"/>
      <c r="F292" s="151"/>
      <c r="G292" s="13"/>
      <c r="H292" s="13" t="s">
        <v>11</v>
      </c>
      <c r="I292" s="14">
        <v>8</v>
      </c>
      <c r="J292" s="14">
        <f t="shared" si="47"/>
        <v>20</v>
      </c>
      <c r="K292" s="14">
        <f t="shared" si="42"/>
        <v>160</v>
      </c>
      <c r="L292" s="50">
        <f t="shared" si="48"/>
        <v>1600</v>
      </c>
      <c r="M292" s="13" t="s">
        <v>3</v>
      </c>
      <c r="N292" s="13">
        <v>0</v>
      </c>
      <c r="O292" s="67">
        <f t="shared" si="46"/>
        <v>0</v>
      </c>
      <c r="P292" s="107">
        <f t="shared" si="44"/>
        <v>0</v>
      </c>
      <c r="Q292" s="108">
        <f t="shared" si="49"/>
        <v>0</v>
      </c>
    </row>
    <row r="293" spans="1:17" ht="15" hidden="1" customHeight="1" x14ac:dyDescent="0.2">
      <c r="A293" s="200" t="s">
        <v>121</v>
      </c>
      <c r="B293" s="201"/>
      <c r="C293" s="151" t="s">
        <v>9</v>
      </c>
      <c r="D293" s="151"/>
      <c r="E293" s="151"/>
      <c r="F293" s="151"/>
      <c r="G293" s="13"/>
      <c r="H293" s="13" t="s">
        <v>22</v>
      </c>
      <c r="I293" s="14">
        <f>I287*6</f>
        <v>12</v>
      </c>
      <c r="J293" s="14">
        <f t="shared" si="47"/>
        <v>20</v>
      </c>
      <c r="K293" s="14">
        <f t="shared" si="42"/>
        <v>240</v>
      </c>
      <c r="L293" s="50">
        <f t="shared" si="48"/>
        <v>2400</v>
      </c>
      <c r="M293" s="13" t="s">
        <v>3</v>
      </c>
      <c r="N293" s="13">
        <v>0</v>
      </c>
      <c r="O293" s="67">
        <f t="shared" si="46"/>
        <v>0</v>
      </c>
      <c r="P293" s="107">
        <f t="shared" si="44"/>
        <v>0</v>
      </c>
      <c r="Q293" s="108">
        <f t="shared" si="49"/>
        <v>0</v>
      </c>
    </row>
    <row r="294" spans="1:17" ht="15" hidden="1" customHeight="1" x14ac:dyDescent="0.2">
      <c r="A294" s="197"/>
      <c r="B294" s="198"/>
      <c r="C294" s="202" t="s">
        <v>12</v>
      </c>
      <c r="D294" s="203"/>
      <c r="E294" s="203"/>
      <c r="F294" s="203"/>
      <c r="G294" s="13"/>
      <c r="H294" s="13" t="s">
        <v>13</v>
      </c>
      <c r="I294" s="14">
        <f>(B276+D276+B276+D276)/450</f>
        <v>8.6666666666666661</v>
      </c>
      <c r="J294" s="14">
        <f t="shared" si="47"/>
        <v>20</v>
      </c>
      <c r="K294" s="14">
        <f t="shared" si="42"/>
        <v>173.33333333333331</v>
      </c>
      <c r="L294" s="50">
        <f t="shared" si="48"/>
        <v>1733.333333333333</v>
      </c>
      <c r="M294" s="13" t="s">
        <v>3</v>
      </c>
      <c r="N294" s="13">
        <v>0</v>
      </c>
      <c r="O294" s="67">
        <f t="shared" si="46"/>
        <v>0</v>
      </c>
      <c r="P294" s="107">
        <f t="shared" si="44"/>
        <v>0</v>
      </c>
      <c r="Q294" s="108">
        <f t="shared" si="49"/>
        <v>0</v>
      </c>
    </row>
    <row r="295" spans="1:17" s="52" customFormat="1" x14ac:dyDescent="0.2">
      <c r="A295" s="183"/>
      <c r="B295" s="184"/>
      <c r="C295" s="204" t="s">
        <v>8</v>
      </c>
      <c r="D295" s="205"/>
      <c r="E295" s="205"/>
      <c r="F295" s="206"/>
      <c r="G295" s="49" t="s">
        <v>130</v>
      </c>
      <c r="H295" s="49" t="s">
        <v>122</v>
      </c>
      <c r="I295" s="50">
        <f>I294</f>
        <v>8.6666666666666661</v>
      </c>
      <c r="J295" s="50">
        <f t="shared" si="47"/>
        <v>20</v>
      </c>
      <c r="K295" s="50">
        <f t="shared" si="42"/>
        <v>173.33333333333331</v>
      </c>
      <c r="L295" s="50">
        <f t="shared" si="48"/>
        <v>1733.333333333333</v>
      </c>
      <c r="M295" s="49" t="s">
        <v>3</v>
      </c>
      <c r="N295" s="49">
        <v>0.53460000000000008</v>
      </c>
      <c r="O295" s="67">
        <f t="shared" si="46"/>
        <v>926.64</v>
      </c>
      <c r="P295" s="107">
        <f t="shared" si="44"/>
        <v>166.79519999999999</v>
      </c>
      <c r="Q295" s="108">
        <f t="shared" si="49"/>
        <v>1093.4351999999999</v>
      </c>
    </row>
    <row r="296" spans="1:17" s="52" customFormat="1" x14ac:dyDescent="0.2">
      <c r="A296" s="183"/>
      <c r="B296" s="184"/>
      <c r="C296" s="185" t="s">
        <v>14</v>
      </c>
      <c r="D296" s="140"/>
      <c r="E296" s="140"/>
      <c r="F296" s="140"/>
      <c r="G296" s="49"/>
      <c r="H296" s="49" t="s">
        <v>15</v>
      </c>
      <c r="I296" s="50">
        <f>(B276/1000+D276/1000+B276/1000+D276/1000)</f>
        <v>3.9000000000000004</v>
      </c>
      <c r="J296" s="50">
        <f>J294</f>
        <v>20</v>
      </c>
      <c r="K296" s="50">
        <f t="shared" si="42"/>
        <v>78</v>
      </c>
      <c r="L296" s="50">
        <f t="shared" si="48"/>
        <v>780</v>
      </c>
      <c r="M296" s="49" t="s">
        <v>3</v>
      </c>
      <c r="N296" s="49">
        <v>6.3250000000000002</v>
      </c>
      <c r="O296" s="67">
        <f t="shared" si="46"/>
        <v>4933.5</v>
      </c>
      <c r="P296" s="107">
        <f t="shared" si="44"/>
        <v>888.03</v>
      </c>
      <c r="Q296" s="108">
        <f t="shared" si="49"/>
        <v>5821.53</v>
      </c>
    </row>
    <row r="297" spans="1:17" ht="15" hidden="1" customHeight="1" x14ac:dyDescent="0.2">
      <c r="A297" s="197"/>
      <c r="B297" s="198"/>
      <c r="C297" s="199" t="s">
        <v>16</v>
      </c>
      <c r="D297" s="151"/>
      <c r="E297" s="151"/>
      <c r="F297" s="151"/>
      <c r="G297" s="13" t="s">
        <v>131</v>
      </c>
      <c r="H297" s="13" t="s">
        <v>60</v>
      </c>
      <c r="I297" s="14">
        <f>I296*2</f>
        <v>7.8000000000000007</v>
      </c>
      <c r="J297" s="14">
        <f t="shared" si="47"/>
        <v>20</v>
      </c>
      <c r="K297" s="14">
        <f t="shared" si="42"/>
        <v>156</v>
      </c>
      <c r="L297" s="50">
        <f t="shared" si="48"/>
        <v>1560</v>
      </c>
      <c r="M297" s="13" t="s">
        <v>3</v>
      </c>
      <c r="N297" s="13">
        <v>0</v>
      </c>
      <c r="O297" s="67">
        <f t="shared" si="46"/>
        <v>0</v>
      </c>
      <c r="P297" s="107">
        <f t="shared" si="44"/>
        <v>0</v>
      </c>
      <c r="Q297" s="108">
        <f t="shared" si="49"/>
        <v>0</v>
      </c>
    </row>
    <row r="298" spans="1:17" ht="15" hidden="1" customHeight="1" x14ac:dyDescent="0.2">
      <c r="A298" s="197"/>
      <c r="B298" s="198"/>
      <c r="C298" s="199" t="s">
        <v>128</v>
      </c>
      <c r="D298" s="151"/>
      <c r="E298" s="151"/>
      <c r="F298" s="151"/>
      <c r="G298" s="13" t="s">
        <v>132</v>
      </c>
      <c r="H298" s="13" t="s">
        <v>17</v>
      </c>
      <c r="I298" s="14">
        <f>(0.6*0.15*(I296*1000))/600</f>
        <v>0.58499999999999996</v>
      </c>
      <c r="J298" s="14">
        <f t="shared" si="47"/>
        <v>20</v>
      </c>
      <c r="K298" s="14">
        <f t="shared" si="42"/>
        <v>11.7</v>
      </c>
      <c r="L298" s="50">
        <f t="shared" si="48"/>
        <v>117</v>
      </c>
      <c r="M298" s="13" t="s">
        <v>3</v>
      </c>
      <c r="N298" s="13">
        <v>0</v>
      </c>
      <c r="O298" s="67">
        <f t="shared" si="46"/>
        <v>0</v>
      </c>
      <c r="P298" s="107">
        <f t="shared" si="44"/>
        <v>0</v>
      </c>
      <c r="Q298" s="108">
        <f t="shared" si="49"/>
        <v>0</v>
      </c>
    </row>
    <row r="299" spans="1:17" ht="15" hidden="1" customHeight="1" x14ac:dyDescent="0.2">
      <c r="A299" s="197"/>
      <c r="B299" s="198"/>
      <c r="C299" s="199" t="s">
        <v>105</v>
      </c>
      <c r="D299" s="151"/>
      <c r="E299" s="151"/>
      <c r="F299" s="151"/>
      <c r="G299" s="13" t="s">
        <v>132</v>
      </c>
      <c r="H299" s="13" t="s">
        <v>61</v>
      </c>
      <c r="I299" s="14">
        <f>(0.6*0.15*(I296*1000))/600</f>
        <v>0.58499999999999996</v>
      </c>
      <c r="J299" s="14">
        <f t="shared" si="47"/>
        <v>20</v>
      </c>
      <c r="K299" s="14">
        <f t="shared" si="42"/>
        <v>11.7</v>
      </c>
      <c r="L299" s="50">
        <f t="shared" si="48"/>
        <v>117</v>
      </c>
      <c r="M299" s="13" t="s">
        <v>3</v>
      </c>
      <c r="N299" s="13">
        <v>0</v>
      </c>
      <c r="O299" s="67">
        <f t="shared" si="46"/>
        <v>0</v>
      </c>
      <c r="P299" s="107">
        <f t="shared" si="44"/>
        <v>0</v>
      </c>
      <c r="Q299" s="108">
        <f t="shared" si="49"/>
        <v>0</v>
      </c>
    </row>
    <row r="300" spans="1:17" s="52" customFormat="1" x14ac:dyDescent="0.2">
      <c r="A300" s="183"/>
      <c r="B300" s="184"/>
      <c r="C300" s="185" t="s">
        <v>64</v>
      </c>
      <c r="D300" s="140"/>
      <c r="E300" s="140"/>
      <c r="F300" s="140"/>
      <c r="G300" s="49" t="s">
        <v>130</v>
      </c>
      <c r="H300" s="49"/>
      <c r="I300" s="50">
        <f>I296*2</f>
        <v>7.8000000000000007</v>
      </c>
      <c r="J300" s="50">
        <f t="shared" si="47"/>
        <v>20</v>
      </c>
      <c r="K300" s="50">
        <f t="shared" si="42"/>
        <v>156</v>
      </c>
      <c r="L300" s="50">
        <f t="shared" si="48"/>
        <v>1560</v>
      </c>
      <c r="M300" s="49" t="s">
        <v>3</v>
      </c>
      <c r="N300" s="49">
        <v>5.5</v>
      </c>
      <c r="O300" s="67">
        <f t="shared" si="46"/>
        <v>8580</v>
      </c>
      <c r="P300" s="107">
        <f t="shared" si="44"/>
        <v>1544.3999999999999</v>
      </c>
      <c r="Q300" s="108">
        <f t="shared" si="49"/>
        <v>10124.4</v>
      </c>
    </row>
    <row r="301" spans="1:17" s="52" customFormat="1" x14ac:dyDescent="0.2">
      <c r="A301" s="183"/>
      <c r="B301" s="184"/>
      <c r="C301" s="185" t="s">
        <v>65</v>
      </c>
      <c r="D301" s="140"/>
      <c r="E301" s="140"/>
      <c r="F301" s="140"/>
      <c r="G301" s="49" t="s">
        <v>130</v>
      </c>
      <c r="H301" s="49"/>
      <c r="I301" s="50">
        <f>I300</f>
        <v>7.8000000000000007</v>
      </c>
      <c r="J301" s="50">
        <f t="shared" si="47"/>
        <v>20</v>
      </c>
      <c r="K301" s="50">
        <f t="shared" si="42"/>
        <v>156</v>
      </c>
      <c r="L301" s="50">
        <f t="shared" si="48"/>
        <v>1560</v>
      </c>
      <c r="M301" s="49" t="s">
        <v>3</v>
      </c>
      <c r="N301" s="49">
        <v>4.4000000000000004</v>
      </c>
      <c r="O301" s="67">
        <f t="shared" si="46"/>
        <v>6864.0000000000009</v>
      </c>
      <c r="P301" s="107">
        <f t="shared" si="44"/>
        <v>1235.5200000000002</v>
      </c>
      <c r="Q301" s="108">
        <f t="shared" si="49"/>
        <v>8099.5200000000013</v>
      </c>
    </row>
    <row r="302" spans="1:17" s="52" customFormat="1" ht="16" thickBot="1" x14ac:dyDescent="0.25">
      <c r="A302" s="270"/>
      <c r="B302" s="271"/>
      <c r="C302" s="272" t="s">
        <v>66</v>
      </c>
      <c r="D302" s="273"/>
      <c r="E302" s="273"/>
      <c r="F302" s="273"/>
      <c r="G302" s="60" t="s">
        <v>130</v>
      </c>
      <c r="H302" s="60"/>
      <c r="I302" s="61">
        <f>I301</f>
        <v>7.8000000000000007</v>
      </c>
      <c r="J302" s="61">
        <f t="shared" si="47"/>
        <v>20</v>
      </c>
      <c r="K302" s="61">
        <f t="shared" si="42"/>
        <v>156</v>
      </c>
      <c r="L302" s="50">
        <f t="shared" si="48"/>
        <v>1560</v>
      </c>
      <c r="M302" s="60" t="s">
        <v>3</v>
      </c>
      <c r="N302" s="60">
        <v>3.3000000000000003</v>
      </c>
      <c r="O302" s="67">
        <f t="shared" si="46"/>
        <v>5148</v>
      </c>
      <c r="P302" s="116">
        <f t="shared" si="44"/>
        <v>926.64</v>
      </c>
      <c r="Q302" s="117">
        <f t="shared" si="49"/>
        <v>6074.64</v>
      </c>
    </row>
    <row r="303" spans="1:17" ht="16" thickBot="1" x14ac:dyDescent="0.25">
      <c r="A303" s="113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5"/>
      <c r="M303" s="114"/>
      <c r="N303" s="114"/>
      <c r="O303" s="118">
        <f>SUM(O282:O302)</f>
        <v>176712.14</v>
      </c>
      <c r="P303" s="119">
        <f t="shared" ref="P303:Q303" si="50">SUM(P282:P302)</f>
        <v>31808.1852</v>
      </c>
      <c r="Q303" s="126">
        <f t="shared" si="50"/>
        <v>208520.32519999999</v>
      </c>
    </row>
    <row r="304" spans="1:17" ht="15" customHeight="1" x14ac:dyDescent="0.2">
      <c r="A304" s="1" t="s">
        <v>69</v>
      </c>
      <c r="B304" s="152">
        <v>238</v>
      </c>
      <c r="C304" s="152"/>
      <c r="D304" s="152"/>
      <c r="E304" s="152"/>
      <c r="F304" s="152"/>
      <c r="G304" s="153"/>
      <c r="H304" s="167"/>
      <c r="I304" s="152"/>
      <c r="J304" s="152"/>
      <c r="K304" s="152"/>
      <c r="L304" s="152"/>
      <c r="M304" s="152"/>
      <c r="N304" s="223">
        <f>O304-N310</f>
        <v>300</v>
      </c>
      <c r="O304" s="172">
        <v>1950</v>
      </c>
      <c r="P304" s="120"/>
      <c r="Q304" s="121"/>
    </row>
    <row r="305" spans="1:17" x14ac:dyDescent="0.2">
      <c r="A305" s="2" t="s">
        <v>70</v>
      </c>
      <c r="B305" s="295" t="s">
        <v>149</v>
      </c>
      <c r="C305" s="295"/>
      <c r="D305" s="295"/>
      <c r="E305" s="295"/>
      <c r="F305" s="295"/>
      <c r="G305" s="295"/>
      <c r="H305" s="169"/>
      <c r="I305" s="171"/>
      <c r="J305" s="171"/>
      <c r="K305" s="171"/>
      <c r="L305" s="171"/>
      <c r="M305" s="171"/>
      <c r="N305" s="224"/>
      <c r="O305" s="173"/>
      <c r="P305" s="299"/>
      <c r="Q305" s="112"/>
    </row>
    <row r="306" spans="1:17" x14ac:dyDescent="0.2">
      <c r="A306" s="3" t="s">
        <v>72</v>
      </c>
      <c r="B306" s="174" t="s">
        <v>73</v>
      </c>
      <c r="C306" s="174"/>
      <c r="D306" s="174"/>
      <c r="E306" s="174"/>
      <c r="F306" s="174"/>
      <c r="G306" s="175"/>
      <c r="H306" s="169"/>
      <c r="I306" s="171"/>
      <c r="J306" s="171"/>
      <c r="K306" s="171"/>
      <c r="L306" s="171"/>
      <c r="M306" s="171"/>
      <c r="N306" s="224"/>
      <c r="O306" s="173"/>
      <c r="P306" s="299"/>
      <c r="Q306" s="112"/>
    </row>
    <row r="307" spans="1:17" x14ac:dyDescent="0.2">
      <c r="A307" s="3" t="s">
        <v>74</v>
      </c>
      <c r="B307" s="158" t="s">
        <v>75</v>
      </c>
      <c r="C307" s="159"/>
      <c r="D307" s="159"/>
      <c r="E307" s="159"/>
      <c r="F307" s="159"/>
      <c r="G307" s="160"/>
      <c r="H307" s="169"/>
      <c r="I307" s="171"/>
      <c r="J307" s="171"/>
      <c r="K307" s="171"/>
      <c r="L307" s="171"/>
      <c r="M307" s="171"/>
      <c r="N307" s="224"/>
      <c r="O307" s="173"/>
      <c r="P307" s="299"/>
      <c r="Q307" s="112"/>
    </row>
    <row r="308" spans="1:17" x14ac:dyDescent="0.2">
      <c r="A308" s="3" t="s">
        <v>76</v>
      </c>
      <c r="B308" s="159" t="s">
        <v>116</v>
      </c>
      <c r="C308" s="159"/>
      <c r="D308" s="159"/>
      <c r="E308" s="159"/>
      <c r="F308" s="159"/>
      <c r="G308" s="160"/>
      <c r="H308" s="169"/>
      <c r="I308" s="171"/>
      <c r="J308" s="171"/>
      <c r="K308" s="171"/>
      <c r="L308" s="171"/>
      <c r="M308" s="171"/>
      <c r="N308" s="224"/>
      <c r="O308" s="173"/>
      <c r="P308" s="299"/>
      <c r="Q308" s="112"/>
    </row>
    <row r="309" spans="1:17" x14ac:dyDescent="0.2">
      <c r="A309" s="3" t="s">
        <v>78</v>
      </c>
      <c r="B309" s="176" t="s">
        <v>27</v>
      </c>
      <c r="C309" s="176"/>
      <c r="D309" s="176"/>
      <c r="E309" s="176"/>
      <c r="F309" s="176"/>
      <c r="G309" s="177"/>
      <c r="H309" s="169"/>
      <c r="I309" s="171"/>
      <c r="J309" s="171"/>
      <c r="K309" s="171"/>
      <c r="L309" s="171"/>
      <c r="M309" s="171"/>
      <c r="N309" s="225"/>
      <c r="O309" s="173"/>
      <c r="P309" s="299"/>
      <c r="Q309" s="112"/>
    </row>
    <row r="310" spans="1:17" ht="15" customHeight="1" x14ac:dyDescent="0.2">
      <c r="A310" s="3" t="s">
        <v>80</v>
      </c>
      <c r="B310" s="160" t="s">
        <v>81</v>
      </c>
      <c r="C310" s="178"/>
      <c r="D310" s="179" t="s">
        <v>117</v>
      </c>
      <c r="E310" s="180"/>
      <c r="F310" s="4" t="s">
        <v>83</v>
      </c>
      <c r="G310" s="5" t="s">
        <v>84</v>
      </c>
      <c r="H310" s="169"/>
      <c r="I310" s="171"/>
      <c r="J310" s="171"/>
      <c r="K310" s="171"/>
      <c r="L310" s="171"/>
      <c r="M310" s="171"/>
      <c r="N310" s="226">
        <v>1650</v>
      </c>
      <c r="O310" s="173"/>
      <c r="P310" s="299"/>
      <c r="Q310" s="112"/>
    </row>
    <row r="311" spans="1:17" x14ac:dyDescent="0.2">
      <c r="A311" s="3" t="s">
        <v>85</v>
      </c>
      <c r="B311" s="160" t="s">
        <v>118</v>
      </c>
      <c r="C311" s="181"/>
      <c r="D311" s="181"/>
      <c r="E311" s="181"/>
      <c r="F311" s="181"/>
      <c r="G311" s="181"/>
      <c r="H311" s="169"/>
      <c r="I311" s="171"/>
      <c r="J311" s="171"/>
      <c r="K311" s="171"/>
      <c r="L311" s="171"/>
      <c r="M311" s="171"/>
      <c r="N311" s="224"/>
      <c r="O311" s="173"/>
      <c r="P311" s="299"/>
      <c r="Q311" s="112"/>
    </row>
    <row r="312" spans="1:17" x14ac:dyDescent="0.2">
      <c r="A312" s="3" t="s">
        <v>87</v>
      </c>
      <c r="B312" s="159" t="s">
        <v>88</v>
      </c>
      <c r="C312" s="159"/>
      <c r="D312" s="159"/>
      <c r="E312" s="159"/>
      <c r="F312" s="159"/>
      <c r="G312" s="160"/>
      <c r="H312" s="169"/>
      <c r="I312" s="171"/>
      <c r="J312" s="171"/>
      <c r="K312" s="171"/>
      <c r="L312" s="171"/>
      <c r="M312" s="171"/>
      <c r="N312" s="224"/>
      <c r="O312" s="173"/>
      <c r="P312" s="299"/>
      <c r="Q312" s="112"/>
    </row>
    <row r="313" spans="1:17" ht="15" customHeight="1" x14ac:dyDescent="0.2">
      <c r="A313" s="6" t="s">
        <v>18</v>
      </c>
      <c r="B313" s="158" t="s">
        <v>25</v>
      </c>
      <c r="C313" s="159"/>
      <c r="D313" s="159"/>
      <c r="E313" s="159"/>
      <c r="F313" s="159"/>
      <c r="G313" s="160"/>
      <c r="H313" s="169"/>
      <c r="I313" s="171"/>
      <c r="J313" s="171"/>
      <c r="K313" s="171"/>
      <c r="L313" s="171"/>
      <c r="M313" s="171"/>
      <c r="N313" s="225"/>
      <c r="O313" s="173"/>
      <c r="P313" s="299"/>
      <c r="Q313" s="112"/>
    </row>
    <row r="314" spans="1:17" ht="16" thickBot="1" x14ac:dyDescent="0.25">
      <c r="A314" s="3" t="s">
        <v>89</v>
      </c>
      <c r="B314" s="159" t="s">
        <v>119</v>
      </c>
      <c r="C314" s="159"/>
      <c r="D314" s="159"/>
      <c r="E314" s="159"/>
      <c r="F314" s="159"/>
      <c r="G314" s="160"/>
      <c r="H314" s="274">
        <f>H315/2</f>
        <v>375</v>
      </c>
      <c r="I314" s="275"/>
      <c r="J314" s="276">
        <f>H314</f>
        <v>375</v>
      </c>
      <c r="K314" s="277"/>
      <c r="L314" s="277"/>
      <c r="M314" s="275"/>
      <c r="N314" s="42"/>
      <c r="O314" s="173"/>
      <c r="P314" s="299"/>
      <c r="Q314" s="112"/>
    </row>
    <row r="315" spans="1:17" ht="16" thickBot="1" x14ac:dyDescent="0.25">
      <c r="A315" s="3" t="s">
        <v>91</v>
      </c>
      <c r="B315" s="7">
        <v>750</v>
      </c>
      <c r="C315" s="7" t="s">
        <v>92</v>
      </c>
      <c r="D315" s="7">
        <v>1950</v>
      </c>
      <c r="E315" s="7">
        <v>4</v>
      </c>
      <c r="F315" s="7" t="s">
        <v>93</v>
      </c>
      <c r="G315" s="8"/>
      <c r="H315" s="218">
        <v>750</v>
      </c>
      <c r="I315" s="219"/>
      <c r="J315" s="219"/>
      <c r="K315" s="219"/>
      <c r="L315" s="219"/>
      <c r="M315" s="219"/>
      <c r="N315" s="220"/>
      <c r="O315" s="214"/>
      <c r="P315" s="299"/>
      <c r="Q315" s="112"/>
    </row>
    <row r="316" spans="1:17" x14ac:dyDescent="0.2">
      <c r="A316" s="3" t="s">
        <v>94</v>
      </c>
      <c r="B316" s="162">
        <v>0</v>
      </c>
      <c r="C316" s="163"/>
      <c r="D316" s="164"/>
      <c r="E316" s="164"/>
      <c r="F316" s="164"/>
      <c r="G316" s="164"/>
      <c r="H316" s="165"/>
      <c r="I316" s="166"/>
      <c r="J316" s="166"/>
      <c r="K316" s="167" t="s">
        <v>95</v>
      </c>
      <c r="L316" s="168"/>
      <c r="M316" s="152"/>
      <c r="N316" s="152"/>
      <c r="O316" s="70" t="s">
        <v>96</v>
      </c>
      <c r="P316" s="299"/>
      <c r="Q316" s="112"/>
    </row>
    <row r="317" spans="1:17" x14ac:dyDescent="0.2">
      <c r="A317" s="3" t="s">
        <v>97</v>
      </c>
      <c r="B317" s="162">
        <v>900</v>
      </c>
      <c r="C317" s="163"/>
      <c r="D317" s="9" t="s">
        <v>98</v>
      </c>
      <c r="E317" s="10"/>
      <c r="F317" s="10"/>
      <c r="G317" s="11"/>
      <c r="H317" s="11"/>
      <c r="I317" s="11"/>
      <c r="J317" s="11"/>
      <c r="K317" s="169"/>
      <c r="L317" s="170"/>
      <c r="M317" s="171"/>
      <c r="N317" s="171"/>
      <c r="O317" s="71"/>
      <c r="P317" s="299"/>
      <c r="Q317" s="112"/>
    </row>
    <row r="318" spans="1:17" x14ac:dyDescent="0.2">
      <c r="A318" s="2" t="s">
        <v>99</v>
      </c>
      <c r="B318" s="186"/>
      <c r="C318" s="187"/>
      <c r="D318" s="187"/>
      <c r="E318" s="187"/>
      <c r="F318" s="187"/>
      <c r="G318" s="187"/>
      <c r="H318" s="12"/>
      <c r="I318" s="12"/>
      <c r="J318" s="12"/>
      <c r="K318" s="188"/>
      <c r="L318" s="189"/>
      <c r="M318" s="190"/>
      <c r="N318" s="190"/>
      <c r="O318" s="72"/>
      <c r="P318" s="299"/>
      <c r="Q318" s="112"/>
    </row>
    <row r="319" spans="1:17" ht="16" thickBot="1" x14ac:dyDescent="0.25">
      <c r="A319" s="45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8"/>
      <c r="M319" s="307"/>
      <c r="N319" s="307"/>
      <c r="O319" s="64"/>
      <c r="P319" s="299"/>
      <c r="Q319" s="112"/>
    </row>
    <row r="320" spans="1:17" ht="33" thickBot="1" x14ac:dyDescent="0.25">
      <c r="A320" s="191"/>
      <c r="B320" s="192"/>
      <c r="C320" s="193" t="s">
        <v>28</v>
      </c>
      <c r="D320" s="143"/>
      <c r="E320" s="143"/>
      <c r="F320" s="143"/>
      <c r="G320" s="25" t="s">
        <v>123</v>
      </c>
      <c r="H320" s="25" t="s">
        <v>29</v>
      </c>
      <c r="I320" s="26" t="s">
        <v>101</v>
      </c>
      <c r="J320" s="26" t="s">
        <v>106</v>
      </c>
      <c r="K320" s="26" t="s">
        <v>102</v>
      </c>
      <c r="L320" s="78" t="s">
        <v>145</v>
      </c>
      <c r="M320" s="26" t="s">
        <v>30</v>
      </c>
      <c r="N320" s="26" t="s">
        <v>0</v>
      </c>
      <c r="O320" s="65" t="s">
        <v>100</v>
      </c>
      <c r="P320" s="88" t="s">
        <v>146</v>
      </c>
      <c r="Q320" s="84" t="s">
        <v>147</v>
      </c>
    </row>
    <row r="321" spans="1:17" ht="15" hidden="1" customHeight="1" x14ac:dyDescent="0.2">
      <c r="A321" s="194"/>
      <c r="B321" s="195"/>
      <c r="C321" s="196" t="s">
        <v>31</v>
      </c>
      <c r="D321" s="137"/>
      <c r="E321" s="137"/>
      <c r="F321" s="137"/>
      <c r="G321" s="16"/>
      <c r="H321" s="16"/>
      <c r="I321" s="44">
        <f>6*0.08</f>
        <v>0.48</v>
      </c>
      <c r="J321" s="23">
        <f>E315</f>
        <v>4</v>
      </c>
      <c r="K321" s="23">
        <f>I321*J321</f>
        <v>1.92</v>
      </c>
      <c r="L321" s="23"/>
      <c r="M321" s="16" t="s">
        <v>1</v>
      </c>
      <c r="N321" s="16"/>
      <c r="O321" s="66">
        <f>K321*N321</f>
        <v>0</v>
      </c>
      <c r="P321" s="105"/>
      <c r="Q321" s="106"/>
    </row>
    <row r="322" spans="1:17" ht="15" hidden="1" customHeight="1" x14ac:dyDescent="0.2">
      <c r="A322" s="197"/>
      <c r="B322" s="198"/>
      <c r="C322" s="221" t="s">
        <v>20</v>
      </c>
      <c r="D322" s="222"/>
      <c r="E322" s="222"/>
      <c r="F322" s="199"/>
      <c r="G322" s="16"/>
      <c r="H322" s="16"/>
      <c r="I322" s="44">
        <f>I321</f>
        <v>0.48</v>
      </c>
      <c r="J322" s="23">
        <f>J321</f>
        <v>4</v>
      </c>
      <c r="K322" s="23">
        <f t="shared" ref="K322:K341" si="51">I322*J322</f>
        <v>1.92</v>
      </c>
      <c r="L322" s="23"/>
      <c r="M322" s="16" t="s">
        <v>1</v>
      </c>
      <c r="N322" s="16"/>
      <c r="O322" s="66">
        <f>K322*N322</f>
        <v>0</v>
      </c>
      <c r="P322" s="107">
        <f>O322*0.18</f>
        <v>0</v>
      </c>
      <c r="Q322" s="108">
        <f>O322+P322</f>
        <v>0</v>
      </c>
    </row>
    <row r="323" spans="1:17" ht="15" hidden="1" customHeight="1" x14ac:dyDescent="0.2">
      <c r="A323" s="197"/>
      <c r="B323" s="198"/>
      <c r="C323" s="221" t="s">
        <v>21</v>
      </c>
      <c r="D323" s="222"/>
      <c r="E323" s="222"/>
      <c r="F323" s="199"/>
      <c r="G323" s="16"/>
      <c r="H323" s="16"/>
      <c r="I323" s="44">
        <f>9*0.08</f>
        <v>0.72</v>
      </c>
      <c r="J323" s="23">
        <f t="shared" ref="J323" si="52">J322</f>
        <v>4</v>
      </c>
      <c r="K323" s="23">
        <f t="shared" si="51"/>
        <v>2.88</v>
      </c>
      <c r="L323" s="23"/>
      <c r="M323" s="16" t="s">
        <v>1</v>
      </c>
      <c r="N323" s="16"/>
      <c r="O323" s="66">
        <f>K323*N323</f>
        <v>0</v>
      </c>
      <c r="P323" s="107">
        <f t="shared" ref="P323:P341" si="53">O323*0.18</f>
        <v>0</v>
      </c>
      <c r="Q323" s="108">
        <f t="shared" ref="Q323:Q341" si="54">O323+P323</f>
        <v>0</v>
      </c>
    </row>
    <row r="324" spans="1:17" s="52" customFormat="1" x14ac:dyDescent="0.2">
      <c r="A324" s="183"/>
      <c r="B324" s="184"/>
      <c r="C324" s="185" t="s">
        <v>115</v>
      </c>
      <c r="D324" s="140"/>
      <c r="E324" s="140"/>
      <c r="F324" s="140"/>
      <c r="G324" s="49" t="s">
        <v>130</v>
      </c>
      <c r="H324" s="49"/>
      <c r="I324" s="50">
        <v>8</v>
      </c>
      <c r="J324" s="50">
        <f>J323</f>
        <v>4</v>
      </c>
      <c r="K324" s="50">
        <f t="shared" si="51"/>
        <v>32</v>
      </c>
      <c r="L324" s="50">
        <f>K324*10</f>
        <v>320</v>
      </c>
      <c r="M324" s="49" t="s">
        <v>3</v>
      </c>
      <c r="N324" s="49">
        <v>38.5</v>
      </c>
      <c r="O324" s="67">
        <f t="shared" ref="O324:O341" si="55">L324*N324</f>
        <v>12320</v>
      </c>
      <c r="P324" s="107">
        <f t="shared" si="53"/>
        <v>2217.6</v>
      </c>
      <c r="Q324" s="108">
        <f t="shared" si="54"/>
        <v>14537.6</v>
      </c>
    </row>
    <row r="325" spans="1:17" s="52" customFormat="1" x14ac:dyDescent="0.2">
      <c r="A325" s="183"/>
      <c r="B325" s="184"/>
      <c r="C325" s="47" t="s">
        <v>62</v>
      </c>
      <c r="D325" s="48"/>
      <c r="E325" s="48"/>
      <c r="F325" s="48"/>
      <c r="G325" s="49" t="s">
        <v>130</v>
      </c>
      <c r="H325" s="49" t="s">
        <v>141</v>
      </c>
      <c r="I325" s="50">
        <v>1</v>
      </c>
      <c r="J325" s="50">
        <f t="shared" ref="J325:J341" si="56">J324</f>
        <v>4</v>
      </c>
      <c r="K325" s="50">
        <f t="shared" si="51"/>
        <v>4</v>
      </c>
      <c r="L325" s="50">
        <f t="shared" ref="L325:L341" si="57">K325*10</f>
        <v>40</v>
      </c>
      <c r="M325" s="49" t="s">
        <v>3</v>
      </c>
      <c r="N325" s="49">
        <v>118.80000000000001</v>
      </c>
      <c r="O325" s="67">
        <f t="shared" si="55"/>
        <v>4752</v>
      </c>
      <c r="P325" s="107">
        <f t="shared" si="53"/>
        <v>855.36</v>
      </c>
      <c r="Q325" s="108">
        <f t="shared" si="54"/>
        <v>5607.36</v>
      </c>
    </row>
    <row r="326" spans="1:17" s="52" customFormat="1" x14ac:dyDescent="0.2">
      <c r="A326" s="53"/>
      <c r="B326" s="54"/>
      <c r="C326" s="268" t="s">
        <v>142</v>
      </c>
      <c r="D326" s="269"/>
      <c r="E326" s="269"/>
      <c r="F326" s="185"/>
      <c r="G326" s="49" t="s">
        <v>130</v>
      </c>
      <c r="H326" s="49"/>
      <c r="I326" s="50">
        <v>2</v>
      </c>
      <c r="J326" s="50">
        <f t="shared" si="56"/>
        <v>4</v>
      </c>
      <c r="K326" s="50">
        <f t="shared" si="51"/>
        <v>8</v>
      </c>
      <c r="L326" s="50">
        <f t="shared" si="57"/>
        <v>80</v>
      </c>
      <c r="M326" s="49" t="s">
        <v>3</v>
      </c>
      <c r="N326" s="49">
        <v>132</v>
      </c>
      <c r="O326" s="67">
        <f t="shared" si="55"/>
        <v>10560</v>
      </c>
      <c r="P326" s="107">
        <f t="shared" si="53"/>
        <v>1900.8</v>
      </c>
      <c r="Q326" s="108">
        <f t="shared" si="54"/>
        <v>12460.8</v>
      </c>
    </row>
    <row r="327" spans="1:17" s="52" customFormat="1" x14ac:dyDescent="0.2">
      <c r="A327" s="53"/>
      <c r="B327" s="54"/>
      <c r="C327" s="268" t="s">
        <v>63</v>
      </c>
      <c r="D327" s="269"/>
      <c r="E327" s="269"/>
      <c r="F327" s="185"/>
      <c r="G327" s="49" t="s">
        <v>130</v>
      </c>
      <c r="H327" s="49" t="s">
        <v>138</v>
      </c>
      <c r="I327" s="50">
        <v>1</v>
      </c>
      <c r="J327" s="50">
        <f t="shared" si="56"/>
        <v>4</v>
      </c>
      <c r="K327" s="50">
        <f t="shared" si="51"/>
        <v>4</v>
      </c>
      <c r="L327" s="50">
        <f t="shared" si="57"/>
        <v>40</v>
      </c>
      <c r="M327" s="49" t="s">
        <v>3</v>
      </c>
      <c r="N327" s="49">
        <v>60.500000000000007</v>
      </c>
      <c r="O327" s="67">
        <f t="shared" si="55"/>
        <v>2420.0000000000005</v>
      </c>
      <c r="P327" s="107">
        <f t="shared" si="53"/>
        <v>435.60000000000008</v>
      </c>
      <c r="Q327" s="108">
        <f t="shared" si="54"/>
        <v>2855.6000000000004</v>
      </c>
    </row>
    <row r="328" spans="1:17" ht="15" hidden="1" customHeight="1" x14ac:dyDescent="0.2">
      <c r="A328" s="197" t="s">
        <v>56</v>
      </c>
      <c r="B328" s="198"/>
      <c r="C328" s="199" t="s">
        <v>53</v>
      </c>
      <c r="D328" s="151"/>
      <c r="E328" s="151"/>
      <c r="F328" s="151"/>
      <c r="G328" s="13"/>
      <c r="H328" s="13" t="s">
        <v>22</v>
      </c>
      <c r="I328" s="13">
        <v>6</v>
      </c>
      <c r="J328" s="14">
        <f t="shared" si="56"/>
        <v>4</v>
      </c>
      <c r="K328" s="14">
        <f t="shared" si="51"/>
        <v>24</v>
      </c>
      <c r="L328" s="50">
        <f t="shared" si="57"/>
        <v>240</v>
      </c>
      <c r="M328" s="13" t="s">
        <v>3</v>
      </c>
      <c r="N328" s="13">
        <v>0</v>
      </c>
      <c r="O328" s="67">
        <f t="shared" si="55"/>
        <v>0</v>
      </c>
      <c r="P328" s="107">
        <f t="shared" si="53"/>
        <v>0</v>
      </c>
      <c r="Q328" s="108">
        <f t="shared" si="54"/>
        <v>0</v>
      </c>
    </row>
    <row r="329" spans="1:17" ht="15" hidden="1" customHeight="1" x14ac:dyDescent="0.2">
      <c r="A329" s="197" t="s">
        <v>120</v>
      </c>
      <c r="B329" s="198"/>
      <c r="C329" s="199" t="s">
        <v>9</v>
      </c>
      <c r="D329" s="151"/>
      <c r="E329" s="151"/>
      <c r="F329" s="151"/>
      <c r="G329" s="13"/>
      <c r="H329" s="13" t="s">
        <v>51</v>
      </c>
      <c r="I329" s="14">
        <f>O304/270</f>
        <v>7.2222222222222223</v>
      </c>
      <c r="J329" s="14">
        <f t="shared" si="56"/>
        <v>4</v>
      </c>
      <c r="K329" s="14">
        <f t="shared" si="51"/>
        <v>28.888888888888889</v>
      </c>
      <c r="L329" s="50">
        <f t="shared" si="57"/>
        <v>288.88888888888891</v>
      </c>
      <c r="M329" s="13" t="s">
        <v>3</v>
      </c>
      <c r="N329" s="13">
        <v>0</v>
      </c>
      <c r="O329" s="67">
        <f t="shared" si="55"/>
        <v>0</v>
      </c>
      <c r="P329" s="107">
        <f t="shared" si="53"/>
        <v>0</v>
      </c>
      <c r="Q329" s="108">
        <f t="shared" si="54"/>
        <v>0</v>
      </c>
    </row>
    <row r="330" spans="1:17" ht="15" hidden="1" customHeight="1" x14ac:dyDescent="0.2">
      <c r="A330" s="200" t="s">
        <v>59</v>
      </c>
      <c r="B330" s="201"/>
      <c r="C330" s="151" t="s">
        <v>9</v>
      </c>
      <c r="D330" s="151"/>
      <c r="E330" s="151"/>
      <c r="F330" s="151"/>
      <c r="G330" s="13"/>
      <c r="H330" s="13" t="s">
        <v>58</v>
      </c>
      <c r="I330" s="14">
        <v>8</v>
      </c>
      <c r="J330" s="14">
        <f t="shared" si="56"/>
        <v>4</v>
      </c>
      <c r="K330" s="14">
        <f t="shared" si="51"/>
        <v>32</v>
      </c>
      <c r="L330" s="50">
        <f t="shared" si="57"/>
        <v>320</v>
      </c>
      <c r="M330" s="13" t="s">
        <v>3</v>
      </c>
      <c r="N330" s="13">
        <v>0</v>
      </c>
      <c r="O330" s="67">
        <f t="shared" si="55"/>
        <v>0</v>
      </c>
      <c r="P330" s="107">
        <f t="shared" si="53"/>
        <v>0</v>
      </c>
      <c r="Q330" s="108">
        <f t="shared" si="54"/>
        <v>0</v>
      </c>
    </row>
    <row r="331" spans="1:17" ht="15" hidden="1" customHeight="1" x14ac:dyDescent="0.2">
      <c r="A331" s="200" t="s">
        <v>59</v>
      </c>
      <c r="B331" s="201"/>
      <c r="C331" s="151" t="s">
        <v>53</v>
      </c>
      <c r="D331" s="151"/>
      <c r="E331" s="151"/>
      <c r="F331" s="151"/>
      <c r="G331" s="13"/>
      <c r="H331" s="13" t="s">
        <v>11</v>
      </c>
      <c r="I331" s="14">
        <v>8</v>
      </c>
      <c r="J331" s="14">
        <f t="shared" si="56"/>
        <v>4</v>
      </c>
      <c r="K331" s="14">
        <f t="shared" si="51"/>
        <v>32</v>
      </c>
      <c r="L331" s="50">
        <f t="shared" si="57"/>
        <v>320</v>
      </c>
      <c r="M331" s="13" t="s">
        <v>3</v>
      </c>
      <c r="N331" s="13">
        <v>0</v>
      </c>
      <c r="O331" s="67">
        <f t="shared" si="55"/>
        <v>0</v>
      </c>
      <c r="P331" s="107">
        <f t="shared" si="53"/>
        <v>0</v>
      </c>
      <c r="Q331" s="108">
        <f t="shared" si="54"/>
        <v>0</v>
      </c>
    </row>
    <row r="332" spans="1:17" ht="15" hidden="1" customHeight="1" x14ac:dyDescent="0.2">
      <c r="A332" s="200" t="s">
        <v>121</v>
      </c>
      <c r="B332" s="201"/>
      <c r="C332" s="151" t="s">
        <v>9</v>
      </c>
      <c r="D332" s="151"/>
      <c r="E332" s="151"/>
      <c r="F332" s="151"/>
      <c r="G332" s="13"/>
      <c r="H332" s="13" t="s">
        <v>22</v>
      </c>
      <c r="I332" s="14">
        <f>I326*6</f>
        <v>12</v>
      </c>
      <c r="J332" s="14">
        <f t="shared" si="56"/>
        <v>4</v>
      </c>
      <c r="K332" s="14">
        <f t="shared" si="51"/>
        <v>48</v>
      </c>
      <c r="L332" s="50">
        <f t="shared" si="57"/>
        <v>480</v>
      </c>
      <c r="M332" s="13" t="s">
        <v>3</v>
      </c>
      <c r="N332" s="13">
        <v>0</v>
      </c>
      <c r="O332" s="67">
        <f t="shared" si="55"/>
        <v>0</v>
      </c>
      <c r="P332" s="107">
        <f t="shared" si="53"/>
        <v>0</v>
      </c>
      <c r="Q332" s="108">
        <f t="shared" si="54"/>
        <v>0</v>
      </c>
    </row>
    <row r="333" spans="1:17" ht="15" hidden="1" customHeight="1" x14ac:dyDescent="0.2">
      <c r="A333" s="197"/>
      <c r="B333" s="198"/>
      <c r="C333" s="202" t="s">
        <v>12</v>
      </c>
      <c r="D333" s="203"/>
      <c r="E333" s="203"/>
      <c r="F333" s="203"/>
      <c r="G333" s="13"/>
      <c r="H333" s="13" t="s">
        <v>13</v>
      </c>
      <c r="I333" s="14">
        <f>(B315+D315+B315+D315)/450</f>
        <v>12</v>
      </c>
      <c r="J333" s="14">
        <f t="shared" si="56"/>
        <v>4</v>
      </c>
      <c r="K333" s="14">
        <f t="shared" si="51"/>
        <v>48</v>
      </c>
      <c r="L333" s="50">
        <f t="shared" si="57"/>
        <v>480</v>
      </c>
      <c r="M333" s="13" t="s">
        <v>3</v>
      </c>
      <c r="N333" s="13">
        <v>0</v>
      </c>
      <c r="O333" s="67">
        <f t="shared" si="55"/>
        <v>0</v>
      </c>
      <c r="P333" s="107">
        <f t="shared" si="53"/>
        <v>0</v>
      </c>
      <c r="Q333" s="108">
        <f t="shared" si="54"/>
        <v>0</v>
      </c>
    </row>
    <row r="334" spans="1:17" s="52" customFormat="1" x14ac:dyDescent="0.2">
      <c r="A334" s="183"/>
      <c r="B334" s="184"/>
      <c r="C334" s="204" t="s">
        <v>136</v>
      </c>
      <c r="D334" s="205"/>
      <c r="E334" s="205"/>
      <c r="F334" s="206"/>
      <c r="G334" s="49" t="s">
        <v>130</v>
      </c>
      <c r="H334" s="49" t="s">
        <v>122</v>
      </c>
      <c r="I334" s="49">
        <f>I333</f>
        <v>12</v>
      </c>
      <c r="J334" s="50">
        <f t="shared" si="56"/>
        <v>4</v>
      </c>
      <c r="K334" s="50">
        <f t="shared" si="51"/>
        <v>48</v>
      </c>
      <c r="L334" s="50">
        <f t="shared" si="57"/>
        <v>480</v>
      </c>
      <c r="M334" s="49" t="s">
        <v>3</v>
      </c>
      <c r="N334" s="49">
        <v>0.53460000000000008</v>
      </c>
      <c r="O334" s="67">
        <f t="shared" si="55"/>
        <v>256.60800000000006</v>
      </c>
      <c r="P334" s="107">
        <f t="shared" si="53"/>
        <v>46.189440000000012</v>
      </c>
      <c r="Q334" s="108">
        <f t="shared" si="54"/>
        <v>302.79744000000005</v>
      </c>
    </row>
    <row r="335" spans="1:17" s="52" customFormat="1" x14ac:dyDescent="0.2">
      <c r="A335" s="183"/>
      <c r="B335" s="184"/>
      <c r="C335" s="185" t="s">
        <v>14</v>
      </c>
      <c r="D335" s="140"/>
      <c r="E335" s="140"/>
      <c r="F335" s="140"/>
      <c r="G335" s="49"/>
      <c r="H335" s="49" t="s">
        <v>15</v>
      </c>
      <c r="I335" s="50">
        <f>(B315/1000+D315/1000+B315/1000+D315/1000)</f>
        <v>5.4</v>
      </c>
      <c r="J335" s="50">
        <f>J333</f>
        <v>4</v>
      </c>
      <c r="K335" s="50">
        <f t="shared" si="51"/>
        <v>21.6</v>
      </c>
      <c r="L335" s="50">
        <f t="shared" si="57"/>
        <v>216</v>
      </c>
      <c r="M335" s="49" t="s">
        <v>3</v>
      </c>
      <c r="N335" s="49">
        <v>6.3250000000000002</v>
      </c>
      <c r="O335" s="67">
        <f t="shared" si="55"/>
        <v>1366.2</v>
      </c>
      <c r="P335" s="107">
        <f t="shared" si="53"/>
        <v>245.916</v>
      </c>
      <c r="Q335" s="108">
        <f t="shared" si="54"/>
        <v>1612.116</v>
      </c>
    </row>
    <row r="336" spans="1:17" ht="15" hidden="1" customHeight="1" x14ac:dyDescent="0.2">
      <c r="A336" s="197"/>
      <c r="B336" s="198"/>
      <c r="C336" s="199" t="s">
        <v>16</v>
      </c>
      <c r="D336" s="151"/>
      <c r="E336" s="151"/>
      <c r="F336" s="151"/>
      <c r="G336" s="13" t="s">
        <v>131</v>
      </c>
      <c r="H336" s="13" t="s">
        <v>60</v>
      </c>
      <c r="I336" s="14">
        <f>I335*2</f>
        <v>10.8</v>
      </c>
      <c r="J336" s="14">
        <f t="shared" si="56"/>
        <v>4</v>
      </c>
      <c r="K336" s="14">
        <f t="shared" si="51"/>
        <v>43.2</v>
      </c>
      <c r="L336" s="50">
        <f t="shared" si="57"/>
        <v>432</v>
      </c>
      <c r="M336" s="13" t="s">
        <v>3</v>
      </c>
      <c r="N336" s="13">
        <v>0</v>
      </c>
      <c r="O336" s="67">
        <f t="shared" si="55"/>
        <v>0</v>
      </c>
      <c r="P336" s="107">
        <f t="shared" si="53"/>
        <v>0</v>
      </c>
      <c r="Q336" s="108">
        <f t="shared" si="54"/>
        <v>0</v>
      </c>
    </row>
    <row r="337" spans="1:17" ht="15" hidden="1" customHeight="1" x14ac:dyDescent="0.2">
      <c r="A337" s="197"/>
      <c r="B337" s="198"/>
      <c r="C337" s="199" t="s">
        <v>128</v>
      </c>
      <c r="D337" s="151"/>
      <c r="E337" s="151"/>
      <c r="F337" s="151"/>
      <c r="G337" s="13" t="s">
        <v>132</v>
      </c>
      <c r="H337" s="13" t="s">
        <v>17</v>
      </c>
      <c r="I337" s="14">
        <f>(0.6*0.15*(I335*1000))/600</f>
        <v>0.81</v>
      </c>
      <c r="J337" s="14">
        <f t="shared" si="56"/>
        <v>4</v>
      </c>
      <c r="K337" s="14">
        <f t="shared" si="51"/>
        <v>3.24</v>
      </c>
      <c r="L337" s="50">
        <f t="shared" si="57"/>
        <v>32.400000000000006</v>
      </c>
      <c r="M337" s="13" t="s">
        <v>3</v>
      </c>
      <c r="N337" s="13">
        <v>0</v>
      </c>
      <c r="O337" s="67">
        <f t="shared" si="55"/>
        <v>0</v>
      </c>
      <c r="P337" s="107">
        <f t="shared" si="53"/>
        <v>0</v>
      </c>
      <c r="Q337" s="108">
        <f t="shared" si="54"/>
        <v>0</v>
      </c>
    </row>
    <row r="338" spans="1:17" ht="15" hidden="1" customHeight="1" x14ac:dyDescent="0.2">
      <c r="A338" s="197"/>
      <c r="B338" s="198"/>
      <c r="C338" s="199" t="s">
        <v>105</v>
      </c>
      <c r="D338" s="151"/>
      <c r="E338" s="151"/>
      <c r="F338" s="151"/>
      <c r="G338" s="13" t="s">
        <v>132</v>
      </c>
      <c r="H338" s="13" t="s">
        <v>61</v>
      </c>
      <c r="I338" s="14">
        <f>(0.6*0.15*(I335*1000))/600</f>
        <v>0.81</v>
      </c>
      <c r="J338" s="14">
        <f t="shared" si="56"/>
        <v>4</v>
      </c>
      <c r="K338" s="14">
        <f t="shared" si="51"/>
        <v>3.24</v>
      </c>
      <c r="L338" s="50">
        <f t="shared" si="57"/>
        <v>32.400000000000006</v>
      </c>
      <c r="M338" s="13" t="s">
        <v>3</v>
      </c>
      <c r="N338" s="13">
        <v>0</v>
      </c>
      <c r="O338" s="67">
        <f t="shared" si="55"/>
        <v>0</v>
      </c>
      <c r="P338" s="107">
        <f t="shared" si="53"/>
        <v>0</v>
      </c>
      <c r="Q338" s="108">
        <f t="shared" si="54"/>
        <v>0</v>
      </c>
    </row>
    <row r="339" spans="1:17" s="52" customFormat="1" x14ac:dyDescent="0.2">
      <c r="A339" s="183"/>
      <c r="B339" s="184"/>
      <c r="C339" s="185" t="s">
        <v>64</v>
      </c>
      <c r="D339" s="140"/>
      <c r="E339" s="140"/>
      <c r="F339" s="140"/>
      <c r="G339" s="49" t="s">
        <v>130</v>
      </c>
      <c r="H339" s="49"/>
      <c r="I339" s="50">
        <f>I335*2</f>
        <v>10.8</v>
      </c>
      <c r="J339" s="50">
        <f t="shared" si="56"/>
        <v>4</v>
      </c>
      <c r="K339" s="50">
        <f t="shared" si="51"/>
        <v>43.2</v>
      </c>
      <c r="L339" s="50">
        <f t="shared" si="57"/>
        <v>432</v>
      </c>
      <c r="M339" s="49" t="s">
        <v>3</v>
      </c>
      <c r="N339" s="49">
        <v>5.5</v>
      </c>
      <c r="O339" s="67">
        <f t="shared" si="55"/>
        <v>2376</v>
      </c>
      <c r="P339" s="107">
        <f t="shared" si="53"/>
        <v>427.68</v>
      </c>
      <c r="Q339" s="108">
        <f t="shared" si="54"/>
        <v>2803.68</v>
      </c>
    </row>
    <row r="340" spans="1:17" s="52" customFormat="1" x14ac:dyDescent="0.2">
      <c r="A340" s="183"/>
      <c r="B340" s="184"/>
      <c r="C340" s="185" t="s">
        <v>65</v>
      </c>
      <c r="D340" s="140"/>
      <c r="E340" s="140"/>
      <c r="F340" s="140"/>
      <c r="G340" s="49" t="s">
        <v>130</v>
      </c>
      <c r="H340" s="49"/>
      <c r="I340" s="50">
        <f>I339</f>
        <v>10.8</v>
      </c>
      <c r="J340" s="50">
        <f t="shared" si="56"/>
        <v>4</v>
      </c>
      <c r="K340" s="50">
        <f t="shared" si="51"/>
        <v>43.2</v>
      </c>
      <c r="L340" s="50">
        <f t="shared" si="57"/>
        <v>432</v>
      </c>
      <c r="M340" s="49" t="s">
        <v>3</v>
      </c>
      <c r="N340" s="49">
        <v>4.4000000000000004</v>
      </c>
      <c r="O340" s="67">
        <f t="shared" si="55"/>
        <v>1900.8000000000002</v>
      </c>
      <c r="P340" s="107">
        <f t="shared" si="53"/>
        <v>342.14400000000001</v>
      </c>
      <c r="Q340" s="108">
        <f t="shared" si="54"/>
        <v>2242.9440000000004</v>
      </c>
    </row>
    <row r="341" spans="1:17" s="52" customFormat="1" ht="16" thickBot="1" x14ac:dyDescent="0.25">
      <c r="A341" s="270"/>
      <c r="B341" s="271"/>
      <c r="C341" s="272" t="s">
        <v>66</v>
      </c>
      <c r="D341" s="273"/>
      <c r="E341" s="273"/>
      <c r="F341" s="273"/>
      <c r="G341" s="60" t="s">
        <v>130</v>
      </c>
      <c r="H341" s="60"/>
      <c r="I341" s="61">
        <f>I340</f>
        <v>10.8</v>
      </c>
      <c r="J341" s="61">
        <f t="shared" si="56"/>
        <v>4</v>
      </c>
      <c r="K341" s="61">
        <f t="shared" si="51"/>
        <v>43.2</v>
      </c>
      <c r="L341" s="50">
        <f t="shared" si="57"/>
        <v>432</v>
      </c>
      <c r="M341" s="60" t="s">
        <v>3</v>
      </c>
      <c r="N341" s="60">
        <v>3.3000000000000003</v>
      </c>
      <c r="O341" s="67">
        <f t="shared" si="55"/>
        <v>1425.6000000000001</v>
      </c>
      <c r="P341" s="116">
        <f t="shared" si="53"/>
        <v>256.608</v>
      </c>
      <c r="Q341" s="117">
        <f t="shared" si="54"/>
        <v>1682.2080000000001</v>
      </c>
    </row>
    <row r="342" spans="1:17" ht="16" thickBot="1" x14ac:dyDescent="0.25">
      <c r="A342" s="113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5"/>
      <c r="M342" s="114"/>
      <c r="N342" s="114"/>
      <c r="O342" s="118">
        <f t="shared" ref="O342" si="58">SUM(O321:O341)</f>
        <v>37377.208000000006</v>
      </c>
      <c r="P342" s="119">
        <f t="shared" ref="P342" si="59">SUM(P321:P341)</f>
        <v>6727.8974400000016</v>
      </c>
      <c r="Q342" s="126">
        <f t="shared" ref="Q342" si="60">SUM(Q321:Q341)</f>
        <v>44105.105440000007</v>
      </c>
    </row>
    <row r="343" spans="1:17" x14ac:dyDescent="0.2">
      <c r="A343" s="312"/>
      <c r="B343" s="299"/>
      <c r="C343" s="299"/>
      <c r="D343" s="299"/>
      <c r="E343" s="299"/>
      <c r="F343" s="299"/>
      <c r="G343" s="299"/>
      <c r="H343" s="299"/>
      <c r="I343" s="299"/>
      <c r="J343" s="299"/>
      <c r="K343" s="299"/>
      <c r="L343" s="313"/>
      <c r="M343" s="299"/>
      <c r="N343" s="299"/>
      <c r="O343" s="314"/>
      <c r="P343" s="299"/>
      <c r="Q343" s="112"/>
    </row>
    <row r="344" spans="1:17" x14ac:dyDescent="0.2">
      <c r="A344" s="312"/>
      <c r="B344" s="299"/>
      <c r="C344" s="299"/>
      <c r="D344" s="299"/>
      <c r="E344" s="299"/>
      <c r="F344" s="299"/>
      <c r="G344" s="299"/>
      <c r="H344" s="299"/>
      <c r="I344" s="299"/>
      <c r="J344" s="299"/>
      <c r="K344" s="299"/>
      <c r="L344" s="313"/>
      <c r="M344" s="299"/>
      <c r="N344" s="299"/>
      <c r="O344" s="314"/>
      <c r="P344" s="299" t="s">
        <v>150</v>
      </c>
      <c r="Q344" s="315">
        <f>O342+O303+O264+O208+O152+O101+O50</f>
        <v>1024731.9852</v>
      </c>
    </row>
    <row r="345" spans="1:17" x14ac:dyDescent="0.2">
      <c r="A345" s="312"/>
      <c r="B345" s="299"/>
      <c r="C345" s="299"/>
      <c r="D345" s="299"/>
      <c r="E345" s="299"/>
      <c r="F345" s="299"/>
      <c r="G345" s="299"/>
      <c r="H345" s="316"/>
      <c r="I345" s="316"/>
      <c r="J345" s="316"/>
      <c r="K345" s="316"/>
      <c r="L345" s="316"/>
      <c r="M345" s="316"/>
      <c r="N345" s="316"/>
      <c r="O345" s="314"/>
      <c r="P345" s="299" t="s">
        <v>151</v>
      </c>
      <c r="Q345" s="317">
        <f>P342+P303++P264+P208+P152+P101+P50</f>
        <v>184451.75733599998</v>
      </c>
    </row>
    <row r="346" spans="1:17" ht="16" thickBot="1" x14ac:dyDescent="0.25">
      <c r="A346" s="113"/>
      <c r="B346" s="114"/>
      <c r="C346" s="114"/>
      <c r="D346" s="114"/>
      <c r="E346" s="114"/>
      <c r="F346" s="114"/>
      <c r="G346" s="114"/>
      <c r="H346" s="114"/>
      <c r="I346" s="318"/>
      <c r="J346" s="318"/>
      <c r="K346" s="318"/>
      <c r="L346" s="318"/>
      <c r="M346" s="318"/>
      <c r="N346" s="318"/>
      <c r="O346" s="319"/>
      <c r="P346" s="320" t="s">
        <v>147</v>
      </c>
      <c r="Q346" s="321">
        <f>Q345+Q344</f>
        <v>1209183.742536</v>
      </c>
    </row>
    <row r="352" spans="1:17" x14ac:dyDescent="0.2">
      <c r="P352" s="76"/>
    </row>
  </sheetData>
  <mergeCells count="619">
    <mergeCell ref="A341:B341"/>
    <mergeCell ref="C341:F341"/>
    <mergeCell ref="H345:N345"/>
    <mergeCell ref="I346:N346"/>
    <mergeCell ref="A338:B338"/>
    <mergeCell ref="C338:F338"/>
    <mergeCell ref="A339:B339"/>
    <mergeCell ref="C339:F339"/>
    <mergeCell ref="A340:B340"/>
    <mergeCell ref="C340:F340"/>
    <mergeCell ref="A335:B335"/>
    <mergeCell ref="C335:F335"/>
    <mergeCell ref="A336:B336"/>
    <mergeCell ref="C336:F336"/>
    <mergeCell ref="A337:B337"/>
    <mergeCell ref="C337:F337"/>
    <mergeCell ref="A332:B332"/>
    <mergeCell ref="C332:F332"/>
    <mergeCell ref="A333:B333"/>
    <mergeCell ref="C333:F333"/>
    <mergeCell ref="A334:B334"/>
    <mergeCell ref="C334:F334"/>
    <mergeCell ref="A329:B329"/>
    <mergeCell ref="C329:F329"/>
    <mergeCell ref="A330:B330"/>
    <mergeCell ref="C330:F330"/>
    <mergeCell ref="A331:B331"/>
    <mergeCell ref="C331:F331"/>
    <mergeCell ref="A324:B324"/>
    <mergeCell ref="C324:F324"/>
    <mergeCell ref="A325:B325"/>
    <mergeCell ref="C326:F326"/>
    <mergeCell ref="C327:F327"/>
    <mergeCell ref="A328:B328"/>
    <mergeCell ref="C328:F328"/>
    <mergeCell ref="A321:B321"/>
    <mergeCell ref="C321:F321"/>
    <mergeCell ref="A322:B322"/>
    <mergeCell ref="C322:F322"/>
    <mergeCell ref="A323:B323"/>
    <mergeCell ref="C323:F323"/>
    <mergeCell ref="B317:C317"/>
    <mergeCell ref="K317:N317"/>
    <mergeCell ref="B318:G318"/>
    <mergeCell ref="K318:N318"/>
    <mergeCell ref="A320:B320"/>
    <mergeCell ref="C320:F320"/>
    <mergeCell ref="B316:C316"/>
    <mergeCell ref="D316:G316"/>
    <mergeCell ref="H316:J316"/>
    <mergeCell ref="K316:N316"/>
    <mergeCell ref="B309:G309"/>
    <mergeCell ref="B310:C310"/>
    <mergeCell ref="D310:E310"/>
    <mergeCell ref="N310:N313"/>
    <mergeCell ref="B311:G311"/>
    <mergeCell ref="B312:G312"/>
    <mergeCell ref="B313:G313"/>
    <mergeCell ref="A302:B302"/>
    <mergeCell ref="C302:F302"/>
    <mergeCell ref="B304:G304"/>
    <mergeCell ref="H304:M313"/>
    <mergeCell ref="N304:N309"/>
    <mergeCell ref="O304:O315"/>
    <mergeCell ref="B305:G305"/>
    <mergeCell ref="B306:G306"/>
    <mergeCell ref="B307:G307"/>
    <mergeCell ref="B308:G308"/>
    <mergeCell ref="B314:G314"/>
    <mergeCell ref="H314:I314"/>
    <mergeCell ref="J314:M314"/>
    <mergeCell ref="H315:N315"/>
    <mergeCell ref="A299:B299"/>
    <mergeCell ref="C299:F299"/>
    <mergeCell ref="A300:B300"/>
    <mergeCell ref="C300:F300"/>
    <mergeCell ref="A301:B301"/>
    <mergeCell ref="C301:F301"/>
    <mergeCell ref="A296:B296"/>
    <mergeCell ref="C296:F296"/>
    <mergeCell ref="A297:B297"/>
    <mergeCell ref="C297:F297"/>
    <mergeCell ref="A298:B298"/>
    <mergeCell ref="C298:F298"/>
    <mergeCell ref="A293:B293"/>
    <mergeCell ref="C293:F293"/>
    <mergeCell ref="A294:B294"/>
    <mergeCell ref="C294:F294"/>
    <mergeCell ref="A295:B295"/>
    <mergeCell ref="C295:F295"/>
    <mergeCell ref="A290:B290"/>
    <mergeCell ref="C290:F290"/>
    <mergeCell ref="A291:B291"/>
    <mergeCell ref="C291:F291"/>
    <mergeCell ref="A292:B292"/>
    <mergeCell ref="C292:F292"/>
    <mergeCell ref="A285:B285"/>
    <mergeCell ref="C285:F285"/>
    <mergeCell ref="A286:B286"/>
    <mergeCell ref="C287:F287"/>
    <mergeCell ref="C288:F288"/>
    <mergeCell ref="A289:B289"/>
    <mergeCell ref="C289:F289"/>
    <mergeCell ref="A282:B282"/>
    <mergeCell ref="C282:F282"/>
    <mergeCell ref="A283:B283"/>
    <mergeCell ref="C283:F283"/>
    <mergeCell ref="A284:B284"/>
    <mergeCell ref="C284:F284"/>
    <mergeCell ref="B278:C278"/>
    <mergeCell ref="K278:N278"/>
    <mergeCell ref="B279:G279"/>
    <mergeCell ref="K279:N279"/>
    <mergeCell ref="A281:B281"/>
    <mergeCell ref="C281:F281"/>
    <mergeCell ref="B275:G275"/>
    <mergeCell ref="H275:I275"/>
    <mergeCell ref="J275:M275"/>
    <mergeCell ref="H276:N276"/>
    <mergeCell ref="B277:C277"/>
    <mergeCell ref="D277:G277"/>
    <mergeCell ref="H277:J277"/>
    <mergeCell ref="K277:N277"/>
    <mergeCell ref="N265:N270"/>
    <mergeCell ref="O265:O276"/>
    <mergeCell ref="B266:G266"/>
    <mergeCell ref="B267:G267"/>
    <mergeCell ref="B268:G268"/>
    <mergeCell ref="B269:G269"/>
    <mergeCell ref="B270:G270"/>
    <mergeCell ref="B271:C271"/>
    <mergeCell ref="D271:E271"/>
    <mergeCell ref="N271:N274"/>
    <mergeCell ref="A262:B262"/>
    <mergeCell ref="C262:F262"/>
    <mergeCell ref="A263:B263"/>
    <mergeCell ref="C263:D263"/>
    <mergeCell ref="B265:G265"/>
    <mergeCell ref="H265:M274"/>
    <mergeCell ref="B272:G272"/>
    <mergeCell ref="B273:G273"/>
    <mergeCell ref="B274:G274"/>
    <mergeCell ref="A259:B259"/>
    <mergeCell ref="C259:F259"/>
    <mergeCell ref="A260:B260"/>
    <mergeCell ref="C260:F260"/>
    <mergeCell ref="A261:B261"/>
    <mergeCell ref="C261:F261"/>
    <mergeCell ref="A256:B256"/>
    <mergeCell ref="C256:F256"/>
    <mergeCell ref="A257:B257"/>
    <mergeCell ref="C257:F257"/>
    <mergeCell ref="A258:B258"/>
    <mergeCell ref="C258:F258"/>
    <mergeCell ref="A253:B253"/>
    <mergeCell ref="C253:F253"/>
    <mergeCell ref="A254:B254"/>
    <mergeCell ref="C254:F254"/>
    <mergeCell ref="A255:B255"/>
    <mergeCell ref="C255:F255"/>
    <mergeCell ref="A250:B250"/>
    <mergeCell ref="C250:F250"/>
    <mergeCell ref="A251:B251"/>
    <mergeCell ref="C251:F251"/>
    <mergeCell ref="A252:B252"/>
    <mergeCell ref="C252:F252"/>
    <mergeCell ref="A247:B247"/>
    <mergeCell ref="C247:F247"/>
    <mergeCell ref="A248:B248"/>
    <mergeCell ref="C248:F248"/>
    <mergeCell ref="A249:B249"/>
    <mergeCell ref="C249:F249"/>
    <mergeCell ref="A244:B244"/>
    <mergeCell ref="C244:F244"/>
    <mergeCell ref="A245:B245"/>
    <mergeCell ref="C245:F245"/>
    <mergeCell ref="A246:B246"/>
    <mergeCell ref="C246:F246"/>
    <mergeCell ref="A241:B241"/>
    <mergeCell ref="C241:F241"/>
    <mergeCell ref="A242:B242"/>
    <mergeCell ref="C242:F242"/>
    <mergeCell ref="A243:B243"/>
    <mergeCell ref="C243:F243"/>
    <mergeCell ref="A238:B238"/>
    <mergeCell ref="C238:F238"/>
    <mergeCell ref="A239:B239"/>
    <mergeCell ref="C239:F239"/>
    <mergeCell ref="A240:B240"/>
    <mergeCell ref="C240:F240"/>
    <mergeCell ref="A235:B235"/>
    <mergeCell ref="C235:F235"/>
    <mergeCell ref="A236:B236"/>
    <mergeCell ref="C236:F236"/>
    <mergeCell ref="A237:B237"/>
    <mergeCell ref="C237:F237"/>
    <mergeCell ref="A232:B232"/>
    <mergeCell ref="C232:F232"/>
    <mergeCell ref="A233:B233"/>
    <mergeCell ref="C233:F233"/>
    <mergeCell ref="A234:B234"/>
    <mergeCell ref="C234:F234"/>
    <mergeCell ref="A229:B229"/>
    <mergeCell ref="C229:F229"/>
    <mergeCell ref="A230:B230"/>
    <mergeCell ref="C230:F230"/>
    <mergeCell ref="A231:B231"/>
    <mergeCell ref="C231:F231"/>
    <mergeCell ref="A226:B226"/>
    <mergeCell ref="C226:F226"/>
    <mergeCell ref="A227:B227"/>
    <mergeCell ref="C227:F227"/>
    <mergeCell ref="A228:B228"/>
    <mergeCell ref="C228:F228"/>
    <mergeCell ref="B222:C222"/>
    <mergeCell ref="K222:N222"/>
    <mergeCell ref="B223:G223"/>
    <mergeCell ref="K223:N223"/>
    <mergeCell ref="A225:B225"/>
    <mergeCell ref="C225:F225"/>
    <mergeCell ref="B219:G219"/>
    <mergeCell ref="H219:I219"/>
    <mergeCell ref="J219:M219"/>
    <mergeCell ref="H220:N220"/>
    <mergeCell ref="B221:C221"/>
    <mergeCell ref="D221:G221"/>
    <mergeCell ref="H221:J221"/>
    <mergeCell ref="K221:N221"/>
    <mergeCell ref="N209:N214"/>
    <mergeCell ref="O209:O220"/>
    <mergeCell ref="B210:G210"/>
    <mergeCell ref="B211:G211"/>
    <mergeCell ref="B212:G212"/>
    <mergeCell ref="B213:G213"/>
    <mergeCell ref="B214:G214"/>
    <mergeCell ref="B215:C215"/>
    <mergeCell ref="D215:E215"/>
    <mergeCell ref="N215:N218"/>
    <mergeCell ref="A206:B206"/>
    <mergeCell ref="C206:F206"/>
    <mergeCell ref="A207:B207"/>
    <mergeCell ref="C207:D207"/>
    <mergeCell ref="B209:G209"/>
    <mergeCell ref="H209:M218"/>
    <mergeCell ref="B216:G216"/>
    <mergeCell ref="B217:G217"/>
    <mergeCell ref="B218:G218"/>
    <mergeCell ref="A203:B203"/>
    <mergeCell ref="C203:F203"/>
    <mergeCell ref="A204:B204"/>
    <mergeCell ref="C204:F204"/>
    <mergeCell ref="A205:B205"/>
    <mergeCell ref="C205:F205"/>
    <mergeCell ref="A200:B200"/>
    <mergeCell ref="C200:F200"/>
    <mergeCell ref="A201:B201"/>
    <mergeCell ref="C201:F201"/>
    <mergeCell ref="A202:B202"/>
    <mergeCell ref="C202:F202"/>
    <mergeCell ref="A197:B197"/>
    <mergeCell ref="C197:F197"/>
    <mergeCell ref="A198:B198"/>
    <mergeCell ref="C198:F198"/>
    <mergeCell ref="A199:B199"/>
    <mergeCell ref="C199:F199"/>
    <mergeCell ref="A194:B194"/>
    <mergeCell ref="C194:F194"/>
    <mergeCell ref="A195:B195"/>
    <mergeCell ref="C195:F195"/>
    <mergeCell ref="A196:B196"/>
    <mergeCell ref="C196:F196"/>
    <mergeCell ref="A191:B191"/>
    <mergeCell ref="C191:F191"/>
    <mergeCell ref="A192:B192"/>
    <mergeCell ref="C192:F192"/>
    <mergeCell ref="A193:B193"/>
    <mergeCell ref="C193:F193"/>
    <mergeCell ref="A188:B188"/>
    <mergeCell ref="C188:F188"/>
    <mergeCell ref="A189:B189"/>
    <mergeCell ref="C189:F189"/>
    <mergeCell ref="A190:B190"/>
    <mergeCell ref="C190:F190"/>
    <mergeCell ref="A185:B185"/>
    <mergeCell ref="C185:F185"/>
    <mergeCell ref="A186:B186"/>
    <mergeCell ref="C186:F186"/>
    <mergeCell ref="A187:B187"/>
    <mergeCell ref="C187:F187"/>
    <mergeCell ref="A182:B182"/>
    <mergeCell ref="C182:F182"/>
    <mergeCell ref="A183:B183"/>
    <mergeCell ref="C183:F183"/>
    <mergeCell ref="A184:B184"/>
    <mergeCell ref="C184:F184"/>
    <mergeCell ref="A179:B179"/>
    <mergeCell ref="C179:F179"/>
    <mergeCell ref="A180:B180"/>
    <mergeCell ref="C180:F180"/>
    <mergeCell ref="A181:B181"/>
    <mergeCell ref="C181:F181"/>
    <mergeCell ref="A176:B176"/>
    <mergeCell ref="C176:F176"/>
    <mergeCell ref="A177:B177"/>
    <mergeCell ref="C177:F177"/>
    <mergeCell ref="A178:B178"/>
    <mergeCell ref="C178:F178"/>
    <mergeCell ref="A173:B173"/>
    <mergeCell ref="C173:F173"/>
    <mergeCell ref="A174:B174"/>
    <mergeCell ref="C174:F174"/>
    <mergeCell ref="A175:B175"/>
    <mergeCell ref="C175:F175"/>
    <mergeCell ref="A170:B170"/>
    <mergeCell ref="C170:F170"/>
    <mergeCell ref="A171:B171"/>
    <mergeCell ref="C171:F171"/>
    <mergeCell ref="A172:B172"/>
    <mergeCell ref="C172:F172"/>
    <mergeCell ref="B166:C166"/>
    <mergeCell ref="K166:N166"/>
    <mergeCell ref="B167:G167"/>
    <mergeCell ref="K167:N167"/>
    <mergeCell ref="A169:B169"/>
    <mergeCell ref="C169:F169"/>
    <mergeCell ref="B163:G163"/>
    <mergeCell ref="H163:I163"/>
    <mergeCell ref="J163:M163"/>
    <mergeCell ref="H164:N164"/>
    <mergeCell ref="B165:C165"/>
    <mergeCell ref="D165:G165"/>
    <mergeCell ref="H165:J165"/>
    <mergeCell ref="K165:N165"/>
    <mergeCell ref="N153:N158"/>
    <mergeCell ref="O153:O164"/>
    <mergeCell ref="B154:G154"/>
    <mergeCell ref="B155:G155"/>
    <mergeCell ref="B156:G156"/>
    <mergeCell ref="B157:G157"/>
    <mergeCell ref="B158:G158"/>
    <mergeCell ref="B159:C159"/>
    <mergeCell ref="D159:E159"/>
    <mergeCell ref="N159:N162"/>
    <mergeCell ref="A150:B150"/>
    <mergeCell ref="C150:F150"/>
    <mergeCell ref="A151:B151"/>
    <mergeCell ref="C151:D151"/>
    <mergeCell ref="B153:G153"/>
    <mergeCell ref="H153:M162"/>
    <mergeCell ref="B160:G160"/>
    <mergeCell ref="B161:G161"/>
    <mergeCell ref="B162:G162"/>
    <mergeCell ref="A147:B147"/>
    <mergeCell ref="C147:F147"/>
    <mergeCell ref="A148:B148"/>
    <mergeCell ref="C148:F148"/>
    <mergeCell ref="A149:B149"/>
    <mergeCell ref="C149:F149"/>
    <mergeCell ref="A144:B144"/>
    <mergeCell ref="C144:F144"/>
    <mergeCell ref="A145:B145"/>
    <mergeCell ref="C145:F145"/>
    <mergeCell ref="A146:B146"/>
    <mergeCell ref="C146:F146"/>
    <mergeCell ref="A141:B141"/>
    <mergeCell ref="C141:F141"/>
    <mergeCell ref="A142:B142"/>
    <mergeCell ref="C142:F142"/>
    <mergeCell ref="A143:B143"/>
    <mergeCell ref="C143:F143"/>
    <mergeCell ref="A138:B138"/>
    <mergeCell ref="C138:F138"/>
    <mergeCell ref="A139:B139"/>
    <mergeCell ref="C139:F139"/>
    <mergeCell ref="A140:B140"/>
    <mergeCell ref="C140:F140"/>
    <mergeCell ref="A135:B135"/>
    <mergeCell ref="C135:F135"/>
    <mergeCell ref="A136:B136"/>
    <mergeCell ref="C136:F136"/>
    <mergeCell ref="A137:B137"/>
    <mergeCell ref="C137:F137"/>
    <mergeCell ref="A132:B132"/>
    <mergeCell ref="C132:F132"/>
    <mergeCell ref="A133:B133"/>
    <mergeCell ref="C133:F133"/>
    <mergeCell ref="A134:B134"/>
    <mergeCell ref="C134:F134"/>
    <mergeCell ref="A129:B129"/>
    <mergeCell ref="C129:F129"/>
    <mergeCell ref="A130:B130"/>
    <mergeCell ref="C130:F130"/>
    <mergeCell ref="A131:B131"/>
    <mergeCell ref="C131:F131"/>
    <mergeCell ref="A126:B126"/>
    <mergeCell ref="C126:F126"/>
    <mergeCell ref="A127:B127"/>
    <mergeCell ref="C127:F127"/>
    <mergeCell ref="A128:B128"/>
    <mergeCell ref="C128:F128"/>
    <mergeCell ref="A123:B123"/>
    <mergeCell ref="C123:F123"/>
    <mergeCell ref="A124:B124"/>
    <mergeCell ref="C124:F124"/>
    <mergeCell ref="A125:B125"/>
    <mergeCell ref="C125:F125"/>
    <mergeCell ref="A120:B120"/>
    <mergeCell ref="C120:F120"/>
    <mergeCell ref="A121:B121"/>
    <mergeCell ref="C121:F121"/>
    <mergeCell ref="A122:B122"/>
    <mergeCell ref="C122:F122"/>
    <mergeCell ref="B116:G116"/>
    <mergeCell ref="K116:N116"/>
    <mergeCell ref="A118:B118"/>
    <mergeCell ref="C118:F118"/>
    <mergeCell ref="A119:B119"/>
    <mergeCell ref="C119:F119"/>
    <mergeCell ref="H113:N113"/>
    <mergeCell ref="B114:C114"/>
    <mergeCell ref="D114:G114"/>
    <mergeCell ref="H114:J114"/>
    <mergeCell ref="K114:N114"/>
    <mergeCell ref="B115:C115"/>
    <mergeCell ref="K115:N115"/>
    <mergeCell ref="O102:O113"/>
    <mergeCell ref="B103:G103"/>
    <mergeCell ref="B104:G104"/>
    <mergeCell ref="B105:G105"/>
    <mergeCell ref="B106:G106"/>
    <mergeCell ref="B107:G107"/>
    <mergeCell ref="B108:C108"/>
    <mergeCell ref="D108:E108"/>
    <mergeCell ref="B109:G109"/>
    <mergeCell ref="B110:G110"/>
    <mergeCell ref="A99:B99"/>
    <mergeCell ref="C99:F99"/>
    <mergeCell ref="A100:B100"/>
    <mergeCell ref="C100:D100"/>
    <mergeCell ref="B102:G102"/>
    <mergeCell ref="H102:N112"/>
    <mergeCell ref="B111:G111"/>
    <mergeCell ref="B112:G112"/>
    <mergeCell ref="A96:B96"/>
    <mergeCell ref="C96:F96"/>
    <mergeCell ref="A97:B97"/>
    <mergeCell ref="C97:F97"/>
    <mergeCell ref="A98:B98"/>
    <mergeCell ref="C98:F98"/>
    <mergeCell ref="A93:B93"/>
    <mergeCell ref="C93:F93"/>
    <mergeCell ref="A94:B94"/>
    <mergeCell ref="C94:F94"/>
    <mergeCell ref="A95:B95"/>
    <mergeCell ref="C95:F95"/>
    <mergeCell ref="A90:B90"/>
    <mergeCell ref="C90:F90"/>
    <mergeCell ref="A91:B91"/>
    <mergeCell ref="C91:F91"/>
    <mergeCell ref="A92:B92"/>
    <mergeCell ref="C92:F92"/>
    <mergeCell ref="A87:B87"/>
    <mergeCell ref="C87:F87"/>
    <mergeCell ref="A88:B88"/>
    <mergeCell ref="C88:F88"/>
    <mergeCell ref="A89:B89"/>
    <mergeCell ref="C89:F89"/>
    <mergeCell ref="A84:B84"/>
    <mergeCell ref="C84:F84"/>
    <mergeCell ref="A85:B85"/>
    <mergeCell ref="C85:F85"/>
    <mergeCell ref="A86:B86"/>
    <mergeCell ref="C86:F86"/>
    <mergeCell ref="A81:B81"/>
    <mergeCell ref="C81:F81"/>
    <mergeCell ref="A82:B82"/>
    <mergeCell ref="C82:F82"/>
    <mergeCell ref="A83:B83"/>
    <mergeCell ref="C83:F83"/>
    <mergeCell ref="A78:B78"/>
    <mergeCell ref="C78:F78"/>
    <mergeCell ref="A79:B79"/>
    <mergeCell ref="C79:F79"/>
    <mergeCell ref="A80:B80"/>
    <mergeCell ref="C80:F80"/>
    <mergeCell ref="A75:B75"/>
    <mergeCell ref="C75:F75"/>
    <mergeCell ref="A76:B76"/>
    <mergeCell ref="C76:F76"/>
    <mergeCell ref="A77:B77"/>
    <mergeCell ref="C77:F77"/>
    <mergeCell ref="A72:B72"/>
    <mergeCell ref="C72:F72"/>
    <mergeCell ref="A73:B73"/>
    <mergeCell ref="C73:F73"/>
    <mergeCell ref="A74:B74"/>
    <mergeCell ref="C74:F74"/>
    <mergeCell ref="A69:B69"/>
    <mergeCell ref="C69:F69"/>
    <mergeCell ref="A70:B70"/>
    <mergeCell ref="C70:F70"/>
    <mergeCell ref="A71:B71"/>
    <mergeCell ref="C71:F71"/>
    <mergeCell ref="B65:G65"/>
    <mergeCell ref="K65:N65"/>
    <mergeCell ref="A67:B67"/>
    <mergeCell ref="C67:F67"/>
    <mergeCell ref="A68:B68"/>
    <mergeCell ref="C68:F68"/>
    <mergeCell ref="H62:N62"/>
    <mergeCell ref="B63:C63"/>
    <mergeCell ref="D63:G63"/>
    <mergeCell ref="H63:J63"/>
    <mergeCell ref="K63:N63"/>
    <mergeCell ref="B64:C64"/>
    <mergeCell ref="K64:N64"/>
    <mergeCell ref="O51:O62"/>
    <mergeCell ref="B52:G52"/>
    <mergeCell ref="B53:G53"/>
    <mergeCell ref="B54:G54"/>
    <mergeCell ref="B55:G55"/>
    <mergeCell ref="B56:G56"/>
    <mergeCell ref="B57:C57"/>
    <mergeCell ref="D57:E57"/>
    <mergeCell ref="B58:G58"/>
    <mergeCell ref="B59:G59"/>
    <mergeCell ref="A48:B48"/>
    <mergeCell ref="C48:F48"/>
    <mergeCell ref="A49:B49"/>
    <mergeCell ref="C49:D49"/>
    <mergeCell ref="B51:G51"/>
    <mergeCell ref="H51:N61"/>
    <mergeCell ref="B60:G60"/>
    <mergeCell ref="B61:G61"/>
    <mergeCell ref="A45:B45"/>
    <mergeCell ref="C45:F45"/>
    <mergeCell ref="A46:B46"/>
    <mergeCell ref="C46:F46"/>
    <mergeCell ref="A47:B47"/>
    <mergeCell ref="C47:F47"/>
    <mergeCell ref="A42:B42"/>
    <mergeCell ref="C42:F42"/>
    <mergeCell ref="A43:B43"/>
    <mergeCell ref="C43:F43"/>
    <mergeCell ref="A44:B44"/>
    <mergeCell ref="C44:F44"/>
    <mergeCell ref="A39:B39"/>
    <mergeCell ref="C39:F39"/>
    <mergeCell ref="A40:B40"/>
    <mergeCell ref="C40:F40"/>
    <mergeCell ref="A41:B41"/>
    <mergeCell ref="C41:F41"/>
    <mergeCell ref="A36:B36"/>
    <mergeCell ref="C36:F36"/>
    <mergeCell ref="A37:B37"/>
    <mergeCell ref="C37:F37"/>
    <mergeCell ref="A38:B38"/>
    <mergeCell ref="C38:F38"/>
    <mergeCell ref="A33:B33"/>
    <mergeCell ref="C33:F33"/>
    <mergeCell ref="A34:B34"/>
    <mergeCell ref="C34:F34"/>
    <mergeCell ref="A35:B35"/>
    <mergeCell ref="C35:F35"/>
    <mergeCell ref="A30:B30"/>
    <mergeCell ref="C30:F30"/>
    <mergeCell ref="A31:B31"/>
    <mergeCell ref="C31:F31"/>
    <mergeCell ref="A32:B32"/>
    <mergeCell ref="C32:F32"/>
    <mergeCell ref="A27:B27"/>
    <mergeCell ref="C27:F27"/>
    <mergeCell ref="A28:B28"/>
    <mergeCell ref="C28:F28"/>
    <mergeCell ref="A29:B29"/>
    <mergeCell ref="C29:F29"/>
    <mergeCell ref="A24:B24"/>
    <mergeCell ref="C24:F24"/>
    <mergeCell ref="A25:B25"/>
    <mergeCell ref="C25:F25"/>
    <mergeCell ref="A26:B26"/>
    <mergeCell ref="C26:F26"/>
    <mergeCell ref="A21:B21"/>
    <mergeCell ref="C21:F21"/>
    <mergeCell ref="A22:B22"/>
    <mergeCell ref="C22:F22"/>
    <mergeCell ref="A23:B23"/>
    <mergeCell ref="C23:F23"/>
    <mergeCell ref="B13:C13"/>
    <mergeCell ref="D13:G13"/>
    <mergeCell ref="H13:I13"/>
    <mergeCell ref="J13:M13"/>
    <mergeCell ref="A18:B18"/>
    <mergeCell ref="C18:F18"/>
    <mergeCell ref="A19:B19"/>
    <mergeCell ref="C19:F19"/>
    <mergeCell ref="A20:B20"/>
    <mergeCell ref="C20:F20"/>
    <mergeCell ref="B14:C14"/>
    <mergeCell ref="J14:M14"/>
    <mergeCell ref="B15:G15"/>
    <mergeCell ref="J15:M15"/>
    <mergeCell ref="A17:B17"/>
    <mergeCell ref="C17:F17"/>
    <mergeCell ref="B1:G1"/>
    <mergeCell ref="H1:M11"/>
    <mergeCell ref="N1:N12"/>
    <mergeCell ref="B2:G2"/>
    <mergeCell ref="B3:G3"/>
    <mergeCell ref="B4:G4"/>
    <mergeCell ref="B5:G5"/>
    <mergeCell ref="B6:G6"/>
    <mergeCell ref="B7:C7"/>
    <mergeCell ref="D7:E7"/>
    <mergeCell ref="B8:G8"/>
    <mergeCell ref="B9:G9"/>
    <mergeCell ref="B10:G10"/>
    <mergeCell ref="B11:G11"/>
    <mergeCell ref="H12:M12"/>
  </mergeCells>
  <pageMargins left="0.25" right="0.25" top="0.75" bottom="0.75" header="0.3" footer="0.3"/>
  <pageSetup paperSize="9" scale="72" fitToHeight="1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8"/>
  <sheetViews>
    <sheetView topLeftCell="A21" zoomScale="150" zoomScaleNormal="164" workbookViewId="0">
      <selection activeCell="O349" sqref="O349"/>
    </sheetView>
  </sheetViews>
  <sheetFormatPr baseColWidth="10" defaultColWidth="9.1640625" defaultRowHeight="15" x14ac:dyDescent="0.2"/>
  <cols>
    <col min="1" max="1" width="17.5" customWidth="1"/>
    <col min="2" max="4" width="13" customWidth="1"/>
    <col min="8" max="8" width="21.6640625" customWidth="1"/>
    <col min="9" max="9" width="9.5" hidden="1" customWidth="1"/>
    <col min="10" max="11" width="0" hidden="1" customWidth="1"/>
    <col min="12" max="12" width="9.1640625" style="79"/>
    <col min="15" max="15" width="17.83203125" style="76" customWidth="1"/>
  </cols>
  <sheetData>
    <row r="1" spans="1:15" x14ac:dyDescent="0.2">
      <c r="A1" s="46" t="s">
        <v>69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9">
        <v>2400</v>
      </c>
      <c r="O1" s="62"/>
    </row>
    <row r="2" spans="1:15" x14ac:dyDescent="0.2">
      <c r="A2" s="28" t="s">
        <v>70</v>
      </c>
      <c r="B2" s="131" t="s">
        <v>71</v>
      </c>
      <c r="C2" s="131"/>
      <c r="D2" s="131"/>
      <c r="E2" s="131"/>
      <c r="F2" s="131"/>
      <c r="G2" s="131"/>
      <c r="H2" s="128"/>
      <c r="I2" s="128"/>
      <c r="J2" s="128"/>
      <c r="K2" s="128"/>
      <c r="L2" s="128"/>
      <c r="M2" s="128"/>
      <c r="N2" s="130"/>
      <c r="O2" s="63"/>
    </row>
    <row r="3" spans="1:15" x14ac:dyDescent="0.2">
      <c r="A3" s="28" t="s">
        <v>72</v>
      </c>
      <c r="B3" s="132" t="s">
        <v>143</v>
      </c>
      <c r="C3" s="132"/>
      <c r="D3" s="132"/>
      <c r="E3" s="132"/>
      <c r="F3" s="132"/>
      <c r="G3" s="132"/>
      <c r="H3" s="128"/>
      <c r="I3" s="128"/>
      <c r="J3" s="128"/>
      <c r="K3" s="128"/>
      <c r="L3" s="128"/>
      <c r="M3" s="128"/>
      <c r="N3" s="130"/>
      <c r="O3" s="63"/>
    </row>
    <row r="4" spans="1:15" x14ac:dyDescent="0.2">
      <c r="A4" s="28" t="s">
        <v>74</v>
      </c>
      <c r="B4" s="133" t="s">
        <v>75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30"/>
      <c r="O4" s="63"/>
    </row>
    <row r="5" spans="1:15" x14ac:dyDescent="0.2">
      <c r="A5" s="28" t="s">
        <v>76</v>
      </c>
      <c r="B5" s="128" t="s">
        <v>77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30"/>
      <c r="O5" s="63"/>
    </row>
    <row r="6" spans="1:15" x14ac:dyDescent="0.2">
      <c r="A6" s="28" t="s">
        <v>78</v>
      </c>
      <c r="B6" s="128" t="s">
        <v>79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30"/>
      <c r="O6" s="63"/>
    </row>
    <row r="7" spans="1:15" x14ac:dyDescent="0.2">
      <c r="A7" s="28" t="s">
        <v>80</v>
      </c>
      <c r="B7" s="128" t="s">
        <v>81</v>
      </c>
      <c r="C7" s="128"/>
      <c r="D7" s="128" t="s">
        <v>82</v>
      </c>
      <c r="E7" s="128"/>
      <c r="F7" s="17" t="s">
        <v>83</v>
      </c>
      <c r="G7" s="17" t="s">
        <v>84</v>
      </c>
      <c r="H7" s="128"/>
      <c r="I7" s="128"/>
      <c r="J7" s="128"/>
      <c r="K7" s="128"/>
      <c r="L7" s="128"/>
      <c r="M7" s="128"/>
      <c r="N7" s="130"/>
      <c r="O7" s="63"/>
    </row>
    <row r="8" spans="1:15" x14ac:dyDescent="0.2">
      <c r="A8" s="28" t="s">
        <v>85</v>
      </c>
      <c r="B8" s="128" t="s">
        <v>129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30"/>
      <c r="O8" s="63"/>
    </row>
    <row r="9" spans="1:15" x14ac:dyDescent="0.2">
      <c r="A9" s="28" t="s">
        <v>87</v>
      </c>
      <c r="B9" s="128" t="s">
        <v>88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30"/>
      <c r="O9" s="63"/>
    </row>
    <row r="10" spans="1:15" ht="15.75" customHeight="1" x14ac:dyDescent="0.2">
      <c r="A10" s="28" t="s">
        <v>18</v>
      </c>
      <c r="B10" s="133" t="s">
        <v>126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30"/>
      <c r="O10" s="63"/>
    </row>
    <row r="11" spans="1:15" x14ac:dyDescent="0.2">
      <c r="A11" s="28" t="s">
        <v>89</v>
      </c>
      <c r="B11" s="128" t="s">
        <v>90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30"/>
      <c r="O11" s="63"/>
    </row>
    <row r="12" spans="1:15" x14ac:dyDescent="0.2">
      <c r="A12" s="28" t="s">
        <v>91</v>
      </c>
      <c r="B12" s="18">
        <v>3000</v>
      </c>
      <c r="C12" s="18" t="s">
        <v>92</v>
      </c>
      <c r="D12" s="18">
        <v>2400</v>
      </c>
      <c r="E12" s="18">
        <v>8</v>
      </c>
      <c r="F12" s="18" t="s">
        <v>93</v>
      </c>
      <c r="G12" s="17"/>
      <c r="H12" s="128">
        <v>3000</v>
      </c>
      <c r="I12" s="128"/>
      <c r="J12" s="128"/>
      <c r="K12" s="128"/>
      <c r="L12" s="128"/>
      <c r="M12" s="128"/>
      <c r="N12" s="130"/>
      <c r="O12" s="63"/>
    </row>
    <row r="13" spans="1:15" x14ac:dyDescent="0.2">
      <c r="A13" s="28" t="s">
        <v>94</v>
      </c>
      <c r="B13" s="134">
        <v>0</v>
      </c>
      <c r="C13" s="134"/>
      <c r="D13" s="128"/>
      <c r="E13" s="128"/>
      <c r="F13" s="128"/>
      <c r="G13" s="128"/>
      <c r="H13" s="128"/>
      <c r="I13" s="128"/>
      <c r="J13" s="128" t="s">
        <v>95</v>
      </c>
      <c r="K13" s="128"/>
      <c r="L13" s="128"/>
      <c r="M13" s="128"/>
      <c r="N13" s="17" t="s">
        <v>96</v>
      </c>
      <c r="O13" s="63"/>
    </row>
    <row r="14" spans="1:15" x14ac:dyDescent="0.2">
      <c r="A14" s="28" t="s">
        <v>97</v>
      </c>
      <c r="B14" s="134">
        <v>1200</v>
      </c>
      <c r="C14" s="134"/>
      <c r="D14" s="17" t="s">
        <v>98</v>
      </c>
      <c r="E14" s="17"/>
      <c r="F14" s="17"/>
      <c r="G14" s="17"/>
      <c r="H14" s="17"/>
      <c r="I14" s="17"/>
      <c r="J14" s="128"/>
      <c r="K14" s="128"/>
      <c r="L14" s="128"/>
      <c r="M14" s="128"/>
      <c r="N14" s="17"/>
      <c r="O14" s="63"/>
    </row>
    <row r="15" spans="1:15" x14ac:dyDescent="0.2">
      <c r="A15" s="28" t="s">
        <v>99</v>
      </c>
      <c r="B15" s="141"/>
      <c r="C15" s="141"/>
      <c r="D15" s="141"/>
      <c r="E15" s="141"/>
      <c r="F15" s="141"/>
      <c r="G15" s="141"/>
      <c r="H15" s="17"/>
      <c r="I15" s="17"/>
      <c r="J15" s="128"/>
      <c r="K15" s="128"/>
      <c r="L15" s="128"/>
      <c r="M15" s="128"/>
      <c r="N15" s="17"/>
      <c r="O15" s="63"/>
    </row>
    <row r="16" spans="1:15" ht="16" thickBot="1" x14ac:dyDescent="0.25">
      <c r="A16" s="4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77"/>
      <c r="M16" s="19"/>
      <c r="N16" s="19"/>
      <c r="O16" s="64"/>
    </row>
    <row r="17" spans="1:15" ht="33" thickBot="1" x14ac:dyDescent="0.25">
      <c r="A17" s="191"/>
      <c r="B17" s="192"/>
      <c r="C17" s="193" t="s">
        <v>28</v>
      </c>
      <c r="D17" s="143"/>
      <c r="E17" s="143"/>
      <c r="F17" s="143"/>
      <c r="G17" s="25" t="s">
        <v>123</v>
      </c>
      <c r="H17" s="25" t="s">
        <v>29</v>
      </c>
      <c r="I17" s="26" t="s">
        <v>101</v>
      </c>
      <c r="J17" s="26" t="s">
        <v>106</v>
      </c>
      <c r="K17" s="26" t="s">
        <v>102</v>
      </c>
      <c r="L17" s="78" t="s">
        <v>145</v>
      </c>
      <c r="M17" s="26" t="s">
        <v>30</v>
      </c>
      <c r="N17" s="26" t="s">
        <v>0</v>
      </c>
      <c r="O17" s="65" t="s">
        <v>100</v>
      </c>
    </row>
    <row r="18" spans="1:15" hidden="1" x14ac:dyDescent="0.2">
      <c r="A18" s="194"/>
      <c r="B18" s="195"/>
      <c r="C18" s="196" t="s">
        <v>31</v>
      </c>
      <c r="D18" s="137"/>
      <c r="E18" s="137"/>
      <c r="F18" s="137"/>
      <c r="G18" s="16"/>
      <c r="H18" s="16"/>
      <c r="I18" s="23">
        <f>39.992*0.14</f>
        <v>5.5988800000000003</v>
      </c>
      <c r="J18" s="23">
        <f>E12</f>
        <v>8</v>
      </c>
      <c r="K18" s="24">
        <f>I18*J18</f>
        <v>44.791040000000002</v>
      </c>
      <c r="L18" s="23"/>
      <c r="M18" s="16" t="s">
        <v>1</v>
      </c>
      <c r="N18" s="16"/>
      <c r="O18" s="66">
        <f>K18*N18</f>
        <v>0</v>
      </c>
    </row>
    <row r="19" spans="1:15" s="52" customFormat="1" x14ac:dyDescent="0.2">
      <c r="A19" s="183"/>
      <c r="B19" s="184"/>
      <c r="C19" s="185" t="s">
        <v>133</v>
      </c>
      <c r="D19" s="140"/>
      <c r="E19" s="140"/>
      <c r="F19" s="140"/>
      <c r="G19" s="49" t="s">
        <v>130</v>
      </c>
      <c r="H19" s="49"/>
      <c r="I19" s="50">
        <v>39.992000000000004</v>
      </c>
      <c r="J19" s="50">
        <f>J18</f>
        <v>8</v>
      </c>
      <c r="K19" s="51">
        <f t="shared" ref="K19:K49" si="0">I19*J19</f>
        <v>319.93600000000004</v>
      </c>
      <c r="L19" s="50">
        <f>K19*10</f>
        <v>3199.3600000000006</v>
      </c>
      <c r="M19" s="49" t="s">
        <v>32</v>
      </c>
      <c r="N19" s="49">
        <v>6.9</v>
      </c>
      <c r="O19" s="67">
        <f t="shared" ref="O19:O49" si="1">K19*N19</f>
        <v>2207.5584000000003</v>
      </c>
    </row>
    <row r="20" spans="1:15" s="52" customFormat="1" x14ac:dyDescent="0.2">
      <c r="A20" s="183"/>
      <c r="B20" s="184"/>
      <c r="C20" s="185" t="s">
        <v>134</v>
      </c>
      <c r="D20" s="140"/>
      <c r="E20" s="140"/>
      <c r="F20" s="140"/>
      <c r="G20" s="49" t="s">
        <v>130</v>
      </c>
      <c r="H20" s="49"/>
      <c r="I20" s="50">
        <v>6.9480000000000004</v>
      </c>
      <c r="J20" s="50">
        <f t="shared" ref="J20:J48" si="2">J19</f>
        <v>8</v>
      </c>
      <c r="K20" s="51">
        <f t="shared" si="0"/>
        <v>55.584000000000003</v>
      </c>
      <c r="L20" s="50">
        <f t="shared" ref="L20:L49" si="3">K20*10</f>
        <v>555.84</v>
      </c>
      <c r="M20" s="49" t="s">
        <v>32</v>
      </c>
      <c r="N20" s="49">
        <v>6.35</v>
      </c>
      <c r="O20" s="67">
        <f t="shared" si="1"/>
        <v>352.95839999999998</v>
      </c>
    </row>
    <row r="21" spans="1:15" s="52" customFormat="1" x14ac:dyDescent="0.2">
      <c r="A21" s="183"/>
      <c r="B21" s="184"/>
      <c r="C21" s="185" t="s">
        <v>33</v>
      </c>
      <c r="D21" s="140"/>
      <c r="E21" s="140"/>
      <c r="F21" s="140"/>
      <c r="G21" s="49" t="s">
        <v>130</v>
      </c>
      <c r="H21" s="49" t="s">
        <v>140</v>
      </c>
      <c r="I21" s="50">
        <v>3</v>
      </c>
      <c r="J21" s="50">
        <f t="shared" si="2"/>
        <v>8</v>
      </c>
      <c r="K21" s="51">
        <f t="shared" si="0"/>
        <v>24</v>
      </c>
      <c r="L21" s="50">
        <f t="shared" si="3"/>
        <v>240</v>
      </c>
      <c r="M21" s="49" t="s">
        <v>3</v>
      </c>
      <c r="N21" s="49">
        <v>151</v>
      </c>
      <c r="O21" s="67">
        <f t="shared" si="1"/>
        <v>3624</v>
      </c>
    </row>
    <row r="22" spans="1:15" s="52" customFormat="1" x14ac:dyDescent="0.2">
      <c r="A22" s="183"/>
      <c r="B22" s="184"/>
      <c r="C22" s="185" t="s">
        <v>34</v>
      </c>
      <c r="D22" s="140"/>
      <c r="E22" s="140"/>
      <c r="F22" s="140"/>
      <c r="G22" s="49" t="s">
        <v>130</v>
      </c>
      <c r="H22" s="49"/>
      <c r="I22" s="50">
        <v>3</v>
      </c>
      <c r="J22" s="50">
        <f t="shared" si="2"/>
        <v>8</v>
      </c>
      <c r="K22" s="51">
        <f t="shared" si="0"/>
        <v>24</v>
      </c>
      <c r="L22" s="50">
        <f t="shared" si="3"/>
        <v>240</v>
      </c>
      <c r="M22" s="49" t="s">
        <v>3</v>
      </c>
      <c r="N22" s="49">
        <v>11</v>
      </c>
      <c r="O22" s="67">
        <f t="shared" si="1"/>
        <v>264</v>
      </c>
    </row>
    <row r="23" spans="1:15" s="52" customFormat="1" x14ac:dyDescent="0.2">
      <c r="A23" s="183"/>
      <c r="B23" s="184"/>
      <c r="C23" s="185" t="s">
        <v>5</v>
      </c>
      <c r="D23" s="140"/>
      <c r="E23" s="140"/>
      <c r="F23" s="140"/>
      <c r="G23" s="49" t="s">
        <v>130</v>
      </c>
      <c r="H23" s="49" t="s">
        <v>35</v>
      </c>
      <c r="I23" s="50">
        <v>6</v>
      </c>
      <c r="J23" s="50">
        <f t="shared" si="2"/>
        <v>8</v>
      </c>
      <c r="K23" s="51">
        <f t="shared" si="0"/>
        <v>48</v>
      </c>
      <c r="L23" s="50">
        <f t="shared" si="3"/>
        <v>480</v>
      </c>
      <c r="M23" s="49" t="s">
        <v>3</v>
      </c>
      <c r="N23" s="49">
        <v>93</v>
      </c>
      <c r="O23" s="67">
        <f t="shared" si="1"/>
        <v>4464</v>
      </c>
    </row>
    <row r="24" spans="1:15" s="52" customFormat="1" x14ac:dyDescent="0.2">
      <c r="A24" s="183"/>
      <c r="B24" s="184"/>
      <c r="C24" s="185" t="s">
        <v>6</v>
      </c>
      <c r="D24" s="140"/>
      <c r="E24" s="140"/>
      <c r="F24" s="140"/>
      <c r="G24" s="49" t="s">
        <v>130</v>
      </c>
      <c r="H24" s="49" t="s">
        <v>37</v>
      </c>
      <c r="I24" s="50">
        <v>4</v>
      </c>
      <c r="J24" s="50">
        <f t="shared" si="2"/>
        <v>8</v>
      </c>
      <c r="K24" s="51">
        <f t="shared" si="0"/>
        <v>32</v>
      </c>
      <c r="L24" s="50">
        <f t="shared" si="3"/>
        <v>320</v>
      </c>
      <c r="M24" s="49" t="s">
        <v>3</v>
      </c>
      <c r="N24" s="49">
        <v>11</v>
      </c>
      <c r="O24" s="67">
        <f t="shared" si="1"/>
        <v>352</v>
      </c>
    </row>
    <row r="25" spans="1:15" s="52" customFormat="1" x14ac:dyDescent="0.2">
      <c r="A25" s="183"/>
      <c r="B25" s="184"/>
      <c r="C25" s="185" t="s">
        <v>38</v>
      </c>
      <c r="D25" s="140"/>
      <c r="E25" s="140"/>
      <c r="F25" s="140"/>
      <c r="G25" s="49" t="s">
        <v>130</v>
      </c>
      <c r="H25" s="49" t="s">
        <v>39</v>
      </c>
      <c r="I25" s="50">
        <v>6</v>
      </c>
      <c r="J25" s="50">
        <f t="shared" si="2"/>
        <v>8</v>
      </c>
      <c r="K25" s="51">
        <f t="shared" si="0"/>
        <v>48</v>
      </c>
      <c r="L25" s="50">
        <f t="shared" si="3"/>
        <v>480</v>
      </c>
      <c r="M25" s="49" t="s">
        <v>3</v>
      </c>
      <c r="N25" s="49">
        <v>3.25</v>
      </c>
      <c r="O25" s="67">
        <f t="shared" si="1"/>
        <v>156</v>
      </c>
    </row>
    <row r="26" spans="1:15" s="52" customFormat="1" x14ac:dyDescent="0.2">
      <c r="A26" s="183"/>
      <c r="B26" s="184"/>
      <c r="C26" s="185" t="s">
        <v>7</v>
      </c>
      <c r="D26" s="140"/>
      <c r="E26" s="140"/>
      <c r="F26" s="140"/>
      <c r="G26" s="49" t="s">
        <v>130</v>
      </c>
      <c r="H26" s="49" t="s">
        <v>40</v>
      </c>
      <c r="I26" s="50">
        <v>8</v>
      </c>
      <c r="J26" s="50">
        <f t="shared" si="2"/>
        <v>8</v>
      </c>
      <c r="K26" s="51">
        <f t="shared" si="0"/>
        <v>64</v>
      </c>
      <c r="L26" s="50">
        <f t="shared" si="3"/>
        <v>640</v>
      </c>
      <c r="M26" s="49" t="s">
        <v>3</v>
      </c>
      <c r="N26" s="49">
        <v>5</v>
      </c>
      <c r="O26" s="67">
        <f t="shared" si="1"/>
        <v>320</v>
      </c>
    </row>
    <row r="27" spans="1:15" s="52" customFormat="1" x14ac:dyDescent="0.2">
      <c r="A27" s="183"/>
      <c r="B27" s="184"/>
      <c r="C27" s="185" t="s">
        <v>41</v>
      </c>
      <c r="D27" s="140"/>
      <c r="E27" s="140"/>
      <c r="F27" s="140"/>
      <c r="G27" s="49" t="s">
        <v>130</v>
      </c>
      <c r="H27" s="49" t="s">
        <v>42</v>
      </c>
      <c r="I27" s="50">
        <v>4</v>
      </c>
      <c r="J27" s="50">
        <f t="shared" si="2"/>
        <v>8</v>
      </c>
      <c r="K27" s="51">
        <f t="shared" si="0"/>
        <v>32</v>
      </c>
      <c r="L27" s="50">
        <f t="shared" si="3"/>
        <v>320</v>
      </c>
      <c r="M27" s="49" t="s">
        <v>3</v>
      </c>
      <c r="N27" s="49">
        <v>8</v>
      </c>
      <c r="O27" s="67">
        <f t="shared" si="1"/>
        <v>256</v>
      </c>
    </row>
    <row r="28" spans="1:15" s="52" customFormat="1" x14ac:dyDescent="0.2">
      <c r="A28" s="183"/>
      <c r="B28" s="184"/>
      <c r="C28" s="185" t="s">
        <v>43</v>
      </c>
      <c r="D28" s="140"/>
      <c r="E28" s="140"/>
      <c r="F28" s="140"/>
      <c r="G28" s="49" t="s">
        <v>130</v>
      </c>
      <c r="H28" s="49" t="s">
        <v>44</v>
      </c>
      <c r="I28" s="50">
        <v>4</v>
      </c>
      <c r="J28" s="50">
        <f t="shared" si="2"/>
        <v>8</v>
      </c>
      <c r="K28" s="51">
        <f t="shared" si="0"/>
        <v>32</v>
      </c>
      <c r="L28" s="50">
        <f t="shared" si="3"/>
        <v>320</v>
      </c>
      <c r="M28" s="49" t="s">
        <v>3</v>
      </c>
      <c r="N28" s="49">
        <v>4.5</v>
      </c>
      <c r="O28" s="67">
        <f t="shared" si="1"/>
        <v>144</v>
      </c>
    </row>
    <row r="29" spans="1:15" s="52" customFormat="1" x14ac:dyDescent="0.2">
      <c r="A29" s="183"/>
      <c r="B29" s="184"/>
      <c r="C29" s="185" t="s">
        <v>4</v>
      </c>
      <c r="D29" s="140"/>
      <c r="E29" s="140"/>
      <c r="F29" s="140"/>
      <c r="G29" s="49" t="s">
        <v>130</v>
      </c>
      <c r="H29" s="49" t="s">
        <v>45</v>
      </c>
      <c r="I29" s="50">
        <v>24</v>
      </c>
      <c r="J29" s="50">
        <f t="shared" si="2"/>
        <v>8</v>
      </c>
      <c r="K29" s="51">
        <f t="shared" si="0"/>
        <v>192</v>
      </c>
      <c r="L29" s="50">
        <f t="shared" si="3"/>
        <v>1920</v>
      </c>
      <c r="M29" s="49" t="s">
        <v>3</v>
      </c>
      <c r="N29" s="49">
        <v>0.9</v>
      </c>
      <c r="O29" s="67">
        <f t="shared" si="1"/>
        <v>172.8</v>
      </c>
    </row>
    <row r="30" spans="1:15" s="52" customFormat="1" x14ac:dyDescent="0.2">
      <c r="A30" s="183"/>
      <c r="B30" s="184"/>
      <c r="C30" s="185" t="s">
        <v>46</v>
      </c>
      <c r="D30" s="140"/>
      <c r="E30" s="140"/>
      <c r="F30" s="140"/>
      <c r="G30" s="49" t="s">
        <v>130</v>
      </c>
      <c r="H30" s="49" t="s">
        <v>103</v>
      </c>
      <c r="I30" s="50">
        <v>6</v>
      </c>
      <c r="J30" s="50">
        <f t="shared" si="2"/>
        <v>8</v>
      </c>
      <c r="K30" s="51">
        <f t="shared" si="0"/>
        <v>48</v>
      </c>
      <c r="L30" s="50">
        <f t="shared" si="3"/>
        <v>480</v>
      </c>
      <c r="M30" s="49" t="s">
        <v>3</v>
      </c>
      <c r="N30" s="49">
        <v>2.25</v>
      </c>
      <c r="O30" s="67">
        <f t="shared" si="1"/>
        <v>108</v>
      </c>
    </row>
    <row r="31" spans="1:15" s="52" customFormat="1" x14ac:dyDescent="0.2">
      <c r="A31" s="183"/>
      <c r="B31" s="184"/>
      <c r="C31" s="185" t="s">
        <v>47</v>
      </c>
      <c r="D31" s="140"/>
      <c r="E31" s="140"/>
      <c r="F31" s="140"/>
      <c r="G31" s="49" t="s">
        <v>130</v>
      </c>
      <c r="H31" s="49"/>
      <c r="I31" s="50">
        <v>12</v>
      </c>
      <c r="J31" s="50">
        <f t="shared" si="2"/>
        <v>8</v>
      </c>
      <c r="K31" s="51">
        <f t="shared" si="0"/>
        <v>96</v>
      </c>
      <c r="L31" s="50">
        <f t="shared" si="3"/>
        <v>960</v>
      </c>
      <c r="M31" s="49" t="s">
        <v>3</v>
      </c>
      <c r="N31" s="49">
        <v>18</v>
      </c>
      <c r="O31" s="67">
        <f t="shared" si="1"/>
        <v>1728</v>
      </c>
    </row>
    <row r="32" spans="1:15" hidden="1" x14ac:dyDescent="0.2">
      <c r="A32" s="280" t="s">
        <v>48</v>
      </c>
      <c r="B32" s="281"/>
      <c r="C32" s="282" t="s">
        <v>9</v>
      </c>
      <c r="D32" s="146"/>
      <c r="E32" s="146"/>
      <c r="F32" s="146"/>
      <c r="G32" s="55"/>
      <c r="H32" s="55" t="s">
        <v>11</v>
      </c>
      <c r="I32" s="55">
        <f>I21*2</f>
        <v>6</v>
      </c>
      <c r="J32" s="56">
        <f t="shared" si="2"/>
        <v>8</v>
      </c>
      <c r="K32" s="57">
        <f t="shared" si="0"/>
        <v>48</v>
      </c>
      <c r="L32" s="50">
        <f t="shared" si="3"/>
        <v>480</v>
      </c>
      <c r="M32" s="55" t="s">
        <v>3</v>
      </c>
      <c r="N32" s="55"/>
      <c r="O32" s="68">
        <f t="shared" si="1"/>
        <v>0</v>
      </c>
    </row>
    <row r="33" spans="1:15" hidden="1" x14ac:dyDescent="0.2">
      <c r="A33" s="280" t="s">
        <v>49</v>
      </c>
      <c r="B33" s="281"/>
      <c r="C33" s="282" t="s">
        <v>9</v>
      </c>
      <c r="D33" s="146"/>
      <c r="E33" s="146"/>
      <c r="F33" s="146"/>
      <c r="G33" s="55"/>
      <c r="H33" s="55" t="s">
        <v>11</v>
      </c>
      <c r="I33" s="56">
        <f>N1/270</f>
        <v>8.8888888888888893</v>
      </c>
      <c r="J33" s="56">
        <f t="shared" si="2"/>
        <v>8</v>
      </c>
      <c r="K33" s="57">
        <f t="shared" si="0"/>
        <v>71.111111111111114</v>
      </c>
      <c r="L33" s="50">
        <f t="shared" si="3"/>
        <v>711.11111111111109</v>
      </c>
      <c r="M33" s="55" t="s">
        <v>3</v>
      </c>
      <c r="N33" s="55"/>
      <c r="O33" s="68">
        <f t="shared" si="1"/>
        <v>0</v>
      </c>
    </row>
    <row r="34" spans="1:15" hidden="1" x14ac:dyDescent="0.2">
      <c r="A34" s="280" t="s">
        <v>50</v>
      </c>
      <c r="B34" s="281"/>
      <c r="C34" s="282" t="s">
        <v>9</v>
      </c>
      <c r="D34" s="146"/>
      <c r="E34" s="146"/>
      <c r="F34" s="146"/>
      <c r="G34" s="55"/>
      <c r="H34" s="55" t="s">
        <v>51</v>
      </c>
      <c r="I34" s="55">
        <f>I24*2</f>
        <v>8</v>
      </c>
      <c r="J34" s="56">
        <f t="shared" si="2"/>
        <v>8</v>
      </c>
      <c r="K34" s="57">
        <f t="shared" si="0"/>
        <v>64</v>
      </c>
      <c r="L34" s="50">
        <f t="shared" si="3"/>
        <v>640</v>
      </c>
      <c r="M34" s="55" t="s">
        <v>3</v>
      </c>
      <c r="N34" s="55"/>
      <c r="O34" s="68">
        <f t="shared" si="1"/>
        <v>0</v>
      </c>
    </row>
    <row r="35" spans="1:15" hidden="1" x14ac:dyDescent="0.2">
      <c r="A35" s="280" t="s">
        <v>52</v>
      </c>
      <c r="B35" s="281"/>
      <c r="C35" s="282" t="s">
        <v>53</v>
      </c>
      <c r="D35" s="146"/>
      <c r="E35" s="146"/>
      <c r="F35" s="146"/>
      <c r="G35" s="55"/>
      <c r="H35" s="55" t="s">
        <v>54</v>
      </c>
      <c r="I35" s="55">
        <f>I26*1</f>
        <v>8</v>
      </c>
      <c r="J35" s="56">
        <f t="shared" si="2"/>
        <v>8</v>
      </c>
      <c r="K35" s="57">
        <f t="shared" si="0"/>
        <v>64</v>
      </c>
      <c r="L35" s="50">
        <f t="shared" si="3"/>
        <v>640</v>
      </c>
      <c r="M35" s="55" t="s">
        <v>3</v>
      </c>
      <c r="N35" s="55"/>
      <c r="O35" s="68">
        <f t="shared" si="1"/>
        <v>0</v>
      </c>
    </row>
    <row r="36" spans="1:15" hidden="1" x14ac:dyDescent="0.2">
      <c r="A36" s="280" t="s">
        <v>43</v>
      </c>
      <c r="B36" s="281"/>
      <c r="C36" s="282" t="s">
        <v>53</v>
      </c>
      <c r="D36" s="146"/>
      <c r="E36" s="146"/>
      <c r="F36" s="146"/>
      <c r="G36" s="55"/>
      <c r="H36" s="55" t="s">
        <v>22</v>
      </c>
      <c r="I36" s="56">
        <f>I25</f>
        <v>6</v>
      </c>
      <c r="J36" s="56">
        <f t="shared" si="2"/>
        <v>8</v>
      </c>
      <c r="K36" s="57">
        <f t="shared" si="0"/>
        <v>48</v>
      </c>
      <c r="L36" s="50">
        <f t="shared" si="3"/>
        <v>480</v>
      </c>
      <c r="M36" s="55" t="s">
        <v>3</v>
      </c>
      <c r="N36" s="55"/>
      <c r="O36" s="68">
        <f t="shared" si="1"/>
        <v>0</v>
      </c>
    </row>
    <row r="37" spans="1:15" hidden="1" x14ac:dyDescent="0.2">
      <c r="A37" s="280" t="s">
        <v>55</v>
      </c>
      <c r="B37" s="281"/>
      <c r="C37" s="282" t="s">
        <v>53</v>
      </c>
      <c r="D37" s="146"/>
      <c r="E37" s="146"/>
      <c r="F37" s="146"/>
      <c r="G37" s="55"/>
      <c r="H37" s="55" t="s">
        <v>22</v>
      </c>
      <c r="I37" s="56">
        <f>I25</f>
        <v>6</v>
      </c>
      <c r="J37" s="56">
        <f t="shared" si="2"/>
        <v>8</v>
      </c>
      <c r="K37" s="57">
        <f t="shared" si="0"/>
        <v>48</v>
      </c>
      <c r="L37" s="50">
        <f t="shared" si="3"/>
        <v>480</v>
      </c>
      <c r="M37" s="55" t="s">
        <v>3</v>
      </c>
      <c r="N37" s="55"/>
      <c r="O37" s="68">
        <f t="shared" si="1"/>
        <v>0</v>
      </c>
    </row>
    <row r="38" spans="1:15" hidden="1" x14ac:dyDescent="0.2">
      <c r="A38" s="280" t="s">
        <v>56</v>
      </c>
      <c r="B38" s="281"/>
      <c r="C38" s="282" t="s">
        <v>53</v>
      </c>
      <c r="D38" s="146"/>
      <c r="E38" s="146"/>
      <c r="F38" s="146"/>
      <c r="G38" s="55"/>
      <c r="H38" s="55" t="s">
        <v>57</v>
      </c>
      <c r="I38" s="55">
        <v>12</v>
      </c>
      <c r="J38" s="56">
        <f t="shared" si="2"/>
        <v>8</v>
      </c>
      <c r="K38" s="57">
        <f t="shared" si="0"/>
        <v>96</v>
      </c>
      <c r="L38" s="50">
        <f t="shared" si="3"/>
        <v>960</v>
      </c>
      <c r="M38" s="55" t="s">
        <v>3</v>
      </c>
      <c r="N38" s="55"/>
      <c r="O38" s="68">
        <f t="shared" si="1"/>
        <v>0</v>
      </c>
    </row>
    <row r="39" spans="1:15" hidden="1" x14ac:dyDescent="0.2">
      <c r="A39" s="280" t="s">
        <v>104</v>
      </c>
      <c r="B39" s="281"/>
      <c r="C39" s="282" t="s">
        <v>9</v>
      </c>
      <c r="D39" s="146"/>
      <c r="E39" s="146"/>
      <c r="F39" s="146"/>
      <c r="G39" s="55"/>
      <c r="H39" s="55" t="s">
        <v>51</v>
      </c>
      <c r="I39" s="56">
        <f>N1/270</f>
        <v>8.8888888888888893</v>
      </c>
      <c r="J39" s="56">
        <f t="shared" si="2"/>
        <v>8</v>
      </c>
      <c r="K39" s="57">
        <f t="shared" si="0"/>
        <v>71.111111111111114</v>
      </c>
      <c r="L39" s="50">
        <f t="shared" si="3"/>
        <v>711.11111111111109</v>
      </c>
      <c r="M39" s="55" t="s">
        <v>3</v>
      </c>
      <c r="N39" s="55"/>
      <c r="O39" s="68">
        <f t="shared" si="1"/>
        <v>0</v>
      </c>
    </row>
    <row r="40" spans="1:15" ht="38.25" hidden="1" customHeight="1" x14ac:dyDescent="0.2">
      <c r="A40" s="280"/>
      <c r="B40" s="281"/>
      <c r="C40" s="283" t="s">
        <v>12</v>
      </c>
      <c r="D40" s="147"/>
      <c r="E40" s="147"/>
      <c r="F40" s="147"/>
      <c r="G40" s="55"/>
      <c r="H40" s="55" t="s">
        <v>13</v>
      </c>
      <c r="I40" s="55">
        <f>(B12+D12+B12+D12)/450</f>
        <v>24</v>
      </c>
      <c r="J40" s="56">
        <f t="shared" si="2"/>
        <v>8</v>
      </c>
      <c r="K40" s="57">
        <f t="shared" si="0"/>
        <v>192</v>
      </c>
      <c r="L40" s="50">
        <f t="shared" si="3"/>
        <v>1920</v>
      </c>
      <c r="M40" s="55" t="s">
        <v>3</v>
      </c>
      <c r="N40" s="55"/>
      <c r="O40" s="68">
        <f t="shared" si="1"/>
        <v>0</v>
      </c>
    </row>
    <row r="41" spans="1:15" s="52" customFormat="1" ht="16.5" customHeight="1" x14ac:dyDescent="0.2">
      <c r="A41" s="183"/>
      <c r="B41" s="184"/>
      <c r="C41" s="204" t="s">
        <v>8</v>
      </c>
      <c r="D41" s="205"/>
      <c r="E41" s="205"/>
      <c r="F41" s="206"/>
      <c r="G41" s="49" t="s">
        <v>130</v>
      </c>
      <c r="H41" s="49" t="s">
        <v>122</v>
      </c>
      <c r="I41" s="49">
        <f>I40</f>
        <v>24</v>
      </c>
      <c r="J41" s="50">
        <f t="shared" ref="J41" si="4">J40</f>
        <v>8</v>
      </c>
      <c r="K41" s="51">
        <v>192</v>
      </c>
      <c r="L41" s="50">
        <f t="shared" si="3"/>
        <v>1920</v>
      </c>
      <c r="M41" s="49" t="s">
        <v>93</v>
      </c>
      <c r="N41" s="49">
        <v>0.48599999999999999</v>
      </c>
      <c r="O41" s="67">
        <f t="shared" si="1"/>
        <v>93.311999999999998</v>
      </c>
    </row>
    <row r="42" spans="1:15" s="52" customFormat="1" x14ac:dyDescent="0.2">
      <c r="A42" s="183"/>
      <c r="B42" s="184"/>
      <c r="C42" s="185" t="s">
        <v>14</v>
      </c>
      <c r="D42" s="140"/>
      <c r="E42" s="140"/>
      <c r="F42" s="140"/>
      <c r="G42" s="49" t="s">
        <v>130</v>
      </c>
      <c r="H42" s="49" t="s">
        <v>15</v>
      </c>
      <c r="I42" s="50">
        <f>(B12/1000+D12/1000+B12/1000+D12/1000)</f>
        <v>10.8</v>
      </c>
      <c r="J42" s="50">
        <f>J40</f>
        <v>8</v>
      </c>
      <c r="K42" s="51">
        <f t="shared" si="0"/>
        <v>86.4</v>
      </c>
      <c r="L42" s="50">
        <f t="shared" si="3"/>
        <v>864</v>
      </c>
      <c r="M42" s="49" t="s">
        <v>32</v>
      </c>
      <c r="N42" s="49">
        <v>5.75</v>
      </c>
      <c r="O42" s="67">
        <f t="shared" si="1"/>
        <v>496.8</v>
      </c>
    </row>
    <row r="43" spans="1:15" hidden="1" x14ac:dyDescent="0.2">
      <c r="A43" s="280"/>
      <c r="B43" s="281"/>
      <c r="C43" s="282" t="s">
        <v>16</v>
      </c>
      <c r="D43" s="146"/>
      <c r="E43" s="146"/>
      <c r="F43" s="146"/>
      <c r="G43" s="55" t="s">
        <v>131</v>
      </c>
      <c r="H43" s="55" t="s">
        <v>60</v>
      </c>
      <c r="I43" s="56">
        <f>I42*2</f>
        <v>21.6</v>
      </c>
      <c r="J43" s="56">
        <f t="shared" si="2"/>
        <v>8</v>
      </c>
      <c r="K43" s="57">
        <f t="shared" si="0"/>
        <v>172.8</v>
      </c>
      <c r="L43" s="50">
        <f t="shared" si="3"/>
        <v>1728</v>
      </c>
      <c r="M43" s="55" t="s">
        <v>32</v>
      </c>
      <c r="N43" s="55"/>
      <c r="O43" s="68">
        <f t="shared" si="1"/>
        <v>0</v>
      </c>
    </row>
    <row r="44" spans="1:15" hidden="1" x14ac:dyDescent="0.2">
      <c r="A44" s="280"/>
      <c r="B44" s="281"/>
      <c r="C44" s="282" t="s">
        <v>128</v>
      </c>
      <c r="D44" s="146"/>
      <c r="E44" s="146"/>
      <c r="F44" s="146"/>
      <c r="G44" s="55" t="s">
        <v>132</v>
      </c>
      <c r="H44" s="55" t="s">
        <v>17</v>
      </c>
      <c r="I44" s="56">
        <f>(0.6*0.15*(I42*1000))/600</f>
        <v>1.62</v>
      </c>
      <c r="J44" s="56">
        <f t="shared" si="2"/>
        <v>8</v>
      </c>
      <c r="K44" s="57">
        <f t="shared" si="0"/>
        <v>12.96</v>
      </c>
      <c r="L44" s="50">
        <f t="shared" si="3"/>
        <v>129.60000000000002</v>
      </c>
      <c r="M44" s="55" t="s">
        <v>3</v>
      </c>
      <c r="N44" s="55"/>
      <c r="O44" s="68">
        <f t="shared" si="1"/>
        <v>0</v>
      </c>
    </row>
    <row r="45" spans="1:15" hidden="1" x14ac:dyDescent="0.2">
      <c r="A45" s="280"/>
      <c r="B45" s="281"/>
      <c r="C45" s="282" t="s">
        <v>105</v>
      </c>
      <c r="D45" s="146"/>
      <c r="E45" s="146"/>
      <c r="F45" s="146"/>
      <c r="G45" s="55" t="s">
        <v>132</v>
      </c>
      <c r="H45" s="55" t="s">
        <v>61</v>
      </c>
      <c r="I45" s="56">
        <f>(0.6*0.15*(I42*1000))/600</f>
        <v>1.62</v>
      </c>
      <c r="J45" s="56">
        <f t="shared" si="2"/>
        <v>8</v>
      </c>
      <c r="K45" s="57">
        <f t="shared" si="0"/>
        <v>12.96</v>
      </c>
      <c r="L45" s="50">
        <f t="shared" si="3"/>
        <v>129.60000000000002</v>
      </c>
      <c r="M45" s="55" t="s">
        <v>3</v>
      </c>
      <c r="N45" s="55"/>
      <c r="O45" s="68">
        <f t="shared" si="1"/>
        <v>0</v>
      </c>
    </row>
    <row r="46" spans="1:15" s="52" customFormat="1" x14ac:dyDescent="0.2">
      <c r="A46" s="183"/>
      <c r="B46" s="184"/>
      <c r="C46" s="185" t="s">
        <v>64</v>
      </c>
      <c r="D46" s="140"/>
      <c r="E46" s="140"/>
      <c r="F46" s="140"/>
      <c r="G46" s="49" t="s">
        <v>130</v>
      </c>
      <c r="H46" s="49"/>
      <c r="I46" s="50">
        <f>I42*2</f>
        <v>21.6</v>
      </c>
      <c r="J46" s="50">
        <f t="shared" si="2"/>
        <v>8</v>
      </c>
      <c r="K46" s="51">
        <f t="shared" si="0"/>
        <v>172.8</v>
      </c>
      <c r="L46" s="50">
        <f t="shared" si="3"/>
        <v>1728</v>
      </c>
      <c r="M46" s="49" t="s">
        <v>3</v>
      </c>
      <c r="N46" s="49">
        <v>5</v>
      </c>
      <c r="O46" s="67">
        <f t="shared" si="1"/>
        <v>864</v>
      </c>
    </row>
    <row r="47" spans="1:15" s="52" customFormat="1" x14ac:dyDescent="0.2">
      <c r="A47" s="183"/>
      <c r="B47" s="184"/>
      <c r="C47" s="185" t="s">
        <v>65</v>
      </c>
      <c r="D47" s="140"/>
      <c r="E47" s="140"/>
      <c r="F47" s="140"/>
      <c r="G47" s="49" t="s">
        <v>130</v>
      </c>
      <c r="H47" s="49"/>
      <c r="I47" s="50">
        <f>I46</f>
        <v>21.6</v>
      </c>
      <c r="J47" s="50">
        <f t="shared" si="2"/>
        <v>8</v>
      </c>
      <c r="K47" s="51">
        <f t="shared" si="0"/>
        <v>172.8</v>
      </c>
      <c r="L47" s="50">
        <f t="shared" si="3"/>
        <v>1728</v>
      </c>
      <c r="M47" s="49" t="s">
        <v>3</v>
      </c>
      <c r="N47" s="49">
        <v>4</v>
      </c>
      <c r="O47" s="67">
        <f t="shared" si="1"/>
        <v>691.2</v>
      </c>
    </row>
    <row r="48" spans="1:15" s="52" customFormat="1" x14ac:dyDescent="0.2">
      <c r="A48" s="183"/>
      <c r="B48" s="184"/>
      <c r="C48" s="185" t="s">
        <v>66</v>
      </c>
      <c r="D48" s="140"/>
      <c r="E48" s="140"/>
      <c r="F48" s="140"/>
      <c r="G48" s="49" t="s">
        <v>130</v>
      </c>
      <c r="H48" s="49"/>
      <c r="I48" s="50">
        <f>I47</f>
        <v>21.6</v>
      </c>
      <c r="J48" s="50">
        <f t="shared" si="2"/>
        <v>8</v>
      </c>
      <c r="K48" s="51">
        <f t="shared" si="0"/>
        <v>172.8</v>
      </c>
      <c r="L48" s="50">
        <f t="shared" si="3"/>
        <v>1728</v>
      </c>
      <c r="M48" s="49" t="s">
        <v>3</v>
      </c>
      <c r="N48" s="49">
        <v>3</v>
      </c>
      <c r="O48" s="67">
        <f t="shared" si="1"/>
        <v>518.40000000000009</v>
      </c>
    </row>
    <row r="49" spans="1:15" ht="16" hidden="1" thickBot="1" x14ac:dyDescent="0.25">
      <c r="A49" s="207"/>
      <c r="B49" s="208"/>
      <c r="C49" s="209" t="s">
        <v>67</v>
      </c>
      <c r="D49" s="210"/>
      <c r="E49" s="27">
        <f>(B12/3)/1000+0.2</f>
        <v>1.2</v>
      </c>
      <c r="F49" s="27">
        <f>D12/1000</f>
        <v>2.4</v>
      </c>
      <c r="G49" s="20"/>
      <c r="H49" s="20"/>
      <c r="I49" s="22">
        <f>(E49*F49)*10.764</f>
        <v>31.000319999999999</v>
      </c>
      <c r="J49" s="22">
        <f>J48</f>
        <v>8</v>
      </c>
      <c r="K49" s="21">
        <f t="shared" si="0"/>
        <v>248.00255999999999</v>
      </c>
      <c r="L49" s="50">
        <f t="shared" si="3"/>
        <v>2480.0255999999999</v>
      </c>
      <c r="M49" s="20" t="s">
        <v>107</v>
      </c>
      <c r="N49" s="20"/>
      <c r="O49" s="66">
        <f t="shared" si="1"/>
        <v>0</v>
      </c>
    </row>
    <row r="50" spans="1:15" ht="16" thickBot="1" x14ac:dyDescent="0.25">
      <c r="O50" s="69">
        <f>SUM(O18:O49)</f>
        <v>16813.0288</v>
      </c>
    </row>
    <row r="51" spans="1:15" ht="15" customHeight="1" x14ac:dyDescent="0.2">
      <c r="A51" s="1" t="s">
        <v>69</v>
      </c>
      <c r="B51" s="152"/>
      <c r="C51" s="152"/>
      <c r="D51" s="152"/>
      <c r="E51" s="152"/>
      <c r="F51" s="152"/>
      <c r="G51" s="153"/>
      <c r="H51" s="154"/>
      <c r="I51" s="155"/>
      <c r="J51" s="155"/>
      <c r="K51" s="155"/>
      <c r="L51" s="155"/>
      <c r="M51" s="155"/>
      <c r="N51" s="155"/>
      <c r="O51" s="172">
        <v>2400</v>
      </c>
    </row>
    <row r="52" spans="1:15" x14ac:dyDescent="0.2">
      <c r="A52" s="2" t="s">
        <v>70</v>
      </c>
      <c r="B52" s="284" t="s">
        <v>71</v>
      </c>
      <c r="C52" s="284"/>
      <c r="D52" s="284"/>
      <c r="E52" s="284"/>
      <c r="F52" s="284"/>
      <c r="G52" s="285"/>
      <c r="H52" s="156"/>
      <c r="I52" s="157"/>
      <c r="J52" s="157"/>
      <c r="K52" s="157"/>
      <c r="L52" s="157"/>
      <c r="M52" s="157"/>
      <c r="N52" s="157"/>
      <c r="O52" s="173"/>
    </row>
    <row r="53" spans="1:15" x14ac:dyDescent="0.2">
      <c r="A53" s="3" t="s">
        <v>72</v>
      </c>
      <c r="B53" s="174" t="s">
        <v>73</v>
      </c>
      <c r="C53" s="174"/>
      <c r="D53" s="174"/>
      <c r="E53" s="174"/>
      <c r="F53" s="174"/>
      <c r="G53" s="175"/>
      <c r="H53" s="156"/>
      <c r="I53" s="157"/>
      <c r="J53" s="157"/>
      <c r="K53" s="157"/>
      <c r="L53" s="157"/>
      <c r="M53" s="157"/>
      <c r="N53" s="157"/>
      <c r="O53" s="173"/>
    </row>
    <row r="54" spans="1:15" x14ac:dyDescent="0.2">
      <c r="A54" s="3" t="s">
        <v>74</v>
      </c>
      <c r="B54" s="158" t="s">
        <v>75</v>
      </c>
      <c r="C54" s="159"/>
      <c r="D54" s="159"/>
      <c r="E54" s="159"/>
      <c r="F54" s="159"/>
      <c r="G54" s="160"/>
      <c r="H54" s="156"/>
      <c r="I54" s="157"/>
      <c r="J54" s="157"/>
      <c r="K54" s="157"/>
      <c r="L54" s="157"/>
      <c r="M54" s="157"/>
      <c r="N54" s="157"/>
      <c r="O54" s="173"/>
    </row>
    <row r="55" spans="1:15" x14ac:dyDescent="0.2">
      <c r="A55" s="3" t="s">
        <v>76</v>
      </c>
      <c r="B55" s="159" t="s">
        <v>77</v>
      </c>
      <c r="C55" s="159"/>
      <c r="D55" s="159"/>
      <c r="E55" s="159"/>
      <c r="F55" s="159"/>
      <c r="G55" s="160"/>
      <c r="H55" s="156"/>
      <c r="I55" s="157"/>
      <c r="J55" s="157"/>
      <c r="K55" s="157"/>
      <c r="L55" s="157"/>
      <c r="M55" s="157"/>
      <c r="N55" s="157"/>
      <c r="O55" s="173"/>
    </row>
    <row r="56" spans="1:15" x14ac:dyDescent="0.2">
      <c r="A56" s="3" t="s">
        <v>78</v>
      </c>
      <c r="B56" s="159" t="s">
        <v>108</v>
      </c>
      <c r="C56" s="159"/>
      <c r="D56" s="159"/>
      <c r="E56" s="159"/>
      <c r="F56" s="159"/>
      <c r="G56" s="160"/>
      <c r="H56" s="156"/>
      <c r="I56" s="157"/>
      <c r="J56" s="157"/>
      <c r="K56" s="157"/>
      <c r="L56" s="157"/>
      <c r="M56" s="157"/>
      <c r="N56" s="157"/>
      <c r="O56" s="173"/>
    </row>
    <row r="57" spans="1:15" x14ac:dyDescent="0.2">
      <c r="A57" s="3" t="s">
        <v>80</v>
      </c>
      <c r="B57" s="160" t="s">
        <v>81</v>
      </c>
      <c r="C57" s="178"/>
      <c r="D57" s="179" t="s">
        <v>109</v>
      </c>
      <c r="E57" s="180"/>
      <c r="F57" s="4" t="s">
        <v>83</v>
      </c>
      <c r="G57" s="5" t="s">
        <v>84</v>
      </c>
      <c r="H57" s="156"/>
      <c r="I57" s="157"/>
      <c r="J57" s="157"/>
      <c r="K57" s="157"/>
      <c r="L57" s="157"/>
      <c r="M57" s="157"/>
      <c r="N57" s="157"/>
      <c r="O57" s="173"/>
    </row>
    <row r="58" spans="1:15" x14ac:dyDescent="0.2">
      <c r="A58" s="3" t="s">
        <v>85</v>
      </c>
      <c r="B58" s="160" t="s">
        <v>86</v>
      </c>
      <c r="C58" s="181"/>
      <c r="D58" s="181"/>
      <c r="E58" s="181"/>
      <c r="F58" s="181"/>
      <c r="G58" s="182"/>
      <c r="H58" s="156"/>
      <c r="I58" s="157"/>
      <c r="J58" s="157"/>
      <c r="K58" s="157"/>
      <c r="L58" s="157"/>
      <c r="M58" s="157"/>
      <c r="N58" s="157"/>
      <c r="O58" s="173"/>
    </row>
    <row r="59" spans="1:15" x14ac:dyDescent="0.2">
      <c r="A59" s="3" t="s">
        <v>87</v>
      </c>
      <c r="B59" s="159" t="s">
        <v>88</v>
      </c>
      <c r="C59" s="159"/>
      <c r="D59" s="159"/>
      <c r="E59" s="159"/>
      <c r="F59" s="159"/>
      <c r="G59" s="160"/>
      <c r="H59" s="156"/>
      <c r="I59" s="157"/>
      <c r="J59" s="157"/>
      <c r="K59" s="157"/>
      <c r="L59" s="157"/>
      <c r="M59" s="157"/>
      <c r="N59" s="157"/>
      <c r="O59" s="173"/>
    </row>
    <row r="60" spans="1:15" ht="15" customHeight="1" x14ac:dyDescent="0.2">
      <c r="A60" s="6" t="s">
        <v>18</v>
      </c>
      <c r="B60" s="158" t="s">
        <v>126</v>
      </c>
      <c r="C60" s="159"/>
      <c r="D60" s="159"/>
      <c r="E60" s="159"/>
      <c r="F60" s="159"/>
      <c r="G60" s="160"/>
      <c r="H60" s="156"/>
      <c r="I60" s="157"/>
      <c r="J60" s="157"/>
      <c r="K60" s="157"/>
      <c r="L60" s="157"/>
      <c r="M60" s="157"/>
      <c r="N60" s="157"/>
      <c r="O60" s="173"/>
    </row>
    <row r="61" spans="1:15" x14ac:dyDescent="0.2">
      <c r="A61" s="3" t="s">
        <v>89</v>
      </c>
      <c r="B61" s="159" t="s">
        <v>90</v>
      </c>
      <c r="C61" s="159"/>
      <c r="D61" s="159"/>
      <c r="E61" s="159"/>
      <c r="F61" s="159"/>
      <c r="G61" s="160"/>
      <c r="H61" s="156"/>
      <c r="I61" s="157"/>
      <c r="J61" s="157"/>
      <c r="K61" s="157"/>
      <c r="L61" s="157"/>
      <c r="M61" s="157"/>
      <c r="N61" s="157"/>
      <c r="O61" s="173"/>
    </row>
    <row r="62" spans="1:15" ht="16" thickBot="1" x14ac:dyDescent="0.25">
      <c r="A62" s="3" t="s">
        <v>91</v>
      </c>
      <c r="B62" s="7">
        <v>2400</v>
      </c>
      <c r="C62" s="7" t="s">
        <v>92</v>
      </c>
      <c r="D62" s="7">
        <v>2400</v>
      </c>
      <c r="E62" s="7">
        <v>4</v>
      </c>
      <c r="F62" s="7" t="s">
        <v>93</v>
      </c>
      <c r="G62" s="8"/>
      <c r="H62" s="161">
        <v>2400</v>
      </c>
      <c r="I62" s="128"/>
      <c r="J62" s="128"/>
      <c r="K62" s="128"/>
      <c r="L62" s="128"/>
      <c r="M62" s="128"/>
      <c r="N62" s="128"/>
      <c r="O62" s="173"/>
    </row>
    <row r="63" spans="1:15" x14ac:dyDescent="0.2">
      <c r="A63" s="3" t="s">
        <v>94</v>
      </c>
      <c r="B63" s="162">
        <v>0</v>
      </c>
      <c r="C63" s="163"/>
      <c r="D63" s="164"/>
      <c r="E63" s="164"/>
      <c r="F63" s="164"/>
      <c r="G63" s="164"/>
      <c r="H63" s="165"/>
      <c r="I63" s="166"/>
      <c r="J63" s="166"/>
      <c r="K63" s="167" t="s">
        <v>95</v>
      </c>
      <c r="L63" s="168"/>
      <c r="M63" s="152"/>
      <c r="N63" s="152"/>
      <c r="O63" s="70" t="s">
        <v>96</v>
      </c>
    </row>
    <row r="64" spans="1:15" x14ac:dyDescent="0.2">
      <c r="A64" s="3" t="s">
        <v>97</v>
      </c>
      <c r="B64" s="162">
        <v>1200</v>
      </c>
      <c r="C64" s="163"/>
      <c r="D64" s="9" t="s">
        <v>98</v>
      </c>
      <c r="E64" s="10"/>
      <c r="F64" s="10"/>
      <c r="G64" s="11"/>
      <c r="H64" s="11"/>
      <c r="I64" s="11"/>
      <c r="J64" s="11"/>
      <c r="K64" s="169"/>
      <c r="L64" s="170"/>
      <c r="M64" s="171"/>
      <c r="N64" s="171"/>
      <c r="O64" s="71"/>
    </row>
    <row r="65" spans="1:15" x14ac:dyDescent="0.2">
      <c r="A65" s="2" t="s">
        <v>99</v>
      </c>
      <c r="B65" s="186"/>
      <c r="C65" s="187"/>
      <c r="D65" s="187"/>
      <c r="E65" s="187"/>
      <c r="F65" s="187"/>
      <c r="G65" s="187"/>
      <c r="H65" s="12"/>
      <c r="I65" s="12"/>
      <c r="J65" s="12"/>
      <c r="K65" s="188"/>
      <c r="L65" s="189"/>
      <c r="M65" s="190"/>
      <c r="N65" s="190"/>
      <c r="O65" s="72"/>
    </row>
    <row r="66" spans="1:15" ht="16" thickBot="1" x14ac:dyDescent="0.25">
      <c r="A66" s="45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77"/>
      <c r="M66" s="19"/>
      <c r="N66" s="19"/>
      <c r="O66" s="64"/>
    </row>
    <row r="67" spans="1:15" ht="33" thickBot="1" x14ac:dyDescent="0.25">
      <c r="A67" s="191"/>
      <c r="B67" s="192"/>
      <c r="C67" s="193" t="s">
        <v>28</v>
      </c>
      <c r="D67" s="143"/>
      <c r="E67" s="143"/>
      <c r="F67" s="143"/>
      <c r="G67" s="25" t="s">
        <v>123</v>
      </c>
      <c r="H67" s="25" t="s">
        <v>29</v>
      </c>
      <c r="I67" s="26" t="s">
        <v>101</v>
      </c>
      <c r="J67" s="26" t="s">
        <v>106</v>
      </c>
      <c r="K67" s="26" t="s">
        <v>102</v>
      </c>
      <c r="L67" s="78" t="s">
        <v>145</v>
      </c>
      <c r="M67" s="26" t="s">
        <v>30</v>
      </c>
      <c r="N67" s="26" t="s">
        <v>0</v>
      </c>
      <c r="O67" s="65" t="s">
        <v>100</v>
      </c>
    </row>
    <row r="68" spans="1:15" hidden="1" x14ac:dyDescent="0.2">
      <c r="A68" s="194"/>
      <c r="B68" s="195"/>
      <c r="C68" s="196" t="s">
        <v>31</v>
      </c>
      <c r="D68" s="137"/>
      <c r="E68" s="137"/>
      <c r="F68" s="137"/>
      <c r="G68" s="16"/>
      <c r="H68" s="16"/>
      <c r="I68" s="23">
        <f>21*0.14</f>
        <v>2.9400000000000004</v>
      </c>
      <c r="J68" s="23">
        <f>E62</f>
        <v>4</v>
      </c>
      <c r="K68" s="24">
        <f>I68*J68</f>
        <v>11.760000000000002</v>
      </c>
      <c r="L68" s="23"/>
      <c r="M68" s="16" t="s">
        <v>1</v>
      </c>
      <c r="N68" s="16"/>
      <c r="O68" s="66">
        <f>K68*N68</f>
        <v>0</v>
      </c>
    </row>
    <row r="69" spans="1:15" s="52" customFormat="1" x14ac:dyDescent="0.2">
      <c r="A69" s="183"/>
      <c r="B69" s="184"/>
      <c r="C69" s="185" t="s">
        <v>2</v>
      </c>
      <c r="D69" s="140"/>
      <c r="E69" s="140"/>
      <c r="F69" s="140"/>
      <c r="G69" s="49" t="s">
        <v>130</v>
      </c>
      <c r="H69" s="49"/>
      <c r="I69" s="50">
        <v>42.06</v>
      </c>
      <c r="J69" s="50">
        <f>J68</f>
        <v>4</v>
      </c>
      <c r="K69" s="51">
        <f t="shared" ref="K69:K100" si="5">I69*J69</f>
        <v>168.24</v>
      </c>
      <c r="L69" s="50">
        <f>K69*10</f>
        <v>1682.4</v>
      </c>
      <c r="M69" s="49" t="s">
        <v>32</v>
      </c>
      <c r="N69" s="49">
        <v>6.9</v>
      </c>
      <c r="O69" s="67">
        <f t="shared" ref="O69:O100" si="6">K69*N69</f>
        <v>1160.8560000000002</v>
      </c>
    </row>
    <row r="70" spans="1:15" s="52" customFormat="1" x14ac:dyDescent="0.2">
      <c r="A70" s="183"/>
      <c r="B70" s="184"/>
      <c r="C70" s="185" t="s">
        <v>68</v>
      </c>
      <c r="D70" s="140"/>
      <c r="E70" s="140"/>
      <c r="F70" s="140"/>
      <c r="G70" s="49" t="s">
        <v>130</v>
      </c>
      <c r="H70" s="49"/>
      <c r="I70" s="50">
        <v>6.9480000000000004</v>
      </c>
      <c r="J70" s="50">
        <f>J69</f>
        <v>4</v>
      </c>
      <c r="K70" s="51">
        <f t="shared" si="5"/>
        <v>27.792000000000002</v>
      </c>
      <c r="L70" s="50">
        <f t="shared" ref="L70:L99" si="7">K70*10</f>
        <v>277.92</v>
      </c>
      <c r="M70" s="49" t="s">
        <v>32</v>
      </c>
      <c r="N70" s="49">
        <v>6.35</v>
      </c>
      <c r="O70" s="67">
        <f t="shared" si="6"/>
        <v>176.47919999999999</v>
      </c>
    </row>
    <row r="71" spans="1:15" s="52" customFormat="1" x14ac:dyDescent="0.2">
      <c r="A71" s="183"/>
      <c r="B71" s="184"/>
      <c r="C71" s="185" t="s">
        <v>33</v>
      </c>
      <c r="D71" s="140"/>
      <c r="E71" s="140"/>
      <c r="F71" s="140"/>
      <c r="G71" s="49" t="s">
        <v>130</v>
      </c>
      <c r="H71" s="49" t="s">
        <v>140</v>
      </c>
      <c r="I71" s="50">
        <v>3</v>
      </c>
      <c r="J71" s="50">
        <f t="shared" ref="J71:J100" si="8">J70</f>
        <v>4</v>
      </c>
      <c r="K71" s="51">
        <f t="shared" si="5"/>
        <v>12</v>
      </c>
      <c r="L71" s="50">
        <f t="shared" si="7"/>
        <v>120</v>
      </c>
      <c r="M71" s="49" t="s">
        <v>3</v>
      </c>
      <c r="N71" s="49">
        <v>151</v>
      </c>
      <c r="O71" s="67">
        <f t="shared" si="6"/>
        <v>1812</v>
      </c>
    </row>
    <row r="72" spans="1:15" s="52" customFormat="1" x14ac:dyDescent="0.2">
      <c r="A72" s="183"/>
      <c r="B72" s="184"/>
      <c r="C72" s="185" t="s">
        <v>34</v>
      </c>
      <c r="D72" s="140"/>
      <c r="E72" s="140"/>
      <c r="F72" s="140"/>
      <c r="G72" s="49" t="s">
        <v>130</v>
      </c>
      <c r="H72" s="49"/>
      <c r="I72" s="50">
        <f>I71</f>
        <v>3</v>
      </c>
      <c r="J72" s="50">
        <f t="shared" si="8"/>
        <v>4</v>
      </c>
      <c r="K72" s="51">
        <f t="shared" si="5"/>
        <v>12</v>
      </c>
      <c r="L72" s="50">
        <f t="shared" si="7"/>
        <v>120</v>
      </c>
      <c r="M72" s="49" t="s">
        <v>3</v>
      </c>
      <c r="N72" s="49">
        <v>11</v>
      </c>
      <c r="O72" s="67">
        <f t="shared" si="6"/>
        <v>132</v>
      </c>
    </row>
    <row r="73" spans="1:15" s="52" customFormat="1" x14ac:dyDescent="0.2">
      <c r="A73" s="183"/>
      <c r="B73" s="184"/>
      <c r="C73" s="185" t="s">
        <v>5</v>
      </c>
      <c r="D73" s="140"/>
      <c r="E73" s="140"/>
      <c r="F73" s="140"/>
      <c r="G73" s="49" t="s">
        <v>130</v>
      </c>
      <c r="H73" s="49" t="s">
        <v>110</v>
      </c>
      <c r="I73" s="50">
        <v>6</v>
      </c>
      <c r="J73" s="50">
        <f t="shared" si="8"/>
        <v>4</v>
      </c>
      <c r="K73" s="51">
        <f t="shared" si="5"/>
        <v>24</v>
      </c>
      <c r="L73" s="50">
        <f t="shared" si="7"/>
        <v>240</v>
      </c>
      <c r="M73" s="49" t="s">
        <v>3</v>
      </c>
      <c r="N73" s="49">
        <v>58</v>
      </c>
      <c r="O73" s="67">
        <f t="shared" si="6"/>
        <v>1392</v>
      </c>
    </row>
    <row r="74" spans="1:15" s="52" customFormat="1" ht="15" customHeight="1" x14ac:dyDescent="0.2">
      <c r="A74" s="183"/>
      <c r="B74" s="184"/>
      <c r="C74" s="185" t="s">
        <v>6</v>
      </c>
      <c r="D74" s="140"/>
      <c r="E74" s="140"/>
      <c r="F74" s="140"/>
      <c r="G74" s="49" t="s">
        <v>130</v>
      </c>
      <c r="H74" s="49" t="s">
        <v>37</v>
      </c>
      <c r="I74" s="50">
        <v>2</v>
      </c>
      <c r="J74" s="50">
        <f t="shared" si="8"/>
        <v>4</v>
      </c>
      <c r="K74" s="51">
        <f t="shared" si="5"/>
        <v>8</v>
      </c>
      <c r="L74" s="50">
        <f t="shared" si="7"/>
        <v>80</v>
      </c>
      <c r="M74" s="49" t="s">
        <v>3</v>
      </c>
      <c r="N74" s="49">
        <v>11</v>
      </c>
      <c r="O74" s="67">
        <f t="shared" si="6"/>
        <v>88</v>
      </c>
    </row>
    <row r="75" spans="1:15" s="52" customFormat="1" ht="15" customHeight="1" x14ac:dyDescent="0.2">
      <c r="A75" s="183"/>
      <c r="B75" s="184"/>
      <c r="C75" s="185" t="s">
        <v>38</v>
      </c>
      <c r="D75" s="140"/>
      <c r="E75" s="140"/>
      <c r="F75" s="140"/>
      <c r="G75" s="49" t="s">
        <v>130</v>
      </c>
      <c r="H75" s="49" t="s">
        <v>39</v>
      </c>
      <c r="I75" s="50">
        <v>6</v>
      </c>
      <c r="J75" s="50">
        <f t="shared" si="8"/>
        <v>4</v>
      </c>
      <c r="K75" s="51">
        <f t="shared" si="5"/>
        <v>24</v>
      </c>
      <c r="L75" s="50">
        <f t="shared" si="7"/>
        <v>240</v>
      </c>
      <c r="M75" s="49" t="s">
        <v>3</v>
      </c>
      <c r="N75" s="49">
        <v>3.25</v>
      </c>
      <c r="O75" s="67">
        <f t="shared" si="6"/>
        <v>78</v>
      </c>
    </row>
    <row r="76" spans="1:15" s="52" customFormat="1" x14ac:dyDescent="0.2">
      <c r="A76" s="183"/>
      <c r="B76" s="184"/>
      <c r="C76" s="185" t="s">
        <v>7</v>
      </c>
      <c r="D76" s="140"/>
      <c r="E76" s="140"/>
      <c r="F76" s="140"/>
      <c r="G76" s="49" t="s">
        <v>130</v>
      </c>
      <c r="H76" s="49" t="s">
        <v>40</v>
      </c>
      <c r="I76" s="50">
        <v>6</v>
      </c>
      <c r="J76" s="50">
        <f t="shared" si="8"/>
        <v>4</v>
      </c>
      <c r="K76" s="51">
        <f t="shared" si="5"/>
        <v>24</v>
      </c>
      <c r="L76" s="50">
        <f t="shared" si="7"/>
        <v>240</v>
      </c>
      <c r="M76" s="49" t="s">
        <v>3</v>
      </c>
      <c r="N76" s="49">
        <v>5</v>
      </c>
      <c r="O76" s="67">
        <f t="shared" si="6"/>
        <v>120</v>
      </c>
    </row>
    <row r="77" spans="1:15" s="52" customFormat="1" x14ac:dyDescent="0.2">
      <c r="A77" s="183"/>
      <c r="B77" s="184"/>
      <c r="C77" s="185" t="s">
        <v>41</v>
      </c>
      <c r="D77" s="140"/>
      <c r="E77" s="140"/>
      <c r="F77" s="140"/>
      <c r="G77" s="49" t="s">
        <v>130</v>
      </c>
      <c r="H77" s="49" t="s">
        <v>42</v>
      </c>
      <c r="I77" s="50">
        <v>6</v>
      </c>
      <c r="J77" s="50">
        <f t="shared" si="8"/>
        <v>4</v>
      </c>
      <c r="K77" s="51">
        <f t="shared" si="5"/>
        <v>24</v>
      </c>
      <c r="L77" s="50">
        <f t="shared" si="7"/>
        <v>240</v>
      </c>
      <c r="M77" s="49" t="s">
        <v>3</v>
      </c>
      <c r="N77" s="49">
        <v>8</v>
      </c>
      <c r="O77" s="67">
        <f t="shared" si="6"/>
        <v>192</v>
      </c>
    </row>
    <row r="78" spans="1:15" s="52" customFormat="1" x14ac:dyDescent="0.2">
      <c r="A78" s="183"/>
      <c r="B78" s="184"/>
      <c r="C78" s="185" t="s">
        <v>43</v>
      </c>
      <c r="D78" s="140"/>
      <c r="E78" s="140"/>
      <c r="F78" s="140"/>
      <c r="G78" s="49" t="s">
        <v>130</v>
      </c>
      <c r="H78" s="49" t="s">
        <v>44</v>
      </c>
      <c r="I78" s="50">
        <v>6</v>
      </c>
      <c r="J78" s="50">
        <f t="shared" si="8"/>
        <v>4</v>
      </c>
      <c r="K78" s="51">
        <f t="shared" si="5"/>
        <v>24</v>
      </c>
      <c r="L78" s="50">
        <f t="shared" si="7"/>
        <v>240</v>
      </c>
      <c r="M78" s="49" t="s">
        <v>3</v>
      </c>
      <c r="N78" s="49">
        <v>4.5</v>
      </c>
      <c r="O78" s="67">
        <f t="shared" si="6"/>
        <v>108</v>
      </c>
    </row>
    <row r="79" spans="1:15" s="52" customFormat="1" x14ac:dyDescent="0.2">
      <c r="A79" s="183"/>
      <c r="B79" s="184"/>
      <c r="C79" s="185" t="s">
        <v>4</v>
      </c>
      <c r="D79" s="140"/>
      <c r="E79" s="140"/>
      <c r="F79" s="140"/>
      <c r="G79" s="49" t="s">
        <v>130</v>
      </c>
      <c r="H79" s="49" t="s">
        <v>45</v>
      </c>
      <c r="I79" s="50">
        <v>24</v>
      </c>
      <c r="J79" s="50">
        <f t="shared" si="8"/>
        <v>4</v>
      </c>
      <c r="K79" s="51">
        <f t="shared" si="5"/>
        <v>96</v>
      </c>
      <c r="L79" s="50">
        <f t="shared" si="7"/>
        <v>960</v>
      </c>
      <c r="M79" s="49" t="s">
        <v>3</v>
      </c>
      <c r="N79" s="49">
        <v>0.9</v>
      </c>
      <c r="O79" s="67">
        <f t="shared" si="6"/>
        <v>86.4</v>
      </c>
    </row>
    <row r="80" spans="1:15" s="52" customFormat="1" x14ac:dyDescent="0.2">
      <c r="A80" s="183"/>
      <c r="B80" s="184"/>
      <c r="C80" s="185" t="s">
        <v>46</v>
      </c>
      <c r="D80" s="140"/>
      <c r="E80" s="140"/>
      <c r="F80" s="140"/>
      <c r="G80" s="49" t="s">
        <v>130</v>
      </c>
      <c r="H80" s="49" t="s">
        <v>103</v>
      </c>
      <c r="I80" s="50">
        <v>6</v>
      </c>
      <c r="J80" s="50">
        <f t="shared" si="8"/>
        <v>4</v>
      </c>
      <c r="K80" s="51">
        <f t="shared" si="5"/>
        <v>24</v>
      </c>
      <c r="L80" s="50">
        <f t="shared" si="7"/>
        <v>240</v>
      </c>
      <c r="M80" s="49" t="s">
        <v>3</v>
      </c>
      <c r="N80" s="49">
        <v>2.25</v>
      </c>
      <c r="O80" s="67">
        <f t="shared" si="6"/>
        <v>54</v>
      </c>
    </row>
    <row r="81" spans="1:15" s="52" customFormat="1" x14ac:dyDescent="0.2">
      <c r="A81" s="183"/>
      <c r="B81" s="184"/>
      <c r="C81" s="185" t="s">
        <v>47</v>
      </c>
      <c r="D81" s="140"/>
      <c r="E81" s="140"/>
      <c r="F81" s="140"/>
      <c r="G81" s="49" t="s">
        <v>130</v>
      </c>
      <c r="H81" s="49"/>
      <c r="I81" s="50">
        <v>12</v>
      </c>
      <c r="J81" s="50">
        <f t="shared" si="8"/>
        <v>4</v>
      </c>
      <c r="K81" s="51">
        <f t="shared" si="5"/>
        <v>48</v>
      </c>
      <c r="L81" s="50">
        <f t="shared" si="7"/>
        <v>480</v>
      </c>
      <c r="M81" s="49" t="s">
        <v>3</v>
      </c>
      <c r="N81" s="49">
        <v>18</v>
      </c>
      <c r="O81" s="67">
        <f t="shared" si="6"/>
        <v>864</v>
      </c>
    </row>
    <row r="82" spans="1:15" hidden="1" x14ac:dyDescent="0.2">
      <c r="A82" s="197" t="s">
        <v>48</v>
      </c>
      <c r="B82" s="198"/>
      <c r="C82" s="199" t="s">
        <v>9</v>
      </c>
      <c r="D82" s="151"/>
      <c r="E82" s="151"/>
      <c r="F82" s="151"/>
      <c r="G82" s="13"/>
      <c r="H82" s="13" t="s">
        <v>11</v>
      </c>
      <c r="I82" s="13">
        <f>I71*2</f>
        <v>6</v>
      </c>
      <c r="J82" s="14">
        <f t="shared" si="8"/>
        <v>4</v>
      </c>
      <c r="K82" s="15">
        <f t="shared" si="5"/>
        <v>24</v>
      </c>
      <c r="L82" s="50">
        <f t="shared" si="7"/>
        <v>240</v>
      </c>
      <c r="M82" s="13" t="s">
        <v>3</v>
      </c>
      <c r="N82" s="13"/>
      <c r="O82" s="66">
        <f t="shared" si="6"/>
        <v>0</v>
      </c>
    </row>
    <row r="83" spans="1:15" hidden="1" x14ac:dyDescent="0.2">
      <c r="A83" s="197" t="s">
        <v>49</v>
      </c>
      <c r="B83" s="198"/>
      <c r="C83" s="199" t="s">
        <v>9</v>
      </c>
      <c r="D83" s="151"/>
      <c r="E83" s="151"/>
      <c r="F83" s="151"/>
      <c r="G83" s="13"/>
      <c r="H83" s="13" t="s">
        <v>11</v>
      </c>
      <c r="I83" s="14">
        <f>O51/270</f>
        <v>8.8888888888888893</v>
      </c>
      <c r="J83" s="14">
        <f t="shared" si="8"/>
        <v>4</v>
      </c>
      <c r="K83" s="15">
        <f t="shared" si="5"/>
        <v>35.555555555555557</v>
      </c>
      <c r="L83" s="50">
        <f t="shared" si="7"/>
        <v>355.55555555555554</v>
      </c>
      <c r="M83" s="13" t="s">
        <v>3</v>
      </c>
      <c r="N83" s="13"/>
      <c r="O83" s="66">
        <f t="shared" si="6"/>
        <v>0</v>
      </c>
    </row>
    <row r="84" spans="1:15" hidden="1" x14ac:dyDescent="0.2">
      <c r="A84" s="197" t="s">
        <v>50</v>
      </c>
      <c r="B84" s="198"/>
      <c r="C84" s="199" t="s">
        <v>9</v>
      </c>
      <c r="D84" s="151"/>
      <c r="E84" s="151"/>
      <c r="F84" s="151"/>
      <c r="G84" s="13"/>
      <c r="H84" s="13" t="s">
        <v>51</v>
      </c>
      <c r="I84" s="13">
        <f>I74*2</f>
        <v>4</v>
      </c>
      <c r="J84" s="14">
        <f t="shared" si="8"/>
        <v>4</v>
      </c>
      <c r="K84" s="15">
        <f t="shared" si="5"/>
        <v>16</v>
      </c>
      <c r="L84" s="50">
        <f t="shared" si="7"/>
        <v>160</v>
      </c>
      <c r="M84" s="13" t="s">
        <v>3</v>
      </c>
      <c r="N84" s="13"/>
      <c r="O84" s="66">
        <f t="shared" si="6"/>
        <v>0</v>
      </c>
    </row>
    <row r="85" spans="1:15" hidden="1" x14ac:dyDescent="0.2">
      <c r="A85" s="197" t="s">
        <v>52</v>
      </c>
      <c r="B85" s="198"/>
      <c r="C85" s="199" t="s">
        <v>53</v>
      </c>
      <c r="D85" s="151"/>
      <c r="E85" s="151"/>
      <c r="F85" s="151"/>
      <c r="G85" s="13"/>
      <c r="H85" s="13" t="s">
        <v>54</v>
      </c>
      <c r="I85" s="13">
        <f>I76*1</f>
        <v>6</v>
      </c>
      <c r="J85" s="14">
        <f t="shared" si="8"/>
        <v>4</v>
      </c>
      <c r="K85" s="15">
        <f t="shared" si="5"/>
        <v>24</v>
      </c>
      <c r="L85" s="50">
        <f t="shared" si="7"/>
        <v>240</v>
      </c>
      <c r="M85" s="13" t="s">
        <v>3</v>
      </c>
      <c r="N85" s="13"/>
      <c r="O85" s="66">
        <f t="shared" si="6"/>
        <v>0</v>
      </c>
    </row>
    <row r="86" spans="1:15" hidden="1" x14ac:dyDescent="0.2">
      <c r="A86" s="197" t="s">
        <v>43</v>
      </c>
      <c r="B86" s="198"/>
      <c r="C86" s="199" t="s">
        <v>53</v>
      </c>
      <c r="D86" s="151"/>
      <c r="E86" s="151"/>
      <c r="F86" s="151"/>
      <c r="G86" s="13"/>
      <c r="H86" s="13" t="s">
        <v>22</v>
      </c>
      <c r="I86" s="14">
        <f>I75</f>
        <v>6</v>
      </c>
      <c r="J86" s="14">
        <f t="shared" si="8"/>
        <v>4</v>
      </c>
      <c r="K86" s="15">
        <f t="shared" si="5"/>
        <v>24</v>
      </c>
      <c r="L86" s="50">
        <f t="shared" si="7"/>
        <v>240</v>
      </c>
      <c r="M86" s="13" t="s">
        <v>3</v>
      </c>
      <c r="N86" s="13"/>
      <c r="O86" s="66">
        <f t="shared" si="6"/>
        <v>0</v>
      </c>
    </row>
    <row r="87" spans="1:15" hidden="1" x14ac:dyDescent="0.2">
      <c r="A87" s="197" t="s">
        <v>55</v>
      </c>
      <c r="B87" s="198"/>
      <c r="C87" s="199" t="s">
        <v>53</v>
      </c>
      <c r="D87" s="151"/>
      <c r="E87" s="151"/>
      <c r="F87" s="151"/>
      <c r="G87" s="13"/>
      <c r="H87" s="13" t="s">
        <v>22</v>
      </c>
      <c r="I87" s="14">
        <f>I75</f>
        <v>6</v>
      </c>
      <c r="J87" s="14">
        <f t="shared" si="8"/>
        <v>4</v>
      </c>
      <c r="K87" s="15">
        <f t="shared" si="5"/>
        <v>24</v>
      </c>
      <c r="L87" s="50">
        <f t="shared" si="7"/>
        <v>240</v>
      </c>
      <c r="M87" s="13" t="s">
        <v>3</v>
      </c>
      <c r="N87" s="13"/>
      <c r="O87" s="66">
        <f t="shared" si="6"/>
        <v>0</v>
      </c>
    </row>
    <row r="88" spans="1:15" hidden="1" x14ac:dyDescent="0.2">
      <c r="A88" s="197" t="s">
        <v>56</v>
      </c>
      <c r="B88" s="198"/>
      <c r="C88" s="199" t="s">
        <v>53</v>
      </c>
      <c r="D88" s="151"/>
      <c r="E88" s="151"/>
      <c r="F88" s="151"/>
      <c r="G88" s="13"/>
      <c r="H88" s="13" t="s">
        <v>57</v>
      </c>
      <c r="I88" s="13">
        <v>12</v>
      </c>
      <c r="J88" s="14">
        <f t="shared" si="8"/>
        <v>4</v>
      </c>
      <c r="K88" s="15">
        <f t="shared" si="5"/>
        <v>48</v>
      </c>
      <c r="L88" s="50">
        <f t="shared" si="7"/>
        <v>480</v>
      </c>
      <c r="M88" s="13" t="s">
        <v>3</v>
      </c>
      <c r="N88" s="13"/>
      <c r="O88" s="66">
        <f t="shared" si="6"/>
        <v>0</v>
      </c>
    </row>
    <row r="89" spans="1:15" hidden="1" x14ac:dyDescent="0.2">
      <c r="A89" s="197" t="s">
        <v>104</v>
      </c>
      <c r="B89" s="198"/>
      <c r="C89" s="199" t="s">
        <v>9</v>
      </c>
      <c r="D89" s="151"/>
      <c r="E89" s="151"/>
      <c r="F89" s="151"/>
      <c r="G89" s="13"/>
      <c r="H89" s="13" t="s">
        <v>51</v>
      </c>
      <c r="I89" s="14">
        <f>O51/270</f>
        <v>8.8888888888888893</v>
      </c>
      <c r="J89" s="14">
        <f t="shared" si="8"/>
        <v>4</v>
      </c>
      <c r="K89" s="15">
        <f t="shared" si="5"/>
        <v>35.555555555555557</v>
      </c>
      <c r="L89" s="50">
        <f t="shared" si="7"/>
        <v>355.55555555555554</v>
      </c>
      <c r="M89" s="13" t="s">
        <v>3</v>
      </c>
      <c r="N89" s="13"/>
      <c r="O89" s="66">
        <f t="shared" si="6"/>
        <v>0</v>
      </c>
    </row>
    <row r="90" spans="1:15" ht="15" hidden="1" customHeight="1" x14ac:dyDescent="0.2">
      <c r="A90" s="200" t="s">
        <v>19</v>
      </c>
      <c r="B90" s="201"/>
      <c r="C90" s="151" t="s">
        <v>9</v>
      </c>
      <c r="D90" s="151"/>
      <c r="E90" s="151"/>
      <c r="F90" s="151"/>
      <c r="G90" s="13"/>
      <c r="H90" s="13" t="s">
        <v>10</v>
      </c>
      <c r="I90" s="14">
        <f>(E100+E100+F100+F100)/0.275</f>
        <v>26.181818181818176</v>
      </c>
      <c r="J90" s="14">
        <f t="shared" si="8"/>
        <v>4</v>
      </c>
      <c r="K90" s="15">
        <f t="shared" si="5"/>
        <v>104.72727272727271</v>
      </c>
      <c r="L90" s="50">
        <f t="shared" si="7"/>
        <v>1047.272727272727</v>
      </c>
      <c r="M90" s="13" t="s">
        <v>3</v>
      </c>
      <c r="N90" s="13"/>
      <c r="O90" s="66">
        <f t="shared" si="6"/>
        <v>0</v>
      </c>
    </row>
    <row r="91" spans="1:15" hidden="1" x14ac:dyDescent="0.2">
      <c r="A91" s="197"/>
      <c r="B91" s="198"/>
      <c r="C91" s="202" t="s">
        <v>12</v>
      </c>
      <c r="D91" s="203"/>
      <c r="E91" s="203"/>
      <c r="F91" s="203"/>
      <c r="G91" s="13"/>
      <c r="H91" s="13" t="s">
        <v>13</v>
      </c>
      <c r="I91" s="14">
        <f>(B62+D62+B62+D62)/450</f>
        <v>21.333333333333332</v>
      </c>
      <c r="J91" s="14">
        <f>J89</f>
        <v>4</v>
      </c>
      <c r="K91" s="15">
        <f t="shared" si="5"/>
        <v>85.333333333333329</v>
      </c>
      <c r="L91" s="50">
        <f t="shared" si="7"/>
        <v>853.33333333333326</v>
      </c>
      <c r="M91" s="13" t="s">
        <v>3</v>
      </c>
      <c r="N91" s="13"/>
      <c r="O91" s="66">
        <f t="shared" si="6"/>
        <v>0</v>
      </c>
    </row>
    <row r="92" spans="1:15" s="52" customFormat="1" x14ac:dyDescent="0.2">
      <c r="A92" s="183"/>
      <c r="B92" s="184"/>
      <c r="C92" s="204" t="s">
        <v>8</v>
      </c>
      <c r="D92" s="205"/>
      <c r="E92" s="205"/>
      <c r="F92" s="206"/>
      <c r="G92" s="49" t="s">
        <v>130</v>
      </c>
      <c r="H92" s="49" t="s">
        <v>122</v>
      </c>
      <c r="I92" s="50">
        <f>I91</f>
        <v>21.333333333333332</v>
      </c>
      <c r="J92" s="50">
        <f t="shared" ref="J92" si="9">J91</f>
        <v>4</v>
      </c>
      <c r="K92" s="51">
        <f t="shared" si="5"/>
        <v>85.333333333333329</v>
      </c>
      <c r="L92" s="50">
        <f t="shared" si="7"/>
        <v>853.33333333333326</v>
      </c>
      <c r="M92" s="49" t="s">
        <v>3</v>
      </c>
      <c r="N92" s="49">
        <v>0.48599999999999999</v>
      </c>
      <c r="O92" s="67">
        <f t="shared" si="6"/>
        <v>41.471999999999994</v>
      </c>
    </row>
    <row r="93" spans="1:15" s="52" customFormat="1" x14ac:dyDescent="0.2">
      <c r="A93" s="183"/>
      <c r="B93" s="184"/>
      <c r="C93" s="185" t="s">
        <v>14</v>
      </c>
      <c r="D93" s="140"/>
      <c r="E93" s="140"/>
      <c r="F93" s="140"/>
      <c r="G93" s="49" t="s">
        <v>130</v>
      </c>
      <c r="H93" s="49" t="s">
        <v>15</v>
      </c>
      <c r="I93" s="50">
        <f>(B62/1000+D62/1000+B62/1000+D62/1000)</f>
        <v>9.6</v>
      </c>
      <c r="J93" s="50">
        <f>J91</f>
        <v>4</v>
      </c>
      <c r="K93" s="51">
        <f t="shared" si="5"/>
        <v>38.4</v>
      </c>
      <c r="L93" s="50">
        <f t="shared" si="7"/>
        <v>384</v>
      </c>
      <c r="M93" s="49" t="s">
        <v>32</v>
      </c>
      <c r="N93" s="49">
        <v>5.75</v>
      </c>
      <c r="O93" s="67">
        <f t="shared" si="6"/>
        <v>220.79999999999998</v>
      </c>
    </row>
    <row r="94" spans="1:15" hidden="1" x14ac:dyDescent="0.2">
      <c r="A94" s="197"/>
      <c r="B94" s="198"/>
      <c r="C94" s="199" t="s">
        <v>16</v>
      </c>
      <c r="D94" s="151"/>
      <c r="E94" s="151"/>
      <c r="F94" s="151"/>
      <c r="G94" s="13" t="s">
        <v>131</v>
      </c>
      <c r="H94" s="13" t="s">
        <v>60</v>
      </c>
      <c r="I94" s="14">
        <f>I93*2</f>
        <v>19.2</v>
      </c>
      <c r="J94" s="14">
        <f t="shared" si="8"/>
        <v>4</v>
      </c>
      <c r="K94" s="15">
        <f t="shared" si="5"/>
        <v>76.8</v>
      </c>
      <c r="L94" s="50">
        <f t="shared" si="7"/>
        <v>768</v>
      </c>
      <c r="M94" s="13" t="s">
        <v>32</v>
      </c>
      <c r="N94" s="13"/>
      <c r="O94" s="66">
        <f t="shared" si="6"/>
        <v>0</v>
      </c>
    </row>
    <row r="95" spans="1:15" hidden="1" x14ac:dyDescent="0.2">
      <c r="A95" s="197"/>
      <c r="B95" s="198"/>
      <c r="C95" s="199" t="s">
        <v>128</v>
      </c>
      <c r="D95" s="151"/>
      <c r="E95" s="151"/>
      <c r="F95" s="151"/>
      <c r="G95" s="13" t="s">
        <v>132</v>
      </c>
      <c r="H95" s="13" t="s">
        <v>17</v>
      </c>
      <c r="I95" s="14">
        <f>(0.6*0.15*(I93*1000))/600</f>
        <v>1.44</v>
      </c>
      <c r="J95" s="14">
        <f t="shared" si="8"/>
        <v>4</v>
      </c>
      <c r="K95" s="15">
        <f t="shared" si="5"/>
        <v>5.76</v>
      </c>
      <c r="L95" s="50">
        <f t="shared" si="7"/>
        <v>57.599999999999994</v>
      </c>
      <c r="M95" s="13" t="s">
        <v>3</v>
      </c>
      <c r="N95" s="13"/>
      <c r="O95" s="66">
        <f t="shared" si="6"/>
        <v>0</v>
      </c>
    </row>
    <row r="96" spans="1:15" hidden="1" x14ac:dyDescent="0.2">
      <c r="A96" s="197"/>
      <c r="B96" s="198"/>
      <c r="C96" s="199" t="s">
        <v>105</v>
      </c>
      <c r="D96" s="151"/>
      <c r="E96" s="151"/>
      <c r="F96" s="151"/>
      <c r="G96" s="13" t="s">
        <v>132</v>
      </c>
      <c r="H96" s="13" t="s">
        <v>61</v>
      </c>
      <c r="I96" s="14">
        <f>(0.6*0.15*(I93*1000))/600</f>
        <v>1.44</v>
      </c>
      <c r="J96" s="14">
        <f t="shared" si="8"/>
        <v>4</v>
      </c>
      <c r="K96" s="15">
        <f t="shared" si="5"/>
        <v>5.76</v>
      </c>
      <c r="L96" s="50">
        <f t="shared" si="7"/>
        <v>57.599999999999994</v>
      </c>
      <c r="M96" s="13" t="s">
        <v>3</v>
      </c>
      <c r="N96" s="13"/>
      <c r="O96" s="66">
        <f t="shared" si="6"/>
        <v>0</v>
      </c>
    </row>
    <row r="97" spans="1:15" s="52" customFormat="1" x14ac:dyDescent="0.2">
      <c r="A97" s="183"/>
      <c r="B97" s="184"/>
      <c r="C97" s="185" t="s">
        <v>64</v>
      </c>
      <c r="D97" s="140"/>
      <c r="E97" s="140"/>
      <c r="F97" s="140"/>
      <c r="G97" s="49" t="s">
        <v>130</v>
      </c>
      <c r="H97" s="49"/>
      <c r="I97" s="50">
        <f>I93*2</f>
        <v>19.2</v>
      </c>
      <c r="J97" s="50">
        <f t="shared" si="8"/>
        <v>4</v>
      </c>
      <c r="K97" s="51">
        <f t="shared" si="5"/>
        <v>76.8</v>
      </c>
      <c r="L97" s="50">
        <f t="shared" si="7"/>
        <v>768</v>
      </c>
      <c r="M97" s="49" t="s">
        <v>3</v>
      </c>
      <c r="N97" s="49">
        <v>5</v>
      </c>
      <c r="O97" s="67">
        <f t="shared" si="6"/>
        <v>384</v>
      </c>
    </row>
    <row r="98" spans="1:15" s="52" customFormat="1" x14ac:dyDescent="0.2">
      <c r="A98" s="183"/>
      <c r="B98" s="184"/>
      <c r="C98" s="185" t="s">
        <v>65</v>
      </c>
      <c r="D98" s="140"/>
      <c r="E98" s="140"/>
      <c r="F98" s="140"/>
      <c r="G98" s="49" t="s">
        <v>130</v>
      </c>
      <c r="H98" s="49"/>
      <c r="I98" s="50">
        <f>I97</f>
        <v>19.2</v>
      </c>
      <c r="J98" s="50">
        <f t="shared" si="8"/>
        <v>4</v>
      </c>
      <c r="K98" s="51">
        <f t="shared" si="5"/>
        <v>76.8</v>
      </c>
      <c r="L98" s="50">
        <f t="shared" si="7"/>
        <v>768</v>
      </c>
      <c r="M98" s="49" t="s">
        <v>3</v>
      </c>
      <c r="N98" s="49">
        <v>4</v>
      </c>
      <c r="O98" s="67">
        <f t="shared" si="6"/>
        <v>307.2</v>
      </c>
    </row>
    <row r="99" spans="1:15" s="52" customFormat="1" x14ac:dyDescent="0.2">
      <c r="A99" s="183"/>
      <c r="B99" s="184"/>
      <c r="C99" s="185" t="s">
        <v>66</v>
      </c>
      <c r="D99" s="140"/>
      <c r="E99" s="140"/>
      <c r="F99" s="140"/>
      <c r="G99" s="49" t="s">
        <v>130</v>
      </c>
      <c r="H99" s="49"/>
      <c r="I99" s="50">
        <f>I98</f>
        <v>19.2</v>
      </c>
      <c r="J99" s="50">
        <f t="shared" si="8"/>
        <v>4</v>
      </c>
      <c r="K99" s="51">
        <f t="shared" si="5"/>
        <v>76.8</v>
      </c>
      <c r="L99" s="50">
        <f t="shared" si="7"/>
        <v>768</v>
      </c>
      <c r="M99" s="49" t="s">
        <v>3</v>
      </c>
      <c r="N99" s="49">
        <v>3</v>
      </c>
      <c r="O99" s="67">
        <f t="shared" si="6"/>
        <v>230.39999999999998</v>
      </c>
    </row>
    <row r="100" spans="1:15" ht="16" hidden="1" thickBot="1" x14ac:dyDescent="0.25">
      <c r="A100" s="207"/>
      <c r="B100" s="208"/>
      <c r="C100" s="209" t="s">
        <v>67</v>
      </c>
      <c r="D100" s="210"/>
      <c r="E100" s="27">
        <f>(B62/2)/1000</f>
        <v>1.2</v>
      </c>
      <c r="F100" s="27">
        <f>D62/1000</f>
        <v>2.4</v>
      </c>
      <c r="G100" s="20"/>
      <c r="H100" s="20"/>
      <c r="I100" s="22">
        <f>(E100*F100)*10.764</f>
        <v>31.000319999999999</v>
      </c>
      <c r="J100" s="22">
        <f t="shared" si="8"/>
        <v>4</v>
      </c>
      <c r="K100" s="21">
        <f t="shared" si="5"/>
        <v>124.00127999999999</v>
      </c>
      <c r="L100" s="22"/>
      <c r="M100" s="20" t="s">
        <v>107</v>
      </c>
      <c r="N100" s="20"/>
      <c r="O100" s="66">
        <f t="shared" si="6"/>
        <v>0</v>
      </c>
    </row>
    <row r="101" spans="1:15" ht="16" thickBot="1" x14ac:dyDescent="0.25">
      <c r="O101" s="69">
        <f>SUM(O68:O100)</f>
        <v>7447.6071999999995</v>
      </c>
    </row>
    <row r="102" spans="1:15" ht="15" customHeight="1" x14ac:dyDescent="0.2">
      <c r="A102" s="1" t="s">
        <v>69</v>
      </c>
      <c r="B102" s="152"/>
      <c r="C102" s="152"/>
      <c r="D102" s="152"/>
      <c r="E102" s="152"/>
      <c r="F102" s="152"/>
      <c r="G102" s="153"/>
      <c r="H102" s="154"/>
      <c r="I102" s="155"/>
      <c r="J102" s="155"/>
      <c r="K102" s="155"/>
      <c r="L102" s="155"/>
      <c r="M102" s="155"/>
      <c r="N102" s="155"/>
      <c r="O102" s="172">
        <v>2400</v>
      </c>
    </row>
    <row r="103" spans="1:15" x14ac:dyDescent="0.2">
      <c r="A103" s="2" t="s">
        <v>70</v>
      </c>
      <c r="B103" s="284" t="s">
        <v>71</v>
      </c>
      <c r="C103" s="284"/>
      <c r="D103" s="284"/>
      <c r="E103" s="284"/>
      <c r="F103" s="284"/>
      <c r="G103" s="285"/>
      <c r="H103" s="156"/>
      <c r="I103" s="157"/>
      <c r="J103" s="157"/>
      <c r="K103" s="157"/>
      <c r="L103" s="157"/>
      <c r="M103" s="157"/>
      <c r="N103" s="157"/>
      <c r="O103" s="173"/>
    </row>
    <row r="104" spans="1:15" x14ac:dyDescent="0.2">
      <c r="A104" s="3" t="s">
        <v>72</v>
      </c>
      <c r="B104" s="174" t="s">
        <v>73</v>
      </c>
      <c r="C104" s="174"/>
      <c r="D104" s="174"/>
      <c r="E104" s="174"/>
      <c r="F104" s="174"/>
      <c r="G104" s="175"/>
      <c r="H104" s="156"/>
      <c r="I104" s="157"/>
      <c r="J104" s="157"/>
      <c r="K104" s="157"/>
      <c r="L104" s="157"/>
      <c r="M104" s="157"/>
      <c r="N104" s="157"/>
      <c r="O104" s="173"/>
    </row>
    <row r="105" spans="1:15" x14ac:dyDescent="0.2">
      <c r="A105" s="3" t="s">
        <v>74</v>
      </c>
      <c r="B105" s="158" t="s">
        <v>75</v>
      </c>
      <c r="C105" s="159"/>
      <c r="D105" s="159"/>
      <c r="E105" s="159"/>
      <c r="F105" s="159"/>
      <c r="G105" s="160"/>
      <c r="H105" s="156"/>
      <c r="I105" s="157"/>
      <c r="J105" s="157"/>
      <c r="K105" s="157"/>
      <c r="L105" s="157"/>
      <c r="M105" s="157"/>
      <c r="N105" s="157"/>
      <c r="O105" s="173"/>
    </row>
    <row r="106" spans="1:15" x14ac:dyDescent="0.2">
      <c r="A106" s="3" t="s">
        <v>76</v>
      </c>
      <c r="B106" s="159" t="s">
        <v>77</v>
      </c>
      <c r="C106" s="159"/>
      <c r="D106" s="159"/>
      <c r="E106" s="159"/>
      <c r="F106" s="159"/>
      <c r="G106" s="160"/>
      <c r="H106" s="156"/>
      <c r="I106" s="157"/>
      <c r="J106" s="157"/>
      <c r="K106" s="157"/>
      <c r="L106" s="157"/>
      <c r="M106" s="157"/>
      <c r="N106" s="157"/>
      <c r="O106" s="173"/>
    </row>
    <row r="107" spans="1:15" x14ac:dyDescent="0.2">
      <c r="A107" s="3" t="s">
        <v>78</v>
      </c>
      <c r="B107" s="159" t="s">
        <v>111</v>
      </c>
      <c r="C107" s="159"/>
      <c r="D107" s="159"/>
      <c r="E107" s="159"/>
      <c r="F107" s="159"/>
      <c r="G107" s="160"/>
      <c r="H107" s="156"/>
      <c r="I107" s="157"/>
      <c r="J107" s="157"/>
      <c r="K107" s="157"/>
      <c r="L107" s="157"/>
      <c r="M107" s="157"/>
      <c r="N107" s="157"/>
      <c r="O107" s="173"/>
    </row>
    <row r="108" spans="1:15" x14ac:dyDescent="0.2">
      <c r="A108" s="3" t="s">
        <v>80</v>
      </c>
      <c r="B108" s="160" t="s">
        <v>81</v>
      </c>
      <c r="C108" s="178"/>
      <c r="D108" s="179" t="s">
        <v>109</v>
      </c>
      <c r="E108" s="180"/>
      <c r="F108" s="4" t="s">
        <v>83</v>
      </c>
      <c r="G108" s="5" t="s">
        <v>84</v>
      </c>
      <c r="H108" s="156"/>
      <c r="I108" s="157"/>
      <c r="J108" s="157"/>
      <c r="K108" s="157"/>
      <c r="L108" s="157"/>
      <c r="M108" s="157"/>
      <c r="N108" s="157"/>
      <c r="O108" s="173"/>
    </row>
    <row r="109" spans="1:15" x14ac:dyDescent="0.2">
      <c r="A109" s="3" t="s">
        <v>85</v>
      </c>
      <c r="B109" s="160" t="s">
        <v>86</v>
      </c>
      <c r="C109" s="181"/>
      <c r="D109" s="181"/>
      <c r="E109" s="181"/>
      <c r="F109" s="181"/>
      <c r="G109" s="182"/>
      <c r="H109" s="156"/>
      <c r="I109" s="157"/>
      <c r="J109" s="157"/>
      <c r="K109" s="157"/>
      <c r="L109" s="157"/>
      <c r="M109" s="157"/>
      <c r="N109" s="157"/>
      <c r="O109" s="173"/>
    </row>
    <row r="110" spans="1:15" x14ac:dyDescent="0.2">
      <c r="A110" s="3" t="s">
        <v>87</v>
      </c>
      <c r="B110" s="159" t="s">
        <v>88</v>
      </c>
      <c r="C110" s="159"/>
      <c r="D110" s="159"/>
      <c r="E110" s="159"/>
      <c r="F110" s="159"/>
      <c r="G110" s="160"/>
      <c r="H110" s="156"/>
      <c r="I110" s="157"/>
      <c r="J110" s="157"/>
      <c r="K110" s="157"/>
      <c r="L110" s="157"/>
      <c r="M110" s="157"/>
      <c r="N110" s="157"/>
      <c r="O110" s="173"/>
    </row>
    <row r="111" spans="1:15" ht="15" customHeight="1" x14ac:dyDescent="0.2">
      <c r="A111" s="6" t="s">
        <v>18</v>
      </c>
      <c r="B111" s="158" t="s">
        <v>126</v>
      </c>
      <c r="C111" s="159"/>
      <c r="D111" s="159"/>
      <c r="E111" s="159"/>
      <c r="F111" s="159"/>
      <c r="G111" s="160"/>
      <c r="H111" s="156"/>
      <c r="I111" s="157"/>
      <c r="J111" s="157"/>
      <c r="K111" s="157"/>
      <c r="L111" s="157"/>
      <c r="M111" s="157"/>
      <c r="N111" s="157"/>
      <c r="O111" s="173"/>
    </row>
    <row r="112" spans="1:15" x14ac:dyDescent="0.2">
      <c r="A112" s="3" t="s">
        <v>89</v>
      </c>
      <c r="B112" s="159" t="s">
        <v>90</v>
      </c>
      <c r="C112" s="159"/>
      <c r="D112" s="159"/>
      <c r="E112" s="159"/>
      <c r="F112" s="159"/>
      <c r="G112" s="160"/>
      <c r="H112" s="156"/>
      <c r="I112" s="157"/>
      <c r="J112" s="157"/>
      <c r="K112" s="157"/>
      <c r="L112" s="157"/>
      <c r="M112" s="157"/>
      <c r="N112" s="157"/>
      <c r="O112" s="173"/>
    </row>
    <row r="113" spans="1:15" ht="16" thickBot="1" x14ac:dyDescent="0.25">
      <c r="A113" s="3" t="s">
        <v>91</v>
      </c>
      <c r="B113" s="7">
        <v>1800</v>
      </c>
      <c r="C113" s="7" t="s">
        <v>92</v>
      </c>
      <c r="D113" s="7">
        <v>2400</v>
      </c>
      <c r="E113" s="7">
        <v>4</v>
      </c>
      <c r="F113" s="7" t="s">
        <v>93</v>
      </c>
      <c r="G113" s="8"/>
      <c r="H113" s="161">
        <v>1800</v>
      </c>
      <c r="I113" s="128"/>
      <c r="J113" s="128"/>
      <c r="K113" s="128"/>
      <c r="L113" s="128"/>
      <c r="M113" s="128"/>
      <c r="N113" s="128"/>
      <c r="O113" s="173"/>
    </row>
    <row r="114" spans="1:15" x14ac:dyDescent="0.2">
      <c r="A114" s="3" t="s">
        <v>94</v>
      </c>
      <c r="B114" s="162">
        <v>0</v>
      </c>
      <c r="C114" s="163"/>
      <c r="D114" s="164"/>
      <c r="E114" s="164"/>
      <c r="F114" s="164"/>
      <c r="G114" s="164"/>
      <c r="H114" s="165"/>
      <c r="I114" s="166"/>
      <c r="J114" s="166"/>
      <c r="K114" s="167" t="s">
        <v>95</v>
      </c>
      <c r="L114" s="168"/>
      <c r="M114" s="152"/>
      <c r="N114" s="152"/>
      <c r="O114" s="70" t="s">
        <v>96</v>
      </c>
    </row>
    <row r="115" spans="1:15" x14ac:dyDescent="0.2">
      <c r="A115" s="3" t="s">
        <v>97</v>
      </c>
      <c r="B115" s="162">
        <v>1200</v>
      </c>
      <c r="C115" s="163"/>
      <c r="D115" s="9" t="s">
        <v>98</v>
      </c>
      <c r="E115" s="10"/>
      <c r="F115" s="10"/>
      <c r="G115" s="11"/>
      <c r="H115" s="11"/>
      <c r="I115" s="11"/>
      <c r="J115" s="11"/>
      <c r="K115" s="169"/>
      <c r="L115" s="170"/>
      <c r="M115" s="171"/>
      <c r="N115" s="171"/>
      <c r="O115" s="71"/>
    </row>
    <row r="116" spans="1:15" x14ac:dyDescent="0.2">
      <c r="A116" s="2" t="s">
        <v>99</v>
      </c>
      <c r="B116" s="186"/>
      <c r="C116" s="187"/>
      <c r="D116" s="187"/>
      <c r="E116" s="187"/>
      <c r="F116" s="187"/>
      <c r="G116" s="187"/>
      <c r="H116" s="12"/>
      <c r="I116" s="12"/>
      <c r="J116" s="12"/>
      <c r="K116" s="188"/>
      <c r="L116" s="189"/>
      <c r="M116" s="190"/>
      <c r="N116" s="190"/>
      <c r="O116" s="72"/>
    </row>
    <row r="117" spans="1:15" ht="16" thickBot="1" x14ac:dyDescent="0.25">
      <c r="A117" s="45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77"/>
      <c r="M117" s="19"/>
      <c r="N117" s="19"/>
      <c r="O117" s="64"/>
    </row>
    <row r="118" spans="1:15" ht="33" thickBot="1" x14ac:dyDescent="0.25">
      <c r="A118" s="191"/>
      <c r="B118" s="192"/>
      <c r="C118" s="193" t="s">
        <v>28</v>
      </c>
      <c r="D118" s="143"/>
      <c r="E118" s="143"/>
      <c r="F118" s="143"/>
      <c r="G118" s="25" t="s">
        <v>123</v>
      </c>
      <c r="H118" s="25" t="s">
        <v>29</v>
      </c>
      <c r="I118" s="26" t="s">
        <v>101</v>
      </c>
      <c r="J118" s="26" t="s">
        <v>106</v>
      </c>
      <c r="K118" s="26" t="s">
        <v>144</v>
      </c>
      <c r="L118" s="78" t="s">
        <v>145</v>
      </c>
      <c r="M118" s="26" t="s">
        <v>30</v>
      </c>
      <c r="N118" s="26" t="s">
        <v>0</v>
      </c>
      <c r="O118" s="65" t="s">
        <v>100</v>
      </c>
    </row>
    <row r="119" spans="1:15" hidden="1" x14ac:dyDescent="0.2">
      <c r="A119" s="194"/>
      <c r="B119" s="195"/>
      <c r="C119" s="196" t="s">
        <v>31</v>
      </c>
      <c r="D119" s="137"/>
      <c r="E119" s="137"/>
      <c r="F119" s="137"/>
      <c r="G119" s="16"/>
      <c r="H119" s="16"/>
      <c r="I119" s="23">
        <f>19*0.14</f>
        <v>2.66</v>
      </c>
      <c r="J119" s="23">
        <f>E113</f>
        <v>4</v>
      </c>
      <c r="K119" s="24">
        <f>I119*J119</f>
        <v>10.64</v>
      </c>
      <c r="L119" s="23"/>
      <c r="M119" s="16" t="s">
        <v>1</v>
      </c>
      <c r="N119" s="16"/>
      <c r="O119" s="66">
        <f>K119*N119</f>
        <v>0</v>
      </c>
    </row>
    <row r="120" spans="1:15" s="52" customFormat="1" x14ac:dyDescent="0.2">
      <c r="A120" s="183"/>
      <c r="B120" s="184"/>
      <c r="C120" s="185" t="s">
        <v>2</v>
      </c>
      <c r="D120" s="140"/>
      <c r="E120" s="140"/>
      <c r="F120" s="140"/>
      <c r="G120" s="49" t="s">
        <v>130</v>
      </c>
      <c r="H120" s="49"/>
      <c r="I120" s="50">
        <v>38</v>
      </c>
      <c r="J120" s="50">
        <f>J119</f>
        <v>4</v>
      </c>
      <c r="K120" s="51">
        <f t="shared" ref="K120:K151" si="10">I120*J120</f>
        <v>152</v>
      </c>
      <c r="L120" s="50">
        <f>K120*10</f>
        <v>1520</v>
      </c>
      <c r="M120" s="49" t="s">
        <v>32</v>
      </c>
      <c r="N120" s="49">
        <v>6.9</v>
      </c>
      <c r="O120" s="67">
        <f t="shared" ref="O120:O151" si="11">K120*N120</f>
        <v>1048.8</v>
      </c>
    </row>
    <row r="121" spans="1:15" s="52" customFormat="1" x14ac:dyDescent="0.2">
      <c r="A121" s="183"/>
      <c r="B121" s="184"/>
      <c r="C121" s="185" t="s">
        <v>68</v>
      </c>
      <c r="D121" s="140"/>
      <c r="E121" s="140"/>
      <c r="F121" s="140"/>
      <c r="G121" s="49" t="s">
        <v>130</v>
      </c>
      <c r="H121" s="49"/>
      <c r="I121" s="50">
        <v>6.9480000000000004</v>
      </c>
      <c r="J121" s="50">
        <f>J120</f>
        <v>4</v>
      </c>
      <c r="K121" s="51">
        <f t="shared" si="10"/>
        <v>27.792000000000002</v>
      </c>
      <c r="L121" s="50">
        <f t="shared" ref="L121:L150" si="12">K121*10</f>
        <v>277.92</v>
      </c>
      <c r="M121" s="49" t="s">
        <v>32</v>
      </c>
      <c r="N121" s="49">
        <v>6.35</v>
      </c>
      <c r="O121" s="67">
        <f t="shared" si="11"/>
        <v>176.47919999999999</v>
      </c>
    </row>
    <row r="122" spans="1:15" s="52" customFormat="1" x14ac:dyDescent="0.2">
      <c r="A122" s="183"/>
      <c r="B122" s="184"/>
      <c r="C122" s="185" t="s">
        <v>33</v>
      </c>
      <c r="D122" s="140"/>
      <c r="E122" s="140"/>
      <c r="F122" s="140"/>
      <c r="G122" s="49" t="s">
        <v>130</v>
      </c>
      <c r="H122" s="49" t="s">
        <v>140</v>
      </c>
      <c r="I122" s="50">
        <v>3</v>
      </c>
      <c r="J122" s="50">
        <f t="shared" ref="J122:J151" si="13">J121</f>
        <v>4</v>
      </c>
      <c r="K122" s="51">
        <f t="shared" si="10"/>
        <v>12</v>
      </c>
      <c r="L122" s="50">
        <f t="shared" si="12"/>
        <v>120</v>
      </c>
      <c r="M122" s="49" t="s">
        <v>3</v>
      </c>
      <c r="N122" s="49">
        <v>151</v>
      </c>
      <c r="O122" s="67">
        <f t="shared" si="11"/>
        <v>1812</v>
      </c>
    </row>
    <row r="123" spans="1:15" s="52" customFormat="1" x14ac:dyDescent="0.2">
      <c r="A123" s="183"/>
      <c r="B123" s="184"/>
      <c r="C123" s="185" t="s">
        <v>34</v>
      </c>
      <c r="D123" s="140"/>
      <c r="E123" s="140"/>
      <c r="F123" s="140"/>
      <c r="G123" s="49" t="s">
        <v>130</v>
      </c>
      <c r="H123" s="49"/>
      <c r="I123" s="50">
        <f>I122</f>
        <v>3</v>
      </c>
      <c r="J123" s="50">
        <f t="shared" si="13"/>
        <v>4</v>
      </c>
      <c r="K123" s="51">
        <f t="shared" si="10"/>
        <v>12</v>
      </c>
      <c r="L123" s="50">
        <f t="shared" si="12"/>
        <v>120</v>
      </c>
      <c r="M123" s="49" t="s">
        <v>3</v>
      </c>
      <c r="N123" s="49">
        <v>11</v>
      </c>
      <c r="O123" s="67">
        <f t="shared" si="11"/>
        <v>132</v>
      </c>
    </row>
    <row r="124" spans="1:15" s="52" customFormat="1" x14ac:dyDescent="0.2">
      <c r="A124" s="183"/>
      <c r="B124" s="184"/>
      <c r="C124" s="185" t="s">
        <v>5</v>
      </c>
      <c r="D124" s="140"/>
      <c r="E124" s="140"/>
      <c r="F124" s="140"/>
      <c r="G124" s="49" t="s">
        <v>130</v>
      </c>
      <c r="H124" s="49" t="s">
        <v>110</v>
      </c>
      <c r="I124" s="50">
        <v>6</v>
      </c>
      <c r="J124" s="50">
        <f t="shared" si="13"/>
        <v>4</v>
      </c>
      <c r="K124" s="51">
        <f t="shared" si="10"/>
        <v>24</v>
      </c>
      <c r="L124" s="50">
        <f t="shared" si="12"/>
        <v>240</v>
      </c>
      <c r="M124" s="49" t="s">
        <v>3</v>
      </c>
      <c r="N124" s="49">
        <v>58</v>
      </c>
      <c r="O124" s="67">
        <f t="shared" si="11"/>
        <v>1392</v>
      </c>
    </row>
    <row r="125" spans="1:15" s="52" customFormat="1" x14ac:dyDescent="0.2">
      <c r="A125" s="183"/>
      <c r="B125" s="184"/>
      <c r="C125" s="185" t="s">
        <v>6</v>
      </c>
      <c r="D125" s="140"/>
      <c r="E125" s="140"/>
      <c r="F125" s="140"/>
      <c r="G125" s="49" t="s">
        <v>130</v>
      </c>
      <c r="H125" s="49" t="s">
        <v>37</v>
      </c>
      <c r="I125" s="50">
        <v>2</v>
      </c>
      <c r="J125" s="50">
        <f t="shared" si="13"/>
        <v>4</v>
      </c>
      <c r="K125" s="51">
        <f t="shared" si="10"/>
        <v>8</v>
      </c>
      <c r="L125" s="50">
        <f t="shared" si="12"/>
        <v>80</v>
      </c>
      <c r="M125" s="49" t="s">
        <v>3</v>
      </c>
      <c r="N125" s="49">
        <v>11</v>
      </c>
      <c r="O125" s="67">
        <f t="shared" si="11"/>
        <v>88</v>
      </c>
    </row>
    <row r="126" spans="1:15" s="52" customFormat="1" x14ac:dyDescent="0.2">
      <c r="A126" s="183"/>
      <c r="B126" s="184"/>
      <c r="C126" s="185" t="s">
        <v>38</v>
      </c>
      <c r="D126" s="140"/>
      <c r="E126" s="140"/>
      <c r="F126" s="140"/>
      <c r="G126" s="49" t="s">
        <v>130</v>
      </c>
      <c r="H126" s="49" t="s">
        <v>39</v>
      </c>
      <c r="I126" s="50">
        <v>6</v>
      </c>
      <c r="J126" s="50">
        <f t="shared" si="13"/>
        <v>4</v>
      </c>
      <c r="K126" s="51">
        <f t="shared" si="10"/>
        <v>24</v>
      </c>
      <c r="L126" s="50">
        <f t="shared" si="12"/>
        <v>240</v>
      </c>
      <c r="M126" s="49" t="s">
        <v>3</v>
      </c>
      <c r="N126" s="49">
        <v>3.25</v>
      </c>
      <c r="O126" s="67">
        <f t="shared" si="11"/>
        <v>78</v>
      </c>
    </row>
    <row r="127" spans="1:15" s="52" customFormat="1" x14ac:dyDescent="0.2">
      <c r="A127" s="183"/>
      <c r="B127" s="184"/>
      <c r="C127" s="185" t="s">
        <v>7</v>
      </c>
      <c r="D127" s="140"/>
      <c r="E127" s="140"/>
      <c r="F127" s="140"/>
      <c r="G127" s="49" t="s">
        <v>130</v>
      </c>
      <c r="H127" s="49" t="s">
        <v>40</v>
      </c>
      <c r="I127" s="50">
        <v>6</v>
      </c>
      <c r="J127" s="50">
        <f t="shared" si="13"/>
        <v>4</v>
      </c>
      <c r="K127" s="51">
        <f t="shared" si="10"/>
        <v>24</v>
      </c>
      <c r="L127" s="50">
        <f t="shared" si="12"/>
        <v>240</v>
      </c>
      <c r="M127" s="49" t="s">
        <v>3</v>
      </c>
      <c r="N127" s="49">
        <v>5</v>
      </c>
      <c r="O127" s="67">
        <f t="shared" si="11"/>
        <v>120</v>
      </c>
    </row>
    <row r="128" spans="1:15" s="52" customFormat="1" x14ac:dyDescent="0.2">
      <c r="A128" s="183"/>
      <c r="B128" s="184"/>
      <c r="C128" s="185" t="s">
        <v>41</v>
      </c>
      <c r="D128" s="140"/>
      <c r="E128" s="140"/>
      <c r="F128" s="140"/>
      <c r="G128" s="49" t="s">
        <v>130</v>
      </c>
      <c r="H128" s="49" t="s">
        <v>42</v>
      </c>
      <c r="I128" s="50">
        <v>6</v>
      </c>
      <c r="J128" s="50">
        <f t="shared" si="13"/>
        <v>4</v>
      </c>
      <c r="K128" s="51">
        <f t="shared" si="10"/>
        <v>24</v>
      </c>
      <c r="L128" s="50">
        <f t="shared" si="12"/>
        <v>240</v>
      </c>
      <c r="M128" s="49" t="s">
        <v>3</v>
      </c>
      <c r="N128" s="49">
        <v>8</v>
      </c>
      <c r="O128" s="67">
        <f t="shared" si="11"/>
        <v>192</v>
      </c>
    </row>
    <row r="129" spans="1:15" s="52" customFormat="1" x14ac:dyDescent="0.2">
      <c r="A129" s="183"/>
      <c r="B129" s="184"/>
      <c r="C129" s="185" t="s">
        <v>43</v>
      </c>
      <c r="D129" s="140"/>
      <c r="E129" s="140"/>
      <c r="F129" s="140"/>
      <c r="G129" s="49" t="s">
        <v>130</v>
      </c>
      <c r="H129" s="49" t="s">
        <v>44</v>
      </c>
      <c r="I129" s="50">
        <v>6</v>
      </c>
      <c r="J129" s="50">
        <f t="shared" si="13"/>
        <v>4</v>
      </c>
      <c r="K129" s="51">
        <f t="shared" si="10"/>
        <v>24</v>
      </c>
      <c r="L129" s="50">
        <f t="shared" si="12"/>
        <v>240</v>
      </c>
      <c r="M129" s="49" t="s">
        <v>3</v>
      </c>
      <c r="N129" s="49">
        <v>4.5</v>
      </c>
      <c r="O129" s="67">
        <f t="shared" si="11"/>
        <v>108</v>
      </c>
    </row>
    <row r="130" spans="1:15" s="52" customFormat="1" x14ac:dyDescent="0.2">
      <c r="A130" s="183"/>
      <c r="B130" s="184"/>
      <c r="C130" s="185" t="s">
        <v>4</v>
      </c>
      <c r="D130" s="140"/>
      <c r="E130" s="140"/>
      <c r="F130" s="140"/>
      <c r="G130" s="49" t="s">
        <v>130</v>
      </c>
      <c r="H130" s="49" t="s">
        <v>45</v>
      </c>
      <c r="I130" s="50">
        <v>24</v>
      </c>
      <c r="J130" s="50">
        <f t="shared" si="13"/>
        <v>4</v>
      </c>
      <c r="K130" s="51">
        <f t="shared" si="10"/>
        <v>96</v>
      </c>
      <c r="L130" s="50">
        <f t="shared" si="12"/>
        <v>960</v>
      </c>
      <c r="M130" s="49" t="s">
        <v>3</v>
      </c>
      <c r="N130" s="49">
        <v>0.9</v>
      </c>
      <c r="O130" s="67">
        <f t="shared" si="11"/>
        <v>86.4</v>
      </c>
    </row>
    <row r="131" spans="1:15" s="52" customFormat="1" x14ac:dyDescent="0.2">
      <c r="A131" s="183"/>
      <c r="B131" s="184"/>
      <c r="C131" s="185" t="s">
        <v>46</v>
      </c>
      <c r="D131" s="140"/>
      <c r="E131" s="140"/>
      <c r="F131" s="140"/>
      <c r="G131" s="49" t="s">
        <v>130</v>
      </c>
      <c r="H131" s="49" t="s">
        <v>103</v>
      </c>
      <c r="I131" s="50">
        <v>6</v>
      </c>
      <c r="J131" s="50">
        <f t="shared" si="13"/>
        <v>4</v>
      </c>
      <c r="K131" s="51">
        <f t="shared" si="10"/>
        <v>24</v>
      </c>
      <c r="L131" s="50">
        <f t="shared" si="12"/>
        <v>240</v>
      </c>
      <c r="M131" s="49" t="s">
        <v>3</v>
      </c>
      <c r="N131" s="49">
        <v>2.25</v>
      </c>
      <c r="O131" s="67">
        <f t="shared" si="11"/>
        <v>54</v>
      </c>
    </row>
    <row r="132" spans="1:15" s="52" customFormat="1" x14ac:dyDescent="0.2">
      <c r="A132" s="183"/>
      <c r="B132" s="184"/>
      <c r="C132" s="185" t="s">
        <v>47</v>
      </c>
      <c r="D132" s="140"/>
      <c r="E132" s="140"/>
      <c r="F132" s="140"/>
      <c r="G132" s="49" t="s">
        <v>130</v>
      </c>
      <c r="H132" s="49"/>
      <c r="I132" s="50">
        <v>12</v>
      </c>
      <c r="J132" s="50">
        <f t="shared" si="13"/>
        <v>4</v>
      </c>
      <c r="K132" s="51">
        <f t="shared" si="10"/>
        <v>48</v>
      </c>
      <c r="L132" s="50">
        <f t="shared" si="12"/>
        <v>480</v>
      </c>
      <c r="M132" s="49" t="s">
        <v>3</v>
      </c>
      <c r="N132" s="49">
        <v>18</v>
      </c>
      <c r="O132" s="67">
        <f t="shared" si="11"/>
        <v>864</v>
      </c>
    </row>
    <row r="133" spans="1:15" hidden="1" x14ac:dyDescent="0.2">
      <c r="A133" s="197" t="s">
        <v>48</v>
      </c>
      <c r="B133" s="198"/>
      <c r="C133" s="199" t="s">
        <v>9</v>
      </c>
      <c r="D133" s="151"/>
      <c r="E133" s="151"/>
      <c r="F133" s="151"/>
      <c r="G133" s="13"/>
      <c r="H133" s="13" t="s">
        <v>11</v>
      </c>
      <c r="I133" s="13">
        <f>I122*2</f>
        <v>6</v>
      </c>
      <c r="J133" s="14">
        <f t="shared" si="13"/>
        <v>4</v>
      </c>
      <c r="K133" s="15">
        <f t="shared" si="10"/>
        <v>24</v>
      </c>
      <c r="L133" s="50">
        <f t="shared" si="12"/>
        <v>240</v>
      </c>
      <c r="M133" s="13" t="s">
        <v>3</v>
      </c>
      <c r="N133" s="13"/>
      <c r="O133" s="66">
        <f t="shared" si="11"/>
        <v>0</v>
      </c>
    </row>
    <row r="134" spans="1:15" hidden="1" x14ac:dyDescent="0.2">
      <c r="A134" s="197" t="s">
        <v>49</v>
      </c>
      <c r="B134" s="198"/>
      <c r="C134" s="199" t="s">
        <v>9</v>
      </c>
      <c r="D134" s="151"/>
      <c r="E134" s="151"/>
      <c r="F134" s="151"/>
      <c r="G134" s="13"/>
      <c r="H134" s="13" t="s">
        <v>11</v>
      </c>
      <c r="I134" s="14">
        <f>O102/270</f>
        <v>8.8888888888888893</v>
      </c>
      <c r="J134" s="14">
        <f t="shared" si="13"/>
        <v>4</v>
      </c>
      <c r="K134" s="15">
        <f t="shared" si="10"/>
        <v>35.555555555555557</v>
      </c>
      <c r="L134" s="50">
        <f t="shared" si="12"/>
        <v>355.55555555555554</v>
      </c>
      <c r="M134" s="13" t="s">
        <v>3</v>
      </c>
      <c r="N134" s="13"/>
      <c r="O134" s="66">
        <f t="shared" si="11"/>
        <v>0</v>
      </c>
    </row>
    <row r="135" spans="1:15" hidden="1" x14ac:dyDescent="0.2">
      <c r="A135" s="197" t="s">
        <v>50</v>
      </c>
      <c r="B135" s="198"/>
      <c r="C135" s="199" t="s">
        <v>9</v>
      </c>
      <c r="D135" s="151"/>
      <c r="E135" s="151"/>
      <c r="F135" s="151"/>
      <c r="G135" s="13"/>
      <c r="H135" s="13" t="s">
        <v>51</v>
      </c>
      <c r="I135" s="13">
        <f>I125*2</f>
        <v>4</v>
      </c>
      <c r="J135" s="14">
        <f t="shared" si="13"/>
        <v>4</v>
      </c>
      <c r="K135" s="15">
        <f t="shared" si="10"/>
        <v>16</v>
      </c>
      <c r="L135" s="50">
        <f t="shared" si="12"/>
        <v>160</v>
      </c>
      <c r="M135" s="13" t="s">
        <v>3</v>
      </c>
      <c r="N135" s="13"/>
      <c r="O135" s="66">
        <f t="shared" si="11"/>
        <v>0</v>
      </c>
    </row>
    <row r="136" spans="1:15" hidden="1" x14ac:dyDescent="0.2">
      <c r="A136" s="197" t="s">
        <v>52</v>
      </c>
      <c r="B136" s="198"/>
      <c r="C136" s="199" t="s">
        <v>53</v>
      </c>
      <c r="D136" s="151"/>
      <c r="E136" s="151"/>
      <c r="F136" s="151"/>
      <c r="G136" s="13"/>
      <c r="H136" s="13" t="s">
        <v>54</v>
      </c>
      <c r="I136" s="13">
        <f>I127*1</f>
        <v>6</v>
      </c>
      <c r="J136" s="14">
        <f t="shared" si="13"/>
        <v>4</v>
      </c>
      <c r="K136" s="15">
        <f t="shared" si="10"/>
        <v>24</v>
      </c>
      <c r="L136" s="50">
        <f t="shared" si="12"/>
        <v>240</v>
      </c>
      <c r="M136" s="13" t="s">
        <v>3</v>
      </c>
      <c r="N136" s="13"/>
      <c r="O136" s="66">
        <f t="shared" si="11"/>
        <v>0</v>
      </c>
    </row>
    <row r="137" spans="1:15" hidden="1" x14ac:dyDescent="0.2">
      <c r="A137" s="197" t="s">
        <v>43</v>
      </c>
      <c r="B137" s="198"/>
      <c r="C137" s="199" t="s">
        <v>53</v>
      </c>
      <c r="D137" s="151"/>
      <c r="E137" s="151"/>
      <c r="F137" s="151"/>
      <c r="G137" s="13"/>
      <c r="H137" s="13" t="s">
        <v>22</v>
      </c>
      <c r="I137" s="14">
        <f>I126</f>
        <v>6</v>
      </c>
      <c r="J137" s="14">
        <f t="shared" si="13"/>
        <v>4</v>
      </c>
      <c r="K137" s="15">
        <f t="shared" si="10"/>
        <v>24</v>
      </c>
      <c r="L137" s="50">
        <f t="shared" si="12"/>
        <v>240</v>
      </c>
      <c r="M137" s="13" t="s">
        <v>3</v>
      </c>
      <c r="N137" s="13"/>
      <c r="O137" s="66">
        <f t="shared" si="11"/>
        <v>0</v>
      </c>
    </row>
    <row r="138" spans="1:15" hidden="1" x14ac:dyDescent="0.2">
      <c r="A138" s="197" t="s">
        <v>55</v>
      </c>
      <c r="B138" s="198"/>
      <c r="C138" s="199" t="s">
        <v>53</v>
      </c>
      <c r="D138" s="151"/>
      <c r="E138" s="151"/>
      <c r="F138" s="151"/>
      <c r="G138" s="13"/>
      <c r="H138" s="13" t="s">
        <v>22</v>
      </c>
      <c r="I138" s="14">
        <f>I126</f>
        <v>6</v>
      </c>
      <c r="J138" s="14">
        <f t="shared" si="13"/>
        <v>4</v>
      </c>
      <c r="K138" s="15">
        <f t="shared" si="10"/>
        <v>24</v>
      </c>
      <c r="L138" s="50">
        <f t="shared" si="12"/>
        <v>240</v>
      </c>
      <c r="M138" s="13" t="s">
        <v>3</v>
      </c>
      <c r="N138" s="13"/>
      <c r="O138" s="66">
        <f t="shared" si="11"/>
        <v>0</v>
      </c>
    </row>
    <row r="139" spans="1:15" hidden="1" x14ac:dyDescent="0.2">
      <c r="A139" s="197" t="s">
        <v>56</v>
      </c>
      <c r="B139" s="198"/>
      <c r="C139" s="199" t="s">
        <v>53</v>
      </c>
      <c r="D139" s="151"/>
      <c r="E139" s="151"/>
      <c r="F139" s="151"/>
      <c r="G139" s="13"/>
      <c r="H139" s="13" t="s">
        <v>57</v>
      </c>
      <c r="I139" s="13">
        <v>12</v>
      </c>
      <c r="J139" s="14">
        <f t="shared" si="13"/>
        <v>4</v>
      </c>
      <c r="K139" s="15">
        <f t="shared" si="10"/>
        <v>48</v>
      </c>
      <c r="L139" s="50">
        <f t="shared" si="12"/>
        <v>480</v>
      </c>
      <c r="M139" s="13" t="s">
        <v>3</v>
      </c>
      <c r="N139" s="13"/>
      <c r="O139" s="66">
        <f t="shared" si="11"/>
        <v>0</v>
      </c>
    </row>
    <row r="140" spans="1:15" hidden="1" x14ac:dyDescent="0.2">
      <c r="A140" s="197" t="s">
        <v>104</v>
      </c>
      <c r="B140" s="198"/>
      <c r="C140" s="199" t="s">
        <v>9</v>
      </c>
      <c r="D140" s="151"/>
      <c r="E140" s="151"/>
      <c r="F140" s="151"/>
      <c r="G140" s="13"/>
      <c r="H140" s="13" t="s">
        <v>51</v>
      </c>
      <c r="I140" s="14">
        <f>O102/270</f>
        <v>8.8888888888888893</v>
      </c>
      <c r="J140" s="14">
        <f t="shared" si="13"/>
        <v>4</v>
      </c>
      <c r="K140" s="15">
        <f t="shared" si="10"/>
        <v>35.555555555555557</v>
      </c>
      <c r="L140" s="50">
        <f t="shared" si="12"/>
        <v>355.55555555555554</v>
      </c>
      <c r="M140" s="13" t="s">
        <v>3</v>
      </c>
      <c r="N140" s="13"/>
      <c r="O140" s="66">
        <f t="shared" si="11"/>
        <v>0</v>
      </c>
    </row>
    <row r="141" spans="1:15" hidden="1" x14ac:dyDescent="0.2">
      <c r="A141" s="200" t="s">
        <v>19</v>
      </c>
      <c r="B141" s="201"/>
      <c r="C141" s="151" t="s">
        <v>9</v>
      </c>
      <c r="D141" s="151"/>
      <c r="E141" s="151"/>
      <c r="F141" s="151"/>
      <c r="G141" s="13"/>
      <c r="H141" s="13" t="s">
        <v>10</v>
      </c>
      <c r="I141" s="14">
        <f>(E151+E151+F151+F151)/0.275</f>
        <v>23.999999999999996</v>
      </c>
      <c r="J141" s="14">
        <f t="shared" si="13"/>
        <v>4</v>
      </c>
      <c r="K141" s="15">
        <f t="shared" si="10"/>
        <v>95.999999999999986</v>
      </c>
      <c r="L141" s="50">
        <f t="shared" si="12"/>
        <v>959.99999999999989</v>
      </c>
      <c r="M141" s="13" t="s">
        <v>3</v>
      </c>
      <c r="N141" s="13"/>
      <c r="O141" s="66">
        <f t="shared" si="11"/>
        <v>0</v>
      </c>
    </row>
    <row r="142" spans="1:15" hidden="1" x14ac:dyDescent="0.2">
      <c r="A142" s="197"/>
      <c r="B142" s="198"/>
      <c r="C142" s="202" t="s">
        <v>12</v>
      </c>
      <c r="D142" s="203"/>
      <c r="E142" s="203"/>
      <c r="F142" s="203"/>
      <c r="H142" s="13" t="s">
        <v>13</v>
      </c>
      <c r="I142" s="14">
        <f>(B113+D113+B113+D113)/450</f>
        <v>18.666666666666668</v>
      </c>
      <c r="J142" s="14">
        <f>J140</f>
        <v>4</v>
      </c>
      <c r="K142" s="15">
        <f t="shared" si="10"/>
        <v>74.666666666666671</v>
      </c>
      <c r="L142" s="50">
        <f t="shared" si="12"/>
        <v>746.66666666666674</v>
      </c>
      <c r="M142" s="13" t="s">
        <v>3</v>
      </c>
      <c r="N142" s="13"/>
      <c r="O142" s="66">
        <f t="shared" si="11"/>
        <v>0</v>
      </c>
    </row>
    <row r="143" spans="1:15" s="52" customFormat="1" x14ac:dyDescent="0.2">
      <c r="A143" s="183"/>
      <c r="B143" s="184"/>
      <c r="C143" s="204" t="s">
        <v>8</v>
      </c>
      <c r="D143" s="205"/>
      <c r="E143" s="205"/>
      <c r="F143" s="206"/>
      <c r="G143" s="49" t="s">
        <v>130</v>
      </c>
      <c r="H143" s="49" t="s">
        <v>122</v>
      </c>
      <c r="I143" s="50">
        <f>I142</f>
        <v>18.666666666666668</v>
      </c>
      <c r="J143" s="50">
        <f t="shared" ref="J143" si="14">J142</f>
        <v>4</v>
      </c>
      <c r="K143" s="51">
        <f t="shared" si="10"/>
        <v>74.666666666666671</v>
      </c>
      <c r="L143" s="50">
        <f t="shared" si="12"/>
        <v>746.66666666666674</v>
      </c>
      <c r="M143" s="49" t="s">
        <v>3</v>
      </c>
      <c r="N143" s="49">
        <v>0.48599999999999999</v>
      </c>
      <c r="O143" s="67">
        <f t="shared" si="11"/>
        <v>36.288000000000004</v>
      </c>
    </row>
    <row r="144" spans="1:15" s="52" customFormat="1" x14ac:dyDescent="0.2">
      <c r="A144" s="183"/>
      <c r="B144" s="184"/>
      <c r="C144" s="185" t="s">
        <v>14</v>
      </c>
      <c r="D144" s="140"/>
      <c r="E144" s="140"/>
      <c r="F144" s="140"/>
      <c r="G144" s="49" t="s">
        <v>130</v>
      </c>
      <c r="H144" s="49" t="s">
        <v>15</v>
      </c>
      <c r="I144" s="50">
        <f>(B113/1000+D113/1000+B113/1000+D113/1000)</f>
        <v>8.4</v>
      </c>
      <c r="J144" s="50">
        <f>J142</f>
        <v>4</v>
      </c>
      <c r="K144" s="51">
        <f t="shared" si="10"/>
        <v>33.6</v>
      </c>
      <c r="L144" s="50">
        <f t="shared" si="12"/>
        <v>336</v>
      </c>
      <c r="M144" s="49" t="s">
        <v>32</v>
      </c>
      <c r="N144" s="49">
        <v>5.75</v>
      </c>
      <c r="O144" s="67">
        <f t="shared" si="11"/>
        <v>193.20000000000002</v>
      </c>
    </row>
    <row r="145" spans="1:15" hidden="1" x14ac:dyDescent="0.2">
      <c r="A145" s="197"/>
      <c r="B145" s="198"/>
      <c r="C145" s="199" t="s">
        <v>16</v>
      </c>
      <c r="D145" s="151"/>
      <c r="E145" s="151"/>
      <c r="F145" s="151"/>
      <c r="G145" s="13" t="s">
        <v>131</v>
      </c>
      <c r="H145" s="13" t="s">
        <v>60</v>
      </c>
      <c r="I145" s="14">
        <f>I144*2</f>
        <v>16.8</v>
      </c>
      <c r="J145" s="14">
        <f t="shared" si="13"/>
        <v>4</v>
      </c>
      <c r="K145" s="15">
        <f t="shared" si="10"/>
        <v>67.2</v>
      </c>
      <c r="L145" s="50">
        <f t="shared" si="12"/>
        <v>672</v>
      </c>
      <c r="M145" s="13" t="s">
        <v>32</v>
      </c>
      <c r="N145" s="13"/>
      <c r="O145" s="66">
        <f t="shared" si="11"/>
        <v>0</v>
      </c>
    </row>
    <row r="146" spans="1:15" hidden="1" x14ac:dyDescent="0.2">
      <c r="A146" s="197"/>
      <c r="B146" s="198"/>
      <c r="C146" s="199" t="s">
        <v>128</v>
      </c>
      <c r="D146" s="151"/>
      <c r="E146" s="151"/>
      <c r="F146" s="151"/>
      <c r="G146" s="13" t="s">
        <v>132</v>
      </c>
      <c r="H146" s="13" t="s">
        <v>17</v>
      </c>
      <c r="I146" s="14">
        <f>(0.6*0.15*(I144*1000))/600</f>
        <v>1.26</v>
      </c>
      <c r="J146" s="14">
        <f t="shared" si="13"/>
        <v>4</v>
      </c>
      <c r="K146" s="15">
        <f t="shared" si="10"/>
        <v>5.04</v>
      </c>
      <c r="L146" s="50">
        <f t="shared" si="12"/>
        <v>50.4</v>
      </c>
      <c r="M146" s="13" t="s">
        <v>3</v>
      </c>
      <c r="N146" s="13"/>
      <c r="O146" s="66">
        <f t="shared" si="11"/>
        <v>0</v>
      </c>
    </row>
    <row r="147" spans="1:15" hidden="1" x14ac:dyDescent="0.2">
      <c r="A147" s="197"/>
      <c r="B147" s="198"/>
      <c r="C147" s="199" t="s">
        <v>105</v>
      </c>
      <c r="D147" s="151"/>
      <c r="E147" s="151"/>
      <c r="F147" s="151"/>
      <c r="G147" s="13" t="s">
        <v>132</v>
      </c>
      <c r="H147" s="13" t="s">
        <v>61</v>
      </c>
      <c r="I147" s="14">
        <f>(0.6*0.15*(I144*1000))/600</f>
        <v>1.26</v>
      </c>
      <c r="J147" s="14">
        <f t="shared" si="13"/>
        <v>4</v>
      </c>
      <c r="K147" s="15">
        <f t="shared" si="10"/>
        <v>5.04</v>
      </c>
      <c r="L147" s="50">
        <f t="shared" si="12"/>
        <v>50.4</v>
      </c>
      <c r="M147" s="13" t="s">
        <v>3</v>
      </c>
      <c r="N147" s="13"/>
      <c r="O147" s="66">
        <f t="shared" si="11"/>
        <v>0</v>
      </c>
    </row>
    <row r="148" spans="1:15" s="52" customFormat="1" x14ac:dyDescent="0.2">
      <c r="A148" s="183"/>
      <c r="B148" s="184"/>
      <c r="C148" s="185" t="s">
        <v>64</v>
      </c>
      <c r="D148" s="140"/>
      <c r="E148" s="140"/>
      <c r="F148" s="140"/>
      <c r="G148" s="49" t="s">
        <v>130</v>
      </c>
      <c r="H148" s="49"/>
      <c r="I148" s="50">
        <f>I144*2</f>
        <v>16.8</v>
      </c>
      <c r="J148" s="50">
        <f t="shared" si="13"/>
        <v>4</v>
      </c>
      <c r="K148" s="51">
        <f t="shared" si="10"/>
        <v>67.2</v>
      </c>
      <c r="L148" s="50">
        <f t="shared" si="12"/>
        <v>672</v>
      </c>
      <c r="M148" s="49" t="s">
        <v>3</v>
      </c>
      <c r="N148" s="49">
        <v>5</v>
      </c>
      <c r="O148" s="67">
        <f t="shared" si="11"/>
        <v>336</v>
      </c>
    </row>
    <row r="149" spans="1:15" s="52" customFormat="1" x14ac:dyDescent="0.2">
      <c r="A149" s="183"/>
      <c r="B149" s="184"/>
      <c r="C149" s="185" t="s">
        <v>65</v>
      </c>
      <c r="D149" s="140"/>
      <c r="E149" s="140"/>
      <c r="F149" s="140"/>
      <c r="G149" s="49" t="s">
        <v>130</v>
      </c>
      <c r="H149" s="49"/>
      <c r="I149" s="50">
        <f>I148</f>
        <v>16.8</v>
      </c>
      <c r="J149" s="50">
        <f t="shared" si="13"/>
        <v>4</v>
      </c>
      <c r="K149" s="51">
        <f t="shared" si="10"/>
        <v>67.2</v>
      </c>
      <c r="L149" s="50">
        <f t="shared" si="12"/>
        <v>672</v>
      </c>
      <c r="M149" s="49" t="s">
        <v>3</v>
      </c>
      <c r="N149" s="49">
        <v>4</v>
      </c>
      <c r="O149" s="67">
        <f t="shared" si="11"/>
        <v>268.8</v>
      </c>
    </row>
    <row r="150" spans="1:15" s="52" customFormat="1" x14ac:dyDescent="0.2">
      <c r="A150" s="183"/>
      <c r="B150" s="184"/>
      <c r="C150" s="185" t="s">
        <v>66</v>
      </c>
      <c r="D150" s="140"/>
      <c r="E150" s="140"/>
      <c r="F150" s="140"/>
      <c r="G150" s="49" t="s">
        <v>130</v>
      </c>
      <c r="H150" s="49"/>
      <c r="I150" s="50">
        <f>I149</f>
        <v>16.8</v>
      </c>
      <c r="J150" s="50">
        <f t="shared" si="13"/>
        <v>4</v>
      </c>
      <c r="K150" s="51">
        <f t="shared" si="10"/>
        <v>67.2</v>
      </c>
      <c r="L150" s="50">
        <f t="shared" si="12"/>
        <v>672</v>
      </c>
      <c r="M150" s="49" t="s">
        <v>3</v>
      </c>
      <c r="N150" s="49">
        <v>3</v>
      </c>
      <c r="O150" s="67">
        <f t="shared" si="11"/>
        <v>201.60000000000002</v>
      </c>
    </row>
    <row r="151" spans="1:15" ht="16" hidden="1" thickBot="1" x14ac:dyDescent="0.25">
      <c r="A151" s="207"/>
      <c r="B151" s="208"/>
      <c r="C151" s="209" t="s">
        <v>67</v>
      </c>
      <c r="D151" s="210"/>
      <c r="E151" s="27">
        <f>(B113/2)/1000</f>
        <v>0.9</v>
      </c>
      <c r="F151" s="27">
        <f>D113/1000</f>
        <v>2.4</v>
      </c>
      <c r="G151" s="20"/>
      <c r="H151" s="20"/>
      <c r="I151" s="22">
        <f>(E151*F151)*10.764</f>
        <v>23.250240000000002</v>
      </c>
      <c r="J151" s="22">
        <f t="shared" si="13"/>
        <v>4</v>
      </c>
      <c r="K151" s="21">
        <f t="shared" si="10"/>
        <v>93.000960000000006</v>
      </c>
      <c r="L151" s="22"/>
      <c r="M151" s="20" t="s">
        <v>107</v>
      </c>
      <c r="N151" s="20"/>
      <c r="O151" s="66">
        <f t="shared" si="11"/>
        <v>0</v>
      </c>
    </row>
    <row r="152" spans="1:15" ht="16" thickBot="1" x14ac:dyDescent="0.25">
      <c r="O152" s="69">
        <f>SUM(O119:O151)</f>
        <v>7187.5671999999995</v>
      </c>
    </row>
    <row r="153" spans="1:15" ht="15" customHeight="1" x14ac:dyDescent="0.2">
      <c r="A153" s="1" t="s">
        <v>69</v>
      </c>
      <c r="B153" s="152"/>
      <c r="C153" s="152"/>
      <c r="D153" s="152"/>
      <c r="E153" s="152"/>
      <c r="F153" s="152"/>
      <c r="G153" s="153"/>
      <c r="H153" s="167"/>
      <c r="I153" s="152"/>
      <c r="J153" s="152"/>
      <c r="K153" s="152"/>
      <c r="L153" s="152"/>
      <c r="M153" s="152"/>
      <c r="N153" s="286">
        <v>1200</v>
      </c>
      <c r="O153" s="172">
        <v>2250</v>
      </c>
    </row>
    <row r="154" spans="1:15" x14ac:dyDescent="0.2">
      <c r="A154" s="2" t="s">
        <v>70</v>
      </c>
      <c r="B154" s="284" t="s">
        <v>71</v>
      </c>
      <c r="C154" s="284"/>
      <c r="D154" s="284"/>
      <c r="E154" s="284"/>
      <c r="F154" s="284"/>
      <c r="G154" s="285"/>
      <c r="H154" s="169"/>
      <c r="I154" s="171"/>
      <c r="J154" s="171"/>
      <c r="K154" s="171"/>
      <c r="L154" s="171"/>
      <c r="M154" s="171"/>
      <c r="N154" s="287"/>
      <c r="O154" s="173"/>
    </row>
    <row r="155" spans="1:15" x14ac:dyDescent="0.2">
      <c r="A155" s="3" t="s">
        <v>72</v>
      </c>
      <c r="B155" s="174" t="s">
        <v>73</v>
      </c>
      <c r="C155" s="174"/>
      <c r="D155" s="174"/>
      <c r="E155" s="174"/>
      <c r="F155" s="174"/>
      <c r="G155" s="175"/>
      <c r="H155" s="169"/>
      <c r="I155" s="171"/>
      <c r="J155" s="171"/>
      <c r="K155" s="171"/>
      <c r="L155" s="171"/>
      <c r="M155" s="171"/>
      <c r="N155" s="287"/>
      <c r="O155" s="173"/>
    </row>
    <row r="156" spans="1:15" x14ac:dyDescent="0.2">
      <c r="A156" s="3" t="s">
        <v>74</v>
      </c>
      <c r="B156" s="158" t="s">
        <v>75</v>
      </c>
      <c r="C156" s="159"/>
      <c r="D156" s="159"/>
      <c r="E156" s="159"/>
      <c r="F156" s="159"/>
      <c r="G156" s="160"/>
      <c r="H156" s="169"/>
      <c r="I156" s="171"/>
      <c r="J156" s="171"/>
      <c r="K156" s="171"/>
      <c r="L156" s="171"/>
      <c r="M156" s="171"/>
      <c r="N156" s="287"/>
      <c r="O156" s="173"/>
    </row>
    <row r="157" spans="1:15" x14ac:dyDescent="0.2">
      <c r="A157" s="3" t="s">
        <v>76</v>
      </c>
      <c r="B157" s="159" t="s">
        <v>77</v>
      </c>
      <c r="C157" s="159"/>
      <c r="D157" s="159"/>
      <c r="E157" s="159"/>
      <c r="F157" s="159"/>
      <c r="G157" s="160"/>
      <c r="H157" s="169"/>
      <c r="I157" s="171"/>
      <c r="J157" s="171"/>
      <c r="K157" s="171"/>
      <c r="L157" s="171"/>
      <c r="M157" s="171"/>
      <c r="N157" s="287"/>
      <c r="O157" s="173"/>
    </row>
    <row r="158" spans="1:15" x14ac:dyDescent="0.2">
      <c r="A158" s="3" t="s">
        <v>78</v>
      </c>
      <c r="B158" s="159" t="s">
        <v>23</v>
      </c>
      <c r="C158" s="159"/>
      <c r="D158" s="159"/>
      <c r="E158" s="159"/>
      <c r="F158" s="159"/>
      <c r="G158" s="160"/>
      <c r="H158" s="169"/>
      <c r="I158" s="171"/>
      <c r="J158" s="171"/>
      <c r="K158" s="171"/>
      <c r="L158" s="171"/>
      <c r="M158" s="171"/>
      <c r="N158" s="287"/>
      <c r="O158" s="173"/>
    </row>
    <row r="159" spans="1:15" x14ac:dyDescent="0.2">
      <c r="A159" s="3" t="s">
        <v>80</v>
      </c>
      <c r="B159" s="160" t="s">
        <v>81</v>
      </c>
      <c r="C159" s="178"/>
      <c r="D159" s="179" t="s">
        <v>112</v>
      </c>
      <c r="E159" s="180"/>
      <c r="F159" s="4" t="s">
        <v>83</v>
      </c>
      <c r="G159" s="5" t="s">
        <v>84</v>
      </c>
      <c r="H159" s="169"/>
      <c r="I159" s="171"/>
      <c r="J159" s="171"/>
      <c r="K159" s="171"/>
      <c r="L159" s="171"/>
      <c r="M159" s="171"/>
      <c r="N159" s="287">
        <v>1050</v>
      </c>
      <c r="O159" s="173"/>
    </row>
    <row r="160" spans="1:15" x14ac:dyDescent="0.2">
      <c r="A160" s="3" t="s">
        <v>85</v>
      </c>
      <c r="B160" s="160" t="s">
        <v>113</v>
      </c>
      <c r="C160" s="181"/>
      <c r="D160" s="181"/>
      <c r="E160" s="181"/>
      <c r="F160" s="181"/>
      <c r="G160" s="181"/>
      <c r="H160" s="169"/>
      <c r="I160" s="171"/>
      <c r="J160" s="171"/>
      <c r="K160" s="171"/>
      <c r="L160" s="171"/>
      <c r="M160" s="171"/>
      <c r="N160" s="287"/>
      <c r="O160" s="173"/>
    </row>
    <row r="161" spans="1:15" x14ac:dyDescent="0.2">
      <c r="A161" s="3" t="s">
        <v>87</v>
      </c>
      <c r="B161" s="159" t="s">
        <v>88</v>
      </c>
      <c r="C161" s="159"/>
      <c r="D161" s="159"/>
      <c r="E161" s="159"/>
      <c r="F161" s="159"/>
      <c r="G161" s="160"/>
      <c r="H161" s="169"/>
      <c r="I161" s="171"/>
      <c r="J161" s="171"/>
      <c r="K161" s="171"/>
      <c r="L161" s="171"/>
      <c r="M161" s="171"/>
      <c r="N161" s="287"/>
      <c r="O161" s="173"/>
    </row>
    <row r="162" spans="1:15" ht="15" customHeight="1" x14ac:dyDescent="0.2">
      <c r="A162" s="6" t="s">
        <v>18</v>
      </c>
      <c r="B162" s="158" t="s">
        <v>127</v>
      </c>
      <c r="C162" s="159"/>
      <c r="D162" s="159"/>
      <c r="E162" s="159"/>
      <c r="F162" s="159"/>
      <c r="G162" s="160"/>
      <c r="H162" s="169"/>
      <c r="I162" s="171"/>
      <c r="J162" s="171"/>
      <c r="K162" s="171"/>
      <c r="L162" s="171"/>
      <c r="M162" s="171"/>
      <c r="N162" s="287"/>
      <c r="O162" s="173"/>
    </row>
    <row r="163" spans="1:15" ht="16" thickBot="1" x14ac:dyDescent="0.25">
      <c r="A163" s="3" t="s">
        <v>89</v>
      </c>
      <c r="B163" s="159" t="s">
        <v>90</v>
      </c>
      <c r="C163" s="159"/>
      <c r="D163" s="159"/>
      <c r="E163" s="159"/>
      <c r="F163" s="159"/>
      <c r="G163" s="160"/>
      <c r="H163" s="216">
        <f>H164/2</f>
        <v>1200</v>
      </c>
      <c r="I163" s="217"/>
      <c r="J163" s="217">
        <f>H163</f>
        <v>1200</v>
      </c>
      <c r="K163" s="217"/>
      <c r="L163" s="217"/>
      <c r="M163" s="217"/>
      <c r="N163" s="42"/>
      <c r="O163" s="173"/>
    </row>
    <row r="164" spans="1:15" ht="16" thickBot="1" x14ac:dyDescent="0.25">
      <c r="A164" s="3" t="s">
        <v>91</v>
      </c>
      <c r="B164" s="7">
        <v>2400</v>
      </c>
      <c r="C164" s="7" t="s">
        <v>92</v>
      </c>
      <c r="D164" s="7">
        <v>2250</v>
      </c>
      <c r="E164" s="7">
        <v>20</v>
      </c>
      <c r="F164" s="7" t="s">
        <v>93</v>
      </c>
      <c r="G164" s="8"/>
      <c r="H164" s="218">
        <v>2400</v>
      </c>
      <c r="I164" s="219"/>
      <c r="J164" s="219"/>
      <c r="K164" s="219"/>
      <c r="L164" s="219"/>
      <c r="M164" s="219"/>
      <c r="N164" s="220"/>
      <c r="O164" s="214"/>
    </row>
    <row r="165" spans="1:15" x14ac:dyDescent="0.2">
      <c r="A165" s="3" t="s">
        <v>94</v>
      </c>
      <c r="B165" s="162">
        <v>0</v>
      </c>
      <c r="C165" s="163"/>
      <c r="D165" s="164"/>
      <c r="E165" s="164"/>
      <c r="F165" s="164"/>
      <c r="G165" s="164"/>
      <c r="H165" s="165"/>
      <c r="I165" s="166"/>
      <c r="J165" s="166"/>
      <c r="K165" s="167" t="s">
        <v>95</v>
      </c>
      <c r="L165" s="168"/>
      <c r="M165" s="152"/>
      <c r="N165" s="152"/>
      <c r="O165" s="70" t="s">
        <v>96</v>
      </c>
    </row>
    <row r="166" spans="1:15" x14ac:dyDescent="0.2">
      <c r="A166" s="3" t="s">
        <v>97</v>
      </c>
      <c r="B166" s="162">
        <v>1200</v>
      </c>
      <c r="C166" s="163"/>
      <c r="D166" s="9" t="s">
        <v>98</v>
      </c>
      <c r="E166" s="10"/>
      <c r="F166" s="10"/>
      <c r="G166" s="11"/>
      <c r="H166" s="11"/>
      <c r="I166" s="11"/>
      <c r="J166" s="11"/>
      <c r="K166" s="169"/>
      <c r="L166" s="170"/>
      <c r="M166" s="171"/>
      <c r="N166" s="171"/>
      <c r="O166" s="71"/>
    </row>
    <row r="167" spans="1:15" x14ac:dyDescent="0.2">
      <c r="A167" s="2" t="s">
        <v>99</v>
      </c>
      <c r="B167" s="186"/>
      <c r="C167" s="187"/>
      <c r="D167" s="187"/>
      <c r="E167" s="187"/>
      <c r="F167" s="187"/>
      <c r="G167" s="187"/>
      <c r="H167" s="12"/>
      <c r="I167" s="12"/>
      <c r="J167" s="12"/>
      <c r="K167" s="188"/>
      <c r="L167" s="189"/>
      <c r="M167" s="190"/>
      <c r="N167" s="190"/>
      <c r="O167" s="72"/>
    </row>
    <row r="168" spans="1:15" ht="16" thickBot="1" x14ac:dyDescent="0.25">
      <c r="A168" s="45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77"/>
      <c r="M168" s="19"/>
      <c r="N168" s="19"/>
      <c r="O168" s="64"/>
    </row>
    <row r="169" spans="1:15" ht="33" thickBot="1" x14ac:dyDescent="0.25">
      <c r="A169" s="191"/>
      <c r="B169" s="192"/>
      <c r="C169" s="193" t="s">
        <v>28</v>
      </c>
      <c r="D169" s="143"/>
      <c r="E169" s="143"/>
      <c r="F169" s="143"/>
      <c r="G169" s="25" t="s">
        <v>123</v>
      </c>
      <c r="H169" s="25" t="s">
        <v>29</v>
      </c>
      <c r="I169" s="26" t="s">
        <v>101</v>
      </c>
      <c r="J169" s="26" t="s">
        <v>106</v>
      </c>
      <c r="K169" s="26" t="s">
        <v>102</v>
      </c>
      <c r="L169" s="78" t="s">
        <v>145</v>
      </c>
      <c r="M169" s="26" t="s">
        <v>30</v>
      </c>
      <c r="N169" s="26" t="s">
        <v>0</v>
      </c>
      <c r="O169" s="65" t="s">
        <v>100</v>
      </c>
    </row>
    <row r="170" spans="1:15" hidden="1" x14ac:dyDescent="0.2">
      <c r="A170" s="194"/>
      <c r="B170" s="195"/>
      <c r="C170" s="196" t="s">
        <v>31</v>
      </c>
      <c r="D170" s="137"/>
      <c r="E170" s="137"/>
      <c r="F170" s="137"/>
      <c r="G170" s="16"/>
      <c r="H170" s="16"/>
      <c r="I170" s="23">
        <f>14*0.14</f>
        <v>1.9600000000000002</v>
      </c>
      <c r="J170" s="23">
        <f>E164</f>
        <v>20</v>
      </c>
      <c r="K170" s="23">
        <f>I170*J170</f>
        <v>39.200000000000003</v>
      </c>
      <c r="L170" s="23"/>
      <c r="M170" s="16" t="s">
        <v>1</v>
      </c>
      <c r="N170" s="16"/>
      <c r="O170" s="66">
        <f>K170*N170</f>
        <v>0</v>
      </c>
    </row>
    <row r="171" spans="1:15" hidden="1" x14ac:dyDescent="0.2">
      <c r="A171" s="197"/>
      <c r="B171" s="198"/>
      <c r="C171" s="221" t="s">
        <v>20</v>
      </c>
      <c r="D171" s="222"/>
      <c r="E171" s="222"/>
      <c r="F171" s="199"/>
      <c r="G171" s="16"/>
      <c r="H171" s="16"/>
      <c r="I171" s="43">
        <f>9*0.08</f>
        <v>0.72</v>
      </c>
      <c r="J171" s="23">
        <f>J170</f>
        <v>20</v>
      </c>
      <c r="K171" s="23">
        <f t="shared" ref="K171:K172" si="15">I171*J171</f>
        <v>14.399999999999999</v>
      </c>
      <c r="L171" s="23"/>
      <c r="M171" s="16" t="s">
        <v>1</v>
      </c>
      <c r="N171" s="16"/>
      <c r="O171" s="66">
        <f t="shared" ref="O171:O207" si="16">K171*N171</f>
        <v>0</v>
      </c>
    </row>
    <row r="172" spans="1:15" hidden="1" x14ac:dyDescent="0.2">
      <c r="A172" s="197"/>
      <c r="B172" s="198"/>
      <c r="C172" s="221" t="s">
        <v>21</v>
      </c>
      <c r="D172" s="222"/>
      <c r="E172" s="222"/>
      <c r="F172" s="199"/>
      <c r="G172" s="16"/>
      <c r="H172" s="16"/>
      <c r="I172" s="43">
        <f>9*0.08</f>
        <v>0.72</v>
      </c>
      <c r="J172" s="23">
        <f t="shared" ref="J172:J173" si="17">J171</f>
        <v>20</v>
      </c>
      <c r="K172" s="23">
        <f t="shared" si="15"/>
        <v>14.399999999999999</v>
      </c>
      <c r="L172" s="23"/>
      <c r="M172" s="16" t="s">
        <v>1</v>
      </c>
      <c r="N172" s="16"/>
      <c r="O172" s="66">
        <f t="shared" si="16"/>
        <v>0</v>
      </c>
    </row>
    <row r="173" spans="1:15" s="52" customFormat="1" x14ac:dyDescent="0.2">
      <c r="A173" s="183"/>
      <c r="B173" s="184"/>
      <c r="C173" s="185" t="s">
        <v>2</v>
      </c>
      <c r="D173" s="140"/>
      <c r="E173" s="140"/>
      <c r="F173" s="140"/>
      <c r="G173" s="49" t="s">
        <v>130</v>
      </c>
      <c r="H173" s="49"/>
      <c r="I173" s="50">
        <v>28</v>
      </c>
      <c r="J173" s="58">
        <f t="shared" si="17"/>
        <v>20</v>
      </c>
      <c r="K173" s="50">
        <f t="shared" ref="K173:K207" si="18">I173*J173</f>
        <v>560</v>
      </c>
      <c r="L173" s="50">
        <f>K173*10</f>
        <v>5600</v>
      </c>
      <c r="M173" s="49" t="s">
        <v>32</v>
      </c>
      <c r="N173" s="49">
        <v>6.9</v>
      </c>
      <c r="O173" s="67">
        <f t="shared" si="16"/>
        <v>3864</v>
      </c>
    </row>
    <row r="174" spans="1:15" s="52" customFormat="1" x14ac:dyDescent="0.2">
      <c r="A174" s="183"/>
      <c r="B174" s="184"/>
      <c r="C174" s="185" t="s">
        <v>68</v>
      </c>
      <c r="D174" s="140"/>
      <c r="E174" s="140"/>
      <c r="F174" s="140"/>
      <c r="G174" s="49" t="s">
        <v>130</v>
      </c>
      <c r="H174" s="49"/>
      <c r="I174" s="50">
        <v>3</v>
      </c>
      <c r="J174" s="50">
        <f t="shared" ref="J174:J207" si="19">J173</f>
        <v>20</v>
      </c>
      <c r="K174" s="50">
        <f t="shared" si="18"/>
        <v>60</v>
      </c>
      <c r="L174" s="50">
        <f t="shared" ref="L174:L206" si="20">K174*10</f>
        <v>600</v>
      </c>
      <c r="M174" s="49" t="s">
        <v>32</v>
      </c>
      <c r="N174" s="49">
        <v>6.35</v>
      </c>
      <c r="O174" s="67">
        <f t="shared" si="16"/>
        <v>381</v>
      </c>
    </row>
    <row r="175" spans="1:15" s="52" customFormat="1" x14ac:dyDescent="0.2">
      <c r="A175" s="183"/>
      <c r="B175" s="184"/>
      <c r="C175" s="185" t="s">
        <v>114</v>
      </c>
      <c r="D175" s="140"/>
      <c r="E175" s="140"/>
      <c r="F175" s="140"/>
      <c r="G175" s="49" t="s">
        <v>130</v>
      </c>
      <c r="H175" s="49" t="s">
        <v>139</v>
      </c>
      <c r="I175" s="50">
        <v>3</v>
      </c>
      <c r="J175" s="50">
        <f t="shared" si="19"/>
        <v>20</v>
      </c>
      <c r="K175" s="50">
        <f t="shared" si="18"/>
        <v>60</v>
      </c>
      <c r="L175" s="50">
        <f t="shared" si="20"/>
        <v>600</v>
      </c>
      <c r="M175" s="49" t="s">
        <v>3</v>
      </c>
      <c r="N175" s="49">
        <v>131</v>
      </c>
      <c r="O175" s="67">
        <f t="shared" si="16"/>
        <v>7860</v>
      </c>
    </row>
    <row r="176" spans="1:15" s="52" customFormat="1" x14ac:dyDescent="0.2">
      <c r="A176" s="183"/>
      <c r="B176" s="184"/>
      <c r="C176" s="185" t="s">
        <v>34</v>
      </c>
      <c r="D176" s="140"/>
      <c r="E176" s="140"/>
      <c r="F176" s="140"/>
      <c r="G176" s="49" t="s">
        <v>130</v>
      </c>
      <c r="H176" s="49"/>
      <c r="I176" s="50">
        <f>I175</f>
        <v>3</v>
      </c>
      <c r="J176" s="50">
        <f t="shared" si="19"/>
        <v>20</v>
      </c>
      <c r="K176" s="50">
        <f t="shared" si="18"/>
        <v>60</v>
      </c>
      <c r="L176" s="50">
        <f t="shared" si="20"/>
        <v>600</v>
      </c>
      <c r="M176" s="49" t="s">
        <v>3</v>
      </c>
      <c r="N176" s="49">
        <v>11</v>
      </c>
      <c r="O176" s="67">
        <f t="shared" si="16"/>
        <v>660</v>
      </c>
    </row>
    <row r="177" spans="1:15" s="52" customFormat="1" x14ac:dyDescent="0.2">
      <c r="A177" s="183"/>
      <c r="B177" s="184"/>
      <c r="C177" s="185" t="s">
        <v>5</v>
      </c>
      <c r="D177" s="140"/>
      <c r="E177" s="140"/>
      <c r="F177" s="140"/>
      <c r="G177" s="49" t="s">
        <v>130</v>
      </c>
      <c r="H177" s="59" t="s">
        <v>36</v>
      </c>
      <c r="I177" s="50">
        <v>6</v>
      </c>
      <c r="J177" s="50">
        <f t="shared" si="19"/>
        <v>20</v>
      </c>
      <c r="K177" s="50">
        <f t="shared" si="18"/>
        <v>120</v>
      </c>
      <c r="L177" s="50">
        <f t="shared" si="20"/>
        <v>1200</v>
      </c>
      <c r="M177" s="49" t="s">
        <v>3</v>
      </c>
      <c r="N177" s="49">
        <v>28</v>
      </c>
      <c r="O177" s="67">
        <f t="shared" si="16"/>
        <v>3360</v>
      </c>
    </row>
    <row r="178" spans="1:15" s="52" customFormat="1" x14ac:dyDescent="0.2">
      <c r="A178" s="183"/>
      <c r="B178" s="184"/>
      <c r="C178" s="185" t="s">
        <v>6</v>
      </c>
      <c r="D178" s="140"/>
      <c r="E178" s="140"/>
      <c r="F178" s="140"/>
      <c r="G178" s="49" t="s">
        <v>130</v>
      </c>
      <c r="H178" s="49" t="s">
        <v>37</v>
      </c>
      <c r="I178" s="50">
        <v>2</v>
      </c>
      <c r="J178" s="50">
        <f t="shared" si="19"/>
        <v>20</v>
      </c>
      <c r="K178" s="50">
        <f t="shared" si="18"/>
        <v>40</v>
      </c>
      <c r="L178" s="50">
        <f t="shared" si="20"/>
        <v>400</v>
      </c>
      <c r="M178" s="49" t="s">
        <v>3</v>
      </c>
      <c r="N178" s="49">
        <v>11</v>
      </c>
      <c r="O178" s="67">
        <f t="shared" si="16"/>
        <v>440</v>
      </c>
    </row>
    <row r="179" spans="1:15" s="52" customFormat="1" x14ac:dyDescent="0.2">
      <c r="A179" s="183"/>
      <c r="B179" s="184"/>
      <c r="C179" s="185" t="s">
        <v>38</v>
      </c>
      <c r="D179" s="140"/>
      <c r="E179" s="140"/>
      <c r="F179" s="140"/>
      <c r="G179" s="49" t="s">
        <v>130</v>
      </c>
      <c r="H179" s="49" t="s">
        <v>39</v>
      </c>
      <c r="I179" s="50">
        <v>6</v>
      </c>
      <c r="J179" s="50">
        <f t="shared" si="19"/>
        <v>20</v>
      </c>
      <c r="K179" s="50">
        <f t="shared" si="18"/>
        <v>120</v>
      </c>
      <c r="L179" s="50">
        <f t="shared" si="20"/>
        <v>1200</v>
      </c>
      <c r="M179" s="49" t="s">
        <v>3</v>
      </c>
      <c r="N179" s="49">
        <v>3.25</v>
      </c>
      <c r="O179" s="67">
        <f t="shared" si="16"/>
        <v>390</v>
      </c>
    </row>
    <row r="180" spans="1:15" s="52" customFormat="1" x14ac:dyDescent="0.2">
      <c r="A180" s="183"/>
      <c r="B180" s="184"/>
      <c r="C180" s="185" t="s">
        <v>7</v>
      </c>
      <c r="D180" s="140"/>
      <c r="E180" s="140"/>
      <c r="F180" s="140"/>
      <c r="G180" s="49" t="s">
        <v>130</v>
      </c>
      <c r="H180" s="49" t="s">
        <v>40</v>
      </c>
      <c r="I180" s="50">
        <v>6</v>
      </c>
      <c r="J180" s="50">
        <f t="shared" si="19"/>
        <v>20</v>
      </c>
      <c r="K180" s="50">
        <f t="shared" si="18"/>
        <v>120</v>
      </c>
      <c r="L180" s="50">
        <f t="shared" si="20"/>
        <v>1200</v>
      </c>
      <c r="M180" s="49" t="s">
        <v>3</v>
      </c>
      <c r="N180" s="49">
        <v>5</v>
      </c>
      <c r="O180" s="67">
        <f t="shared" si="16"/>
        <v>600</v>
      </c>
    </row>
    <row r="181" spans="1:15" s="52" customFormat="1" x14ac:dyDescent="0.2">
      <c r="A181" s="183"/>
      <c r="B181" s="184"/>
      <c r="C181" s="185" t="s">
        <v>41</v>
      </c>
      <c r="D181" s="140"/>
      <c r="E181" s="140"/>
      <c r="F181" s="140"/>
      <c r="G181" s="49" t="s">
        <v>130</v>
      </c>
      <c r="H181" s="49" t="s">
        <v>42</v>
      </c>
      <c r="I181" s="50">
        <v>6</v>
      </c>
      <c r="J181" s="50">
        <f t="shared" si="19"/>
        <v>20</v>
      </c>
      <c r="K181" s="50">
        <f t="shared" si="18"/>
        <v>120</v>
      </c>
      <c r="L181" s="50">
        <f t="shared" si="20"/>
        <v>1200</v>
      </c>
      <c r="M181" s="49" t="s">
        <v>3</v>
      </c>
      <c r="N181" s="49">
        <v>8</v>
      </c>
      <c r="O181" s="67">
        <f t="shared" si="16"/>
        <v>960</v>
      </c>
    </row>
    <row r="182" spans="1:15" s="52" customFormat="1" x14ac:dyDescent="0.2">
      <c r="A182" s="183"/>
      <c r="B182" s="184"/>
      <c r="C182" s="185" t="s">
        <v>43</v>
      </c>
      <c r="D182" s="140"/>
      <c r="E182" s="140"/>
      <c r="F182" s="140"/>
      <c r="G182" s="49" t="s">
        <v>130</v>
      </c>
      <c r="H182" s="49" t="s">
        <v>44</v>
      </c>
      <c r="I182" s="50">
        <v>6</v>
      </c>
      <c r="J182" s="50">
        <f t="shared" si="19"/>
        <v>20</v>
      </c>
      <c r="K182" s="50">
        <f t="shared" si="18"/>
        <v>120</v>
      </c>
      <c r="L182" s="50">
        <f t="shared" si="20"/>
        <v>1200</v>
      </c>
      <c r="M182" s="49" t="s">
        <v>3</v>
      </c>
      <c r="N182" s="49">
        <v>4.5</v>
      </c>
      <c r="O182" s="67">
        <f t="shared" si="16"/>
        <v>540</v>
      </c>
    </row>
    <row r="183" spans="1:15" s="52" customFormat="1" x14ac:dyDescent="0.2">
      <c r="A183" s="183"/>
      <c r="B183" s="184"/>
      <c r="C183" s="185" t="s">
        <v>4</v>
      </c>
      <c r="D183" s="140"/>
      <c r="E183" s="140"/>
      <c r="F183" s="140"/>
      <c r="G183" s="49" t="s">
        <v>130</v>
      </c>
      <c r="H183" s="49" t="s">
        <v>45</v>
      </c>
      <c r="I183" s="50">
        <v>24</v>
      </c>
      <c r="J183" s="50">
        <f t="shared" si="19"/>
        <v>20</v>
      </c>
      <c r="K183" s="50">
        <f t="shared" si="18"/>
        <v>480</v>
      </c>
      <c r="L183" s="50">
        <f t="shared" si="20"/>
        <v>4800</v>
      </c>
      <c r="M183" s="49" t="s">
        <v>3</v>
      </c>
      <c r="N183" s="49">
        <v>0.9</v>
      </c>
      <c r="O183" s="67">
        <f t="shared" si="16"/>
        <v>432</v>
      </c>
    </row>
    <row r="184" spans="1:15" s="52" customFormat="1" x14ac:dyDescent="0.2">
      <c r="A184" s="183"/>
      <c r="B184" s="184"/>
      <c r="C184" s="185" t="s">
        <v>46</v>
      </c>
      <c r="D184" s="140"/>
      <c r="E184" s="140"/>
      <c r="F184" s="140"/>
      <c r="G184" s="49" t="s">
        <v>130</v>
      </c>
      <c r="H184" s="49" t="s">
        <v>103</v>
      </c>
      <c r="I184" s="50">
        <v>6</v>
      </c>
      <c r="J184" s="50">
        <f t="shared" si="19"/>
        <v>20</v>
      </c>
      <c r="K184" s="50">
        <f t="shared" si="18"/>
        <v>120</v>
      </c>
      <c r="L184" s="50">
        <f t="shared" si="20"/>
        <v>1200</v>
      </c>
      <c r="M184" s="49" t="s">
        <v>3</v>
      </c>
      <c r="N184" s="49">
        <v>2.25</v>
      </c>
      <c r="O184" s="67">
        <f t="shared" si="16"/>
        <v>270</v>
      </c>
    </row>
    <row r="185" spans="1:15" s="52" customFormat="1" x14ac:dyDescent="0.2">
      <c r="A185" s="183"/>
      <c r="B185" s="184"/>
      <c r="C185" s="185" t="s">
        <v>47</v>
      </c>
      <c r="D185" s="140"/>
      <c r="E185" s="140"/>
      <c r="F185" s="140"/>
      <c r="G185" s="49" t="s">
        <v>130</v>
      </c>
      <c r="H185" s="49"/>
      <c r="I185" s="50">
        <v>12</v>
      </c>
      <c r="J185" s="50">
        <f t="shared" si="19"/>
        <v>20</v>
      </c>
      <c r="K185" s="50">
        <f t="shared" si="18"/>
        <v>240</v>
      </c>
      <c r="L185" s="50">
        <f t="shared" si="20"/>
        <v>2400</v>
      </c>
      <c r="M185" s="49" t="s">
        <v>3</v>
      </c>
      <c r="N185" s="49">
        <v>18</v>
      </c>
      <c r="O185" s="67">
        <f t="shared" si="16"/>
        <v>4320</v>
      </c>
    </row>
    <row r="186" spans="1:15" s="52" customFormat="1" x14ac:dyDescent="0.2">
      <c r="A186" s="183"/>
      <c r="B186" s="184"/>
      <c r="C186" s="185" t="s">
        <v>115</v>
      </c>
      <c r="D186" s="140"/>
      <c r="E186" s="140"/>
      <c r="F186" s="140"/>
      <c r="G186" s="49" t="s">
        <v>130</v>
      </c>
      <c r="H186" s="49"/>
      <c r="I186" s="50">
        <v>8</v>
      </c>
      <c r="J186" s="50">
        <f t="shared" ref="J186" si="21">J185</f>
        <v>20</v>
      </c>
      <c r="K186" s="50">
        <f t="shared" ref="K186" si="22">I186*J186</f>
        <v>160</v>
      </c>
      <c r="L186" s="50">
        <f t="shared" si="20"/>
        <v>1600</v>
      </c>
      <c r="M186" s="49" t="s">
        <v>3</v>
      </c>
      <c r="N186" s="49">
        <v>35</v>
      </c>
      <c r="O186" s="67">
        <f t="shared" si="16"/>
        <v>5600</v>
      </c>
    </row>
    <row r="187" spans="1:15" hidden="1" x14ac:dyDescent="0.2">
      <c r="A187" s="197" t="s">
        <v>48</v>
      </c>
      <c r="B187" s="198"/>
      <c r="C187" s="199" t="s">
        <v>9</v>
      </c>
      <c r="D187" s="151"/>
      <c r="E187" s="151"/>
      <c r="F187" s="151"/>
      <c r="G187" s="13"/>
      <c r="H187" s="13" t="s">
        <v>11</v>
      </c>
      <c r="I187" s="13">
        <f>I175*2</f>
        <v>6</v>
      </c>
      <c r="J187" s="14">
        <f>J185</f>
        <v>20</v>
      </c>
      <c r="K187" s="14">
        <f t="shared" si="18"/>
        <v>120</v>
      </c>
      <c r="L187" s="50">
        <f t="shared" si="20"/>
        <v>1200</v>
      </c>
      <c r="M187" s="13" t="s">
        <v>3</v>
      </c>
      <c r="N187" s="13"/>
      <c r="O187" s="66">
        <f t="shared" si="16"/>
        <v>0</v>
      </c>
    </row>
    <row r="188" spans="1:15" hidden="1" x14ac:dyDescent="0.2">
      <c r="A188" s="197" t="s">
        <v>49</v>
      </c>
      <c r="B188" s="198"/>
      <c r="C188" s="199" t="s">
        <v>9</v>
      </c>
      <c r="D188" s="151"/>
      <c r="E188" s="151"/>
      <c r="F188" s="151"/>
      <c r="G188" s="13"/>
      <c r="H188" s="13" t="s">
        <v>11</v>
      </c>
      <c r="I188" s="14">
        <f>O153/270</f>
        <v>8.3333333333333339</v>
      </c>
      <c r="J188" s="14">
        <f t="shared" si="19"/>
        <v>20</v>
      </c>
      <c r="K188" s="14">
        <f t="shared" si="18"/>
        <v>166.66666666666669</v>
      </c>
      <c r="L188" s="50">
        <f t="shared" si="20"/>
        <v>1666.666666666667</v>
      </c>
      <c r="M188" s="13" t="s">
        <v>3</v>
      </c>
      <c r="N188" s="13"/>
      <c r="O188" s="66">
        <f t="shared" si="16"/>
        <v>0</v>
      </c>
    </row>
    <row r="189" spans="1:15" hidden="1" x14ac:dyDescent="0.2">
      <c r="A189" s="197" t="s">
        <v>50</v>
      </c>
      <c r="B189" s="198"/>
      <c r="C189" s="199" t="s">
        <v>9</v>
      </c>
      <c r="D189" s="151"/>
      <c r="E189" s="151"/>
      <c r="F189" s="151"/>
      <c r="G189" s="13"/>
      <c r="H189" s="13" t="s">
        <v>51</v>
      </c>
      <c r="I189" s="13">
        <f>I178*2</f>
        <v>4</v>
      </c>
      <c r="J189" s="14">
        <f t="shared" si="19"/>
        <v>20</v>
      </c>
      <c r="K189" s="14">
        <f t="shared" si="18"/>
        <v>80</v>
      </c>
      <c r="L189" s="50">
        <f t="shared" si="20"/>
        <v>800</v>
      </c>
      <c r="M189" s="13" t="s">
        <v>3</v>
      </c>
      <c r="N189" s="13"/>
      <c r="O189" s="66">
        <f t="shared" si="16"/>
        <v>0</v>
      </c>
    </row>
    <row r="190" spans="1:15" hidden="1" x14ac:dyDescent="0.2">
      <c r="A190" s="197" t="s">
        <v>52</v>
      </c>
      <c r="B190" s="198"/>
      <c r="C190" s="199" t="s">
        <v>53</v>
      </c>
      <c r="D190" s="151"/>
      <c r="E190" s="151"/>
      <c r="F190" s="151"/>
      <c r="G190" s="13"/>
      <c r="H190" s="13" t="s">
        <v>54</v>
      </c>
      <c r="I190" s="13">
        <f>I180*1</f>
        <v>6</v>
      </c>
      <c r="J190" s="14">
        <f t="shared" si="19"/>
        <v>20</v>
      </c>
      <c r="K190" s="14">
        <f t="shared" si="18"/>
        <v>120</v>
      </c>
      <c r="L190" s="50">
        <f t="shared" si="20"/>
        <v>1200</v>
      </c>
      <c r="M190" s="13" t="s">
        <v>3</v>
      </c>
      <c r="N190" s="13"/>
      <c r="O190" s="66">
        <f t="shared" si="16"/>
        <v>0</v>
      </c>
    </row>
    <row r="191" spans="1:15" hidden="1" x14ac:dyDescent="0.2">
      <c r="A191" s="197" t="s">
        <v>43</v>
      </c>
      <c r="B191" s="198"/>
      <c r="C191" s="199" t="s">
        <v>53</v>
      </c>
      <c r="D191" s="151"/>
      <c r="E191" s="151"/>
      <c r="F191" s="151"/>
      <c r="G191" s="13"/>
      <c r="H191" s="13" t="s">
        <v>22</v>
      </c>
      <c r="I191" s="14">
        <f>I179</f>
        <v>6</v>
      </c>
      <c r="J191" s="14">
        <f t="shared" si="19"/>
        <v>20</v>
      </c>
      <c r="K191" s="14">
        <f t="shared" si="18"/>
        <v>120</v>
      </c>
      <c r="L191" s="50">
        <f t="shared" si="20"/>
        <v>1200</v>
      </c>
      <c r="M191" s="13" t="s">
        <v>3</v>
      </c>
      <c r="N191" s="13"/>
      <c r="O191" s="66">
        <f t="shared" si="16"/>
        <v>0</v>
      </c>
    </row>
    <row r="192" spans="1:15" hidden="1" x14ac:dyDescent="0.2">
      <c r="A192" s="197" t="s">
        <v>55</v>
      </c>
      <c r="B192" s="198"/>
      <c r="C192" s="199" t="s">
        <v>53</v>
      </c>
      <c r="D192" s="151"/>
      <c r="E192" s="151"/>
      <c r="F192" s="151"/>
      <c r="G192" s="13"/>
      <c r="H192" s="13" t="s">
        <v>22</v>
      </c>
      <c r="I192" s="14">
        <f>I179</f>
        <v>6</v>
      </c>
      <c r="J192" s="14">
        <f t="shared" si="19"/>
        <v>20</v>
      </c>
      <c r="K192" s="14">
        <f t="shared" si="18"/>
        <v>120</v>
      </c>
      <c r="L192" s="50">
        <f t="shared" si="20"/>
        <v>1200</v>
      </c>
      <c r="M192" s="13" t="s">
        <v>3</v>
      </c>
      <c r="N192" s="13"/>
      <c r="O192" s="66">
        <f t="shared" si="16"/>
        <v>0</v>
      </c>
    </row>
    <row r="193" spans="1:15" hidden="1" x14ac:dyDescent="0.2">
      <c r="A193" s="197" t="s">
        <v>56</v>
      </c>
      <c r="B193" s="198"/>
      <c r="C193" s="199" t="s">
        <v>53</v>
      </c>
      <c r="D193" s="151"/>
      <c r="E193" s="151"/>
      <c r="F193" s="151"/>
      <c r="G193" s="13"/>
      <c r="H193" s="13" t="s">
        <v>57</v>
      </c>
      <c r="I193" s="13">
        <v>12</v>
      </c>
      <c r="J193" s="14">
        <f t="shared" si="19"/>
        <v>20</v>
      </c>
      <c r="K193" s="14">
        <f t="shared" si="18"/>
        <v>240</v>
      </c>
      <c r="L193" s="50">
        <f t="shared" si="20"/>
        <v>2400</v>
      </c>
      <c r="M193" s="13" t="s">
        <v>3</v>
      </c>
      <c r="N193" s="13"/>
      <c r="O193" s="66">
        <f t="shared" si="16"/>
        <v>0</v>
      </c>
    </row>
    <row r="194" spans="1:15" hidden="1" x14ac:dyDescent="0.2">
      <c r="A194" s="197" t="s">
        <v>104</v>
      </c>
      <c r="B194" s="198"/>
      <c r="C194" s="199" t="s">
        <v>9</v>
      </c>
      <c r="D194" s="151"/>
      <c r="E194" s="151"/>
      <c r="F194" s="151"/>
      <c r="G194" s="13"/>
      <c r="H194" s="13" t="s">
        <v>51</v>
      </c>
      <c r="I194" s="14">
        <f>O153/270</f>
        <v>8.3333333333333339</v>
      </c>
      <c r="J194" s="14">
        <f t="shared" si="19"/>
        <v>20</v>
      </c>
      <c r="K194" s="14">
        <f t="shared" si="18"/>
        <v>166.66666666666669</v>
      </c>
      <c r="L194" s="50">
        <f t="shared" si="20"/>
        <v>1666.666666666667</v>
      </c>
      <c r="M194" s="13" t="s">
        <v>3</v>
      </c>
      <c r="N194" s="13"/>
      <c r="O194" s="66">
        <f t="shared" si="16"/>
        <v>0</v>
      </c>
    </row>
    <row r="195" spans="1:15" hidden="1" x14ac:dyDescent="0.2">
      <c r="A195" s="200" t="s">
        <v>59</v>
      </c>
      <c r="B195" s="201"/>
      <c r="C195" s="151" t="s">
        <v>9</v>
      </c>
      <c r="D195" s="151"/>
      <c r="E195" s="151"/>
      <c r="F195" s="151"/>
      <c r="G195" s="13"/>
      <c r="H195" s="13" t="s">
        <v>58</v>
      </c>
      <c r="I195" s="14">
        <v>8</v>
      </c>
      <c r="J195" s="14">
        <f t="shared" si="19"/>
        <v>20</v>
      </c>
      <c r="K195" s="14">
        <f t="shared" si="18"/>
        <v>160</v>
      </c>
      <c r="L195" s="50">
        <f t="shared" si="20"/>
        <v>1600</v>
      </c>
      <c r="M195" s="13" t="s">
        <v>3</v>
      </c>
      <c r="N195" s="13"/>
      <c r="O195" s="66">
        <f t="shared" si="16"/>
        <v>0</v>
      </c>
    </row>
    <row r="196" spans="1:15" hidden="1" x14ac:dyDescent="0.2">
      <c r="A196" s="200" t="s">
        <v>59</v>
      </c>
      <c r="B196" s="201"/>
      <c r="C196" s="151" t="s">
        <v>53</v>
      </c>
      <c r="D196" s="151"/>
      <c r="E196" s="151"/>
      <c r="F196" s="151"/>
      <c r="G196" s="13"/>
      <c r="H196" s="13" t="s">
        <v>11</v>
      </c>
      <c r="I196" s="14">
        <v>8</v>
      </c>
      <c r="J196" s="14">
        <f t="shared" si="19"/>
        <v>20</v>
      </c>
      <c r="K196" s="14">
        <f t="shared" si="18"/>
        <v>160</v>
      </c>
      <c r="L196" s="50">
        <f t="shared" si="20"/>
        <v>1600</v>
      </c>
      <c r="M196" s="13" t="s">
        <v>3</v>
      </c>
      <c r="N196" s="13"/>
      <c r="O196" s="66">
        <f t="shared" si="16"/>
        <v>0</v>
      </c>
    </row>
    <row r="197" spans="1:15" hidden="1" x14ac:dyDescent="0.2">
      <c r="A197" s="200" t="s">
        <v>19</v>
      </c>
      <c r="B197" s="201"/>
      <c r="C197" s="151" t="s">
        <v>9</v>
      </c>
      <c r="D197" s="151"/>
      <c r="E197" s="151"/>
      <c r="F197" s="151"/>
      <c r="G197" s="13"/>
      <c r="H197" s="13" t="s">
        <v>10</v>
      </c>
      <c r="I197" s="14">
        <f>(E207+E207+F207+F207)/0.275</f>
        <v>17.454545454545453</v>
      </c>
      <c r="J197" s="14">
        <f t="shared" si="19"/>
        <v>20</v>
      </c>
      <c r="K197" s="14">
        <f t="shared" si="18"/>
        <v>349.09090909090907</v>
      </c>
      <c r="L197" s="50">
        <f t="shared" si="20"/>
        <v>3490.9090909090905</v>
      </c>
      <c r="M197" s="13" t="s">
        <v>3</v>
      </c>
      <c r="N197" s="13"/>
      <c r="O197" s="66">
        <f t="shared" si="16"/>
        <v>0</v>
      </c>
    </row>
    <row r="198" spans="1:15" hidden="1" x14ac:dyDescent="0.2">
      <c r="A198" s="197"/>
      <c r="B198" s="198"/>
      <c r="C198" s="202" t="s">
        <v>12</v>
      </c>
      <c r="D198" s="203"/>
      <c r="E198" s="203"/>
      <c r="F198" s="203"/>
      <c r="G198" s="13"/>
      <c r="H198" s="13" t="s">
        <v>13</v>
      </c>
      <c r="I198" s="14">
        <f>(B164+D164+B164+D164)/450</f>
        <v>20.666666666666668</v>
      </c>
      <c r="J198" s="14">
        <f>J194</f>
        <v>20</v>
      </c>
      <c r="K198" s="14">
        <f t="shared" si="18"/>
        <v>413.33333333333337</v>
      </c>
      <c r="L198" s="50">
        <f t="shared" si="20"/>
        <v>4133.3333333333339</v>
      </c>
      <c r="M198" s="13" t="s">
        <v>3</v>
      </c>
      <c r="N198" s="13"/>
      <c r="O198" s="66">
        <f t="shared" si="16"/>
        <v>0</v>
      </c>
    </row>
    <row r="199" spans="1:15" s="52" customFormat="1" x14ac:dyDescent="0.2">
      <c r="A199" s="183"/>
      <c r="B199" s="184"/>
      <c r="C199" s="204" t="s">
        <v>8</v>
      </c>
      <c r="D199" s="205"/>
      <c r="E199" s="205"/>
      <c r="F199" s="206"/>
      <c r="G199" s="49" t="s">
        <v>130</v>
      </c>
      <c r="H199" s="49" t="s">
        <v>122</v>
      </c>
      <c r="I199" s="50">
        <f>I198</f>
        <v>20.666666666666668</v>
      </c>
      <c r="J199" s="50">
        <f t="shared" ref="J199" si="23">J198</f>
        <v>20</v>
      </c>
      <c r="K199" s="50">
        <f t="shared" si="18"/>
        <v>413.33333333333337</v>
      </c>
      <c r="L199" s="50">
        <f t="shared" si="20"/>
        <v>4133.3333333333339</v>
      </c>
      <c r="M199" s="49" t="s">
        <v>3</v>
      </c>
      <c r="N199" s="49">
        <v>0.48599999999999999</v>
      </c>
      <c r="O199" s="67">
        <f t="shared" si="16"/>
        <v>200.88000000000002</v>
      </c>
    </row>
    <row r="200" spans="1:15" s="52" customFormat="1" x14ac:dyDescent="0.2">
      <c r="A200" s="183"/>
      <c r="B200" s="184"/>
      <c r="C200" s="185" t="s">
        <v>14</v>
      </c>
      <c r="D200" s="140"/>
      <c r="E200" s="140"/>
      <c r="F200" s="140"/>
      <c r="G200" s="49" t="s">
        <v>130</v>
      </c>
      <c r="H200" s="49" t="s">
        <v>15</v>
      </c>
      <c r="I200" s="50">
        <f>(B164/1000+D164/1000+B164/1000+D164/1000)</f>
        <v>9.3000000000000007</v>
      </c>
      <c r="J200" s="50">
        <f>J198</f>
        <v>20</v>
      </c>
      <c r="K200" s="50">
        <f t="shared" si="18"/>
        <v>186</v>
      </c>
      <c r="L200" s="50">
        <f t="shared" si="20"/>
        <v>1860</v>
      </c>
      <c r="M200" s="49" t="s">
        <v>32</v>
      </c>
      <c r="N200" s="49">
        <v>5.75</v>
      </c>
      <c r="O200" s="67">
        <f t="shared" si="16"/>
        <v>1069.5</v>
      </c>
    </row>
    <row r="201" spans="1:15" hidden="1" x14ac:dyDescent="0.2">
      <c r="A201" s="197"/>
      <c r="B201" s="198"/>
      <c r="C201" s="199" t="s">
        <v>16</v>
      </c>
      <c r="D201" s="151"/>
      <c r="E201" s="151"/>
      <c r="F201" s="151"/>
      <c r="G201" s="13" t="s">
        <v>131</v>
      </c>
      <c r="H201" s="13" t="s">
        <v>60</v>
      </c>
      <c r="I201" s="14">
        <f>I200*2</f>
        <v>18.600000000000001</v>
      </c>
      <c r="J201" s="14">
        <f t="shared" si="19"/>
        <v>20</v>
      </c>
      <c r="K201" s="14">
        <f t="shared" si="18"/>
        <v>372</v>
      </c>
      <c r="L201" s="50">
        <f t="shared" si="20"/>
        <v>3720</v>
      </c>
      <c r="M201" s="13" t="s">
        <v>32</v>
      </c>
      <c r="N201" s="13"/>
      <c r="O201" s="66">
        <f t="shared" si="16"/>
        <v>0</v>
      </c>
    </row>
    <row r="202" spans="1:15" hidden="1" x14ac:dyDescent="0.2">
      <c r="A202" s="197"/>
      <c r="B202" s="198"/>
      <c r="C202" s="199" t="s">
        <v>128</v>
      </c>
      <c r="D202" s="151"/>
      <c r="E202" s="151"/>
      <c r="F202" s="151"/>
      <c r="G202" s="13" t="s">
        <v>132</v>
      </c>
      <c r="H202" s="13" t="s">
        <v>17</v>
      </c>
      <c r="I202" s="14">
        <f>(0.6*0.15*(I200*1000))/600</f>
        <v>1.395</v>
      </c>
      <c r="J202" s="14">
        <f t="shared" si="19"/>
        <v>20</v>
      </c>
      <c r="K202" s="14">
        <f t="shared" si="18"/>
        <v>27.9</v>
      </c>
      <c r="L202" s="50">
        <f t="shared" si="20"/>
        <v>279</v>
      </c>
      <c r="M202" s="13" t="s">
        <v>3</v>
      </c>
      <c r="N202" s="13"/>
      <c r="O202" s="66">
        <f t="shared" si="16"/>
        <v>0</v>
      </c>
    </row>
    <row r="203" spans="1:15" hidden="1" x14ac:dyDescent="0.2">
      <c r="A203" s="197"/>
      <c r="B203" s="198"/>
      <c r="C203" s="199" t="s">
        <v>105</v>
      </c>
      <c r="D203" s="151"/>
      <c r="E203" s="151"/>
      <c r="F203" s="151"/>
      <c r="G203" s="13" t="s">
        <v>132</v>
      </c>
      <c r="H203" s="13" t="s">
        <v>61</v>
      </c>
      <c r="I203" s="15">
        <f>(0.6*0.15*(I200*1000))/600</f>
        <v>1.395</v>
      </c>
      <c r="J203" s="14">
        <f t="shared" si="19"/>
        <v>20</v>
      </c>
      <c r="K203" s="14">
        <f t="shared" si="18"/>
        <v>27.9</v>
      </c>
      <c r="L203" s="50">
        <f t="shared" si="20"/>
        <v>279</v>
      </c>
      <c r="M203" s="13" t="s">
        <v>3</v>
      </c>
      <c r="N203" s="13"/>
      <c r="O203" s="66">
        <f t="shared" si="16"/>
        <v>0</v>
      </c>
    </row>
    <row r="204" spans="1:15" s="52" customFormat="1" x14ac:dyDescent="0.2">
      <c r="A204" s="183"/>
      <c r="B204" s="184"/>
      <c r="C204" s="185" t="s">
        <v>64</v>
      </c>
      <c r="D204" s="140"/>
      <c r="E204" s="140"/>
      <c r="F204" s="140"/>
      <c r="G204" s="49" t="s">
        <v>130</v>
      </c>
      <c r="H204" s="49"/>
      <c r="I204" s="50">
        <f>I200*2</f>
        <v>18.600000000000001</v>
      </c>
      <c r="J204" s="50">
        <f t="shared" si="19"/>
        <v>20</v>
      </c>
      <c r="K204" s="50">
        <f t="shared" si="18"/>
        <v>372</v>
      </c>
      <c r="L204" s="50">
        <f t="shared" si="20"/>
        <v>3720</v>
      </c>
      <c r="M204" s="49" t="s">
        <v>3</v>
      </c>
      <c r="N204" s="49">
        <v>5</v>
      </c>
      <c r="O204" s="67">
        <f t="shared" si="16"/>
        <v>1860</v>
      </c>
    </row>
    <row r="205" spans="1:15" s="52" customFormat="1" x14ac:dyDescent="0.2">
      <c r="A205" s="183"/>
      <c r="B205" s="184"/>
      <c r="C205" s="185" t="s">
        <v>65</v>
      </c>
      <c r="D205" s="140"/>
      <c r="E205" s="140"/>
      <c r="F205" s="140"/>
      <c r="G205" s="49" t="s">
        <v>130</v>
      </c>
      <c r="H205" s="49"/>
      <c r="I205" s="50">
        <f>I204</f>
        <v>18.600000000000001</v>
      </c>
      <c r="J205" s="50">
        <f t="shared" si="19"/>
        <v>20</v>
      </c>
      <c r="K205" s="50">
        <f t="shared" si="18"/>
        <v>372</v>
      </c>
      <c r="L205" s="50">
        <f t="shared" si="20"/>
        <v>3720</v>
      </c>
      <c r="M205" s="49" t="s">
        <v>3</v>
      </c>
      <c r="N205" s="49">
        <v>4</v>
      </c>
      <c r="O205" s="67">
        <f t="shared" si="16"/>
        <v>1488</v>
      </c>
    </row>
    <row r="206" spans="1:15" s="52" customFormat="1" x14ac:dyDescent="0.2">
      <c r="A206" s="183"/>
      <c r="B206" s="184"/>
      <c r="C206" s="185" t="s">
        <v>66</v>
      </c>
      <c r="D206" s="140"/>
      <c r="E206" s="140"/>
      <c r="F206" s="140"/>
      <c r="G206" s="49" t="s">
        <v>130</v>
      </c>
      <c r="H206" s="49"/>
      <c r="I206" s="50">
        <f>I205</f>
        <v>18.600000000000001</v>
      </c>
      <c r="J206" s="50">
        <f t="shared" si="19"/>
        <v>20</v>
      </c>
      <c r="K206" s="51">
        <f t="shared" si="18"/>
        <v>372</v>
      </c>
      <c r="L206" s="50">
        <f t="shared" si="20"/>
        <v>3720</v>
      </c>
      <c r="M206" s="49" t="s">
        <v>3</v>
      </c>
      <c r="N206" s="49">
        <v>3</v>
      </c>
      <c r="O206" s="67">
        <f t="shared" si="16"/>
        <v>1116</v>
      </c>
    </row>
    <row r="207" spans="1:15" ht="16" hidden="1" thickBot="1" x14ac:dyDescent="0.25">
      <c r="A207" s="207"/>
      <c r="B207" s="208"/>
      <c r="C207" s="209" t="s">
        <v>67</v>
      </c>
      <c r="D207" s="210"/>
      <c r="E207" s="27">
        <f>(B164/2)/1000</f>
        <v>1.2</v>
      </c>
      <c r="F207" s="27">
        <f>N153/1000</f>
        <v>1.2</v>
      </c>
      <c r="G207" s="20"/>
      <c r="H207" s="20"/>
      <c r="I207" s="22">
        <f>(E207*F207)*10.764</f>
        <v>15.500159999999999</v>
      </c>
      <c r="J207" s="22">
        <f t="shared" si="19"/>
        <v>20</v>
      </c>
      <c r="K207" s="21">
        <f t="shared" si="18"/>
        <v>310.00319999999999</v>
      </c>
      <c r="L207" s="22"/>
      <c r="M207" s="20" t="s">
        <v>107</v>
      </c>
      <c r="N207" s="20"/>
      <c r="O207" s="66">
        <f t="shared" si="16"/>
        <v>0</v>
      </c>
    </row>
    <row r="208" spans="1:15" ht="16" thickBot="1" x14ac:dyDescent="0.25">
      <c r="O208" s="69">
        <f>SUM(O170:O207)</f>
        <v>35411.380000000005</v>
      </c>
    </row>
    <row r="209" spans="1:15" ht="15" customHeight="1" x14ac:dyDescent="0.2">
      <c r="A209" s="1" t="s">
        <v>69</v>
      </c>
      <c r="B209" s="152"/>
      <c r="C209" s="152"/>
      <c r="D209" s="152"/>
      <c r="E209" s="152"/>
      <c r="F209" s="152"/>
      <c r="G209" s="153"/>
      <c r="H209" s="167"/>
      <c r="I209" s="152"/>
      <c r="J209" s="152"/>
      <c r="K209" s="152"/>
      <c r="L209" s="152"/>
      <c r="M209" s="152"/>
      <c r="N209" s="289">
        <v>1200</v>
      </c>
      <c r="O209" s="172">
        <v>2250</v>
      </c>
    </row>
    <row r="210" spans="1:15" x14ac:dyDescent="0.2">
      <c r="A210" s="2" t="s">
        <v>70</v>
      </c>
      <c r="B210" s="284" t="s">
        <v>71</v>
      </c>
      <c r="C210" s="284"/>
      <c r="D210" s="284"/>
      <c r="E210" s="284"/>
      <c r="F210" s="284"/>
      <c r="G210" s="285"/>
      <c r="H210" s="169"/>
      <c r="I210" s="171"/>
      <c r="J210" s="171"/>
      <c r="K210" s="171"/>
      <c r="L210" s="171"/>
      <c r="M210" s="171"/>
      <c r="N210" s="288"/>
      <c r="O210" s="173"/>
    </row>
    <row r="211" spans="1:15" x14ac:dyDescent="0.2">
      <c r="A211" s="3" t="s">
        <v>72</v>
      </c>
      <c r="B211" s="174" t="s">
        <v>73</v>
      </c>
      <c r="C211" s="174"/>
      <c r="D211" s="174"/>
      <c r="E211" s="174"/>
      <c r="F211" s="174"/>
      <c r="G211" s="175"/>
      <c r="H211" s="169"/>
      <c r="I211" s="171"/>
      <c r="J211" s="171"/>
      <c r="K211" s="171"/>
      <c r="L211" s="171"/>
      <c r="M211" s="171"/>
      <c r="N211" s="288"/>
      <c r="O211" s="173"/>
    </row>
    <row r="212" spans="1:15" x14ac:dyDescent="0.2">
      <c r="A212" s="3" t="s">
        <v>74</v>
      </c>
      <c r="B212" s="158" t="s">
        <v>75</v>
      </c>
      <c r="C212" s="159"/>
      <c r="D212" s="159"/>
      <c r="E212" s="159"/>
      <c r="F212" s="159"/>
      <c r="G212" s="160"/>
      <c r="H212" s="169"/>
      <c r="I212" s="171"/>
      <c r="J212" s="171"/>
      <c r="K212" s="171"/>
      <c r="L212" s="171"/>
      <c r="M212" s="171"/>
      <c r="N212" s="288"/>
      <c r="O212" s="173"/>
    </row>
    <row r="213" spans="1:15" x14ac:dyDescent="0.2">
      <c r="A213" s="3" t="s">
        <v>76</v>
      </c>
      <c r="B213" s="159" t="s">
        <v>77</v>
      </c>
      <c r="C213" s="159"/>
      <c r="D213" s="159"/>
      <c r="E213" s="159"/>
      <c r="F213" s="159"/>
      <c r="G213" s="160"/>
      <c r="H213" s="169"/>
      <c r="I213" s="171"/>
      <c r="J213" s="171"/>
      <c r="K213" s="171"/>
      <c r="L213" s="171"/>
      <c r="M213" s="171"/>
      <c r="N213" s="288"/>
      <c r="O213" s="173"/>
    </row>
    <row r="214" spans="1:15" x14ac:dyDescent="0.2">
      <c r="A214" s="3" t="s">
        <v>78</v>
      </c>
      <c r="B214" s="159" t="s">
        <v>24</v>
      </c>
      <c r="C214" s="159"/>
      <c r="D214" s="159"/>
      <c r="E214" s="159"/>
      <c r="F214" s="159"/>
      <c r="G214" s="160"/>
      <c r="H214" s="169"/>
      <c r="I214" s="171"/>
      <c r="J214" s="171"/>
      <c r="K214" s="171"/>
      <c r="L214" s="171"/>
      <c r="M214" s="171"/>
      <c r="N214" s="288"/>
      <c r="O214" s="173"/>
    </row>
    <row r="215" spans="1:15" ht="15" customHeight="1" x14ac:dyDescent="0.2">
      <c r="A215" s="3" t="s">
        <v>80</v>
      </c>
      <c r="B215" s="160" t="s">
        <v>81</v>
      </c>
      <c r="C215" s="178"/>
      <c r="D215" s="179" t="s">
        <v>112</v>
      </c>
      <c r="E215" s="180"/>
      <c r="F215" s="4" t="s">
        <v>83</v>
      </c>
      <c r="G215" s="5" t="s">
        <v>84</v>
      </c>
      <c r="H215" s="169"/>
      <c r="I215" s="171"/>
      <c r="J215" s="171"/>
      <c r="K215" s="171"/>
      <c r="L215" s="171"/>
      <c r="M215" s="171"/>
      <c r="N215" s="288">
        <v>1050</v>
      </c>
      <c r="O215" s="173"/>
    </row>
    <row r="216" spans="1:15" x14ac:dyDescent="0.2">
      <c r="A216" s="3" t="s">
        <v>85</v>
      </c>
      <c r="B216" s="160" t="s">
        <v>113</v>
      </c>
      <c r="C216" s="181"/>
      <c r="D216" s="181"/>
      <c r="E216" s="181"/>
      <c r="F216" s="181"/>
      <c r="G216" s="181"/>
      <c r="H216" s="169"/>
      <c r="I216" s="171"/>
      <c r="J216" s="171"/>
      <c r="K216" s="171"/>
      <c r="L216" s="171"/>
      <c r="M216" s="171"/>
      <c r="N216" s="288"/>
      <c r="O216" s="173"/>
    </row>
    <row r="217" spans="1:15" x14ac:dyDescent="0.2">
      <c r="A217" s="3" t="s">
        <v>87</v>
      </c>
      <c r="B217" s="159" t="s">
        <v>88</v>
      </c>
      <c r="C217" s="159"/>
      <c r="D217" s="159"/>
      <c r="E217" s="159"/>
      <c r="F217" s="159"/>
      <c r="G217" s="160"/>
      <c r="H217" s="169"/>
      <c r="I217" s="171"/>
      <c r="J217" s="171"/>
      <c r="K217" s="171"/>
      <c r="L217" s="171"/>
      <c r="M217" s="171"/>
      <c r="N217" s="288"/>
      <c r="O217" s="173"/>
    </row>
    <row r="218" spans="1:15" ht="15" customHeight="1" x14ac:dyDescent="0.2">
      <c r="A218" s="6" t="s">
        <v>18</v>
      </c>
      <c r="B218" s="158" t="s">
        <v>127</v>
      </c>
      <c r="C218" s="159"/>
      <c r="D218" s="159"/>
      <c r="E218" s="159"/>
      <c r="F218" s="159"/>
      <c r="G218" s="160"/>
      <c r="H218" s="169"/>
      <c r="I218" s="171"/>
      <c r="J218" s="171"/>
      <c r="K218" s="171"/>
      <c r="L218" s="171"/>
      <c r="M218" s="171"/>
      <c r="N218" s="288"/>
      <c r="O218" s="173"/>
    </row>
    <row r="219" spans="1:15" ht="16" thickBot="1" x14ac:dyDescent="0.25">
      <c r="A219" s="3" t="s">
        <v>89</v>
      </c>
      <c r="B219" s="159" t="s">
        <v>90</v>
      </c>
      <c r="C219" s="159"/>
      <c r="D219" s="159"/>
      <c r="E219" s="159"/>
      <c r="F219" s="159"/>
      <c r="G219" s="160"/>
      <c r="H219" s="216">
        <f>H220/2</f>
        <v>900</v>
      </c>
      <c r="I219" s="217"/>
      <c r="J219" s="217">
        <f>H219</f>
        <v>900</v>
      </c>
      <c r="K219" s="217"/>
      <c r="L219" s="217"/>
      <c r="M219" s="217"/>
      <c r="N219" s="42"/>
      <c r="O219" s="173"/>
    </row>
    <row r="220" spans="1:15" ht="16" thickBot="1" x14ac:dyDescent="0.25">
      <c r="A220" s="3" t="s">
        <v>91</v>
      </c>
      <c r="B220" s="7">
        <v>1800</v>
      </c>
      <c r="C220" s="7" t="s">
        <v>92</v>
      </c>
      <c r="D220" s="7">
        <v>2250</v>
      </c>
      <c r="E220" s="7">
        <v>4</v>
      </c>
      <c r="F220" s="7" t="s">
        <v>93</v>
      </c>
      <c r="G220" s="8"/>
      <c r="H220" s="218">
        <v>1800</v>
      </c>
      <c r="I220" s="219"/>
      <c r="J220" s="219"/>
      <c r="K220" s="219"/>
      <c r="L220" s="219"/>
      <c r="M220" s="219"/>
      <c r="N220" s="220"/>
      <c r="O220" s="214"/>
    </row>
    <row r="221" spans="1:15" x14ac:dyDescent="0.2">
      <c r="A221" s="3" t="s">
        <v>94</v>
      </c>
      <c r="B221" s="162">
        <v>0</v>
      </c>
      <c r="C221" s="163"/>
      <c r="D221" s="164"/>
      <c r="E221" s="164"/>
      <c r="F221" s="164"/>
      <c r="G221" s="164"/>
      <c r="H221" s="165"/>
      <c r="I221" s="166"/>
      <c r="J221" s="166"/>
      <c r="K221" s="167" t="s">
        <v>95</v>
      </c>
      <c r="L221" s="168"/>
      <c r="M221" s="152"/>
      <c r="N221" s="152"/>
      <c r="O221" s="70" t="s">
        <v>96</v>
      </c>
    </row>
    <row r="222" spans="1:15" x14ac:dyDescent="0.2">
      <c r="A222" s="3" t="s">
        <v>97</v>
      </c>
      <c r="B222" s="162">
        <v>1200</v>
      </c>
      <c r="C222" s="163"/>
      <c r="D222" s="9" t="s">
        <v>98</v>
      </c>
      <c r="E222" s="10"/>
      <c r="F222" s="10"/>
      <c r="G222" s="11"/>
      <c r="H222" s="11"/>
      <c r="I222" s="11"/>
      <c r="J222" s="11"/>
      <c r="K222" s="169"/>
      <c r="L222" s="170"/>
      <c r="M222" s="171"/>
      <c r="N222" s="171"/>
      <c r="O222" s="71"/>
    </row>
    <row r="223" spans="1:15" x14ac:dyDescent="0.2">
      <c r="A223" s="2" t="s">
        <v>99</v>
      </c>
      <c r="B223" s="186"/>
      <c r="C223" s="187"/>
      <c r="D223" s="187"/>
      <c r="E223" s="187"/>
      <c r="F223" s="187"/>
      <c r="G223" s="187"/>
      <c r="H223" s="12"/>
      <c r="I223" s="12"/>
      <c r="J223" s="12"/>
      <c r="K223" s="188"/>
      <c r="L223" s="189"/>
      <c r="M223" s="190"/>
      <c r="N223" s="190"/>
      <c r="O223" s="72"/>
    </row>
    <row r="224" spans="1:15" ht="16" thickBot="1" x14ac:dyDescent="0.25">
      <c r="A224" s="45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77"/>
      <c r="M224" s="19"/>
      <c r="N224" s="19"/>
      <c r="O224" s="64"/>
    </row>
    <row r="225" spans="1:15" ht="33" thickBot="1" x14ac:dyDescent="0.25">
      <c r="A225" s="191"/>
      <c r="B225" s="192"/>
      <c r="C225" s="193" t="s">
        <v>28</v>
      </c>
      <c r="D225" s="143"/>
      <c r="E225" s="143"/>
      <c r="F225" s="143"/>
      <c r="G225" s="25" t="s">
        <v>123</v>
      </c>
      <c r="H225" s="25" t="s">
        <v>29</v>
      </c>
      <c r="I225" s="26" t="s">
        <v>101</v>
      </c>
      <c r="J225" s="26" t="s">
        <v>106</v>
      </c>
      <c r="K225" s="26" t="s">
        <v>102</v>
      </c>
      <c r="L225" s="78" t="s">
        <v>145</v>
      </c>
      <c r="M225" s="26" t="s">
        <v>30</v>
      </c>
      <c r="N225" s="26" t="s">
        <v>0</v>
      </c>
      <c r="O225" s="65" t="s">
        <v>100</v>
      </c>
    </row>
    <row r="226" spans="1:15" hidden="1" x14ac:dyDescent="0.2">
      <c r="A226" s="194"/>
      <c r="B226" s="195"/>
      <c r="C226" s="196" t="s">
        <v>31</v>
      </c>
      <c r="D226" s="137"/>
      <c r="E226" s="137"/>
      <c r="F226" s="137"/>
      <c r="G226" s="16"/>
      <c r="H226" s="16"/>
      <c r="I226" s="23">
        <f>12.042*0.12</f>
        <v>1.4450399999999999</v>
      </c>
      <c r="J226" s="23">
        <f>E220</f>
        <v>4</v>
      </c>
      <c r="K226" s="23">
        <f>I226*J226</f>
        <v>5.7801599999999995</v>
      </c>
      <c r="L226" s="23"/>
      <c r="M226" s="16" t="s">
        <v>1</v>
      </c>
      <c r="N226" s="16"/>
      <c r="O226" s="66">
        <f>K226*N226</f>
        <v>0</v>
      </c>
    </row>
    <row r="227" spans="1:15" hidden="1" x14ac:dyDescent="0.2">
      <c r="A227" s="197"/>
      <c r="B227" s="198"/>
      <c r="C227" s="221" t="s">
        <v>20</v>
      </c>
      <c r="D227" s="222"/>
      <c r="E227" s="222"/>
      <c r="F227" s="199"/>
      <c r="G227" s="16"/>
      <c r="H227" s="16"/>
      <c r="I227" s="43">
        <f>7.556*0.08</f>
        <v>0.60448000000000002</v>
      </c>
      <c r="J227" s="23">
        <f>J226</f>
        <v>4</v>
      </c>
      <c r="K227" s="23">
        <f t="shared" ref="K227:K263" si="24">I227*J227</f>
        <v>2.4179200000000001</v>
      </c>
      <c r="L227" s="23"/>
      <c r="M227" s="16" t="s">
        <v>1</v>
      </c>
      <c r="N227" s="16"/>
      <c r="O227" s="66">
        <f t="shared" ref="O227:O263" si="25">K227*N227</f>
        <v>0</v>
      </c>
    </row>
    <row r="228" spans="1:15" hidden="1" x14ac:dyDescent="0.2">
      <c r="A228" s="197"/>
      <c r="B228" s="198"/>
      <c r="C228" s="221" t="s">
        <v>21</v>
      </c>
      <c r="D228" s="222"/>
      <c r="E228" s="222"/>
      <c r="F228" s="199"/>
      <c r="G228" s="16"/>
      <c r="H228" s="16"/>
      <c r="I228" s="43">
        <f>7.556*0.08</f>
        <v>0.60448000000000002</v>
      </c>
      <c r="J228" s="23">
        <f t="shared" ref="J228:J230" si="26">J227</f>
        <v>4</v>
      </c>
      <c r="K228" s="23">
        <f t="shared" si="24"/>
        <v>2.4179200000000001</v>
      </c>
      <c r="L228" s="23"/>
      <c r="M228" s="16" t="s">
        <v>1</v>
      </c>
      <c r="N228" s="16"/>
      <c r="O228" s="66">
        <f t="shared" si="25"/>
        <v>0</v>
      </c>
    </row>
    <row r="229" spans="1:15" s="52" customFormat="1" x14ac:dyDescent="0.2">
      <c r="A229" s="183"/>
      <c r="B229" s="184"/>
      <c r="C229" s="185" t="s">
        <v>2</v>
      </c>
      <c r="D229" s="140"/>
      <c r="E229" s="140"/>
      <c r="F229" s="140"/>
      <c r="G229" s="49" t="s">
        <v>130</v>
      </c>
      <c r="H229" s="49"/>
      <c r="I229" s="50">
        <v>24.084</v>
      </c>
      <c r="J229" s="58">
        <f t="shared" si="26"/>
        <v>4</v>
      </c>
      <c r="K229" s="50">
        <f t="shared" si="24"/>
        <v>96.335999999999999</v>
      </c>
      <c r="L229" s="50">
        <f>K229*10</f>
        <v>963.36</v>
      </c>
      <c r="M229" s="49" t="s">
        <v>32</v>
      </c>
      <c r="N229" s="49">
        <v>6.9</v>
      </c>
      <c r="O229" s="67">
        <f t="shared" si="25"/>
        <v>664.71839999999997</v>
      </c>
    </row>
    <row r="230" spans="1:15" s="52" customFormat="1" x14ac:dyDescent="0.2">
      <c r="A230" s="183"/>
      <c r="B230" s="184"/>
      <c r="C230" s="185" t="s">
        <v>68</v>
      </c>
      <c r="D230" s="140"/>
      <c r="E230" s="140"/>
      <c r="F230" s="140"/>
      <c r="G230" s="49" t="s">
        <v>130</v>
      </c>
      <c r="H230" s="49"/>
      <c r="I230" s="50">
        <v>3.3540000000000001</v>
      </c>
      <c r="J230" s="58">
        <f t="shared" si="26"/>
        <v>4</v>
      </c>
      <c r="K230" s="50">
        <f t="shared" si="24"/>
        <v>13.416</v>
      </c>
      <c r="L230" s="50">
        <f t="shared" ref="L230:L262" si="27">K230*10</f>
        <v>134.16</v>
      </c>
      <c r="M230" s="49" t="s">
        <v>32</v>
      </c>
      <c r="N230" s="49">
        <v>6.35</v>
      </c>
      <c r="O230" s="67">
        <f t="shared" si="25"/>
        <v>85.191599999999994</v>
      </c>
    </row>
    <row r="231" spans="1:15" s="52" customFormat="1" x14ac:dyDescent="0.2">
      <c r="A231" s="183"/>
      <c r="B231" s="184"/>
      <c r="C231" s="185" t="s">
        <v>114</v>
      </c>
      <c r="D231" s="140"/>
      <c r="E231" s="140"/>
      <c r="F231" s="140"/>
      <c r="G231" s="49" t="s">
        <v>130</v>
      </c>
      <c r="H231" s="49" t="s">
        <v>137</v>
      </c>
      <c r="I231" s="50">
        <v>3</v>
      </c>
      <c r="J231" s="50">
        <f t="shared" ref="J231:J253" si="28">J230</f>
        <v>4</v>
      </c>
      <c r="K231" s="50">
        <f t="shared" si="24"/>
        <v>12</v>
      </c>
      <c r="L231" s="50">
        <f t="shared" si="27"/>
        <v>120</v>
      </c>
      <c r="M231" s="49" t="s">
        <v>3</v>
      </c>
      <c r="N231" s="49">
        <v>131</v>
      </c>
      <c r="O231" s="67">
        <f t="shared" si="25"/>
        <v>1572</v>
      </c>
    </row>
    <row r="232" spans="1:15" s="52" customFormat="1" x14ac:dyDescent="0.2">
      <c r="A232" s="183"/>
      <c r="B232" s="184"/>
      <c r="C232" s="185" t="s">
        <v>34</v>
      </c>
      <c r="D232" s="140"/>
      <c r="E232" s="140"/>
      <c r="F232" s="140"/>
      <c r="G232" s="49" t="s">
        <v>130</v>
      </c>
      <c r="H232" s="49"/>
      <c r="I232" s="50">
        <f>I231</f>
        <v>3</v>
      </c>
      <c r="J232" s="50">
        <f t="shared" si="28"/>
        <v>4</v>
      </c>
      <c r="K232" s="50">
        <f t="shared" si="24"/>
        <v>12</v>
      </c>
      <c r="L232" s="50">
        <f t="shared" si="27"/>
        <v>120</v>
      </c>
      <c r="M232" s="49" t="s">
        <v>3</v>
      </c>
      <c r="N232" s="49">
        <v>11</v>
      </c>
      <c r="O232" s="67">
        <f t="shared" si="25"/>
        <v>132</v>
      </c>
    </row>
    <row r="233" spans="1:15" s="52" customFormat="1" x14ac:dyDescent="0.2">
      <c r="A233" s="183"/>
      <c r="B233" s="184"/>
      <c r="C233" s="185" t="s">
        <v>5</v>
      </c>
      <c r="D233" s="140"/>
      <c r="E233" s="140"/>
      <c r="F233" s="140"/>
      <c r="G233" s="49" t="s">
        <v>130</v>
      </c>
      <c r="H233" s="59" t="s">
        <v>36</v>
      </c>
      <c r="I233" s="50">
        <v>6</v>
      </c>
      <c r="J233" s="50">
        <f t="shared" si="28"/>
        <v>4</v>
      </c>
      <c r="K233" s="50">
        <f t="shared" si="24"/>
        <v>24</v>
      </c>
      <c r="L233" s="50">
        <f t="shared" si="27"/>
        <v>240</v>
      </c>
      <c r="M233" s="49" t="s">
        <v>3</v>
      </c>
      <c r="N233" s="49">
        <v>28</v>
      </c>
      <c r="O233" s="67">
        <f t="shared" si="25"/>
        <v>672</v>
      </c>
    </row>
    <row r="234" spans="1:15" s="52" customFormat="1" x14ac:dyDescent="0.2">
      <c r="A234" s="183"/>
      <c r="B234" s="184"/>
      <c r="C234" s="185" t="s">
        <v>6</v>
      </c>
      <c r="D234" s="140"/>
      <c r="E234" s="140"/>
      <c r="F234" s="140"/>
      <c r="G234" s="49" t="s">
        <v>130</v>
      </c>
      <c r="H234" s="49" t="s">
        <v>37</v>
      </c>
      <c r="I234" s="50">
        <v>2</v>
      </c>
      <c r="J234" s="50">
        <f t="shared" si="28"/>
        <v>4</v>
      </c>
      <c r="K234" s="50">
        <f t="shared" si="24"/>
        <v>8</v>
      </c>
      <c r="L234" s="50">
        <f t="shared" si="27"/>
        <v>80</v>
      </c>
      <c r="M234" s="49" t="s">
        <v>3</v>
      </c>
      <c r="N234" s="49">
        <v>11</v>
      </c>
      <c r="O234" s="67">
        <f t="shared" si="25"/>
        <v>88</v>
      </c>
    </row>
    <row r="235" spans="1:15" s="52" customFormat="1" x14ac:dyDescent="0.2">
      <c r="A235" s="183"/>
      <c r="B235" s="184"/>
      <c r="C235" s="185" t="s">
        <v>38</v>
      </c>
      <c r="D235" s="140"/>
      <c r="E235" s="140"/>
      <c r="F235" s="140"/>
      <c r="G235" s="49" t="s">
        <v>130</v>
      </c>
      <c r="H235" s="49" t="s">
        <v>39</v>
      </c>
      <c r="I235" s="50">
        <v>6</v>
      </c>
      <c r="J235" s="50">
        <f t="shared" si="28"/>
        <v>4</v>
      </c>
      <c r="K235" s="50">
        <f t="shared" si="24"/>
        <v>24</v>
      </c>
      <c r="L235" s="50">
        <f t="shared" si="27"/>
        <v>240</v>
      </c>
      <c r="M235" s="49" t="s">
        <v>3</v>
      </c>
      <c r="N235" s="49">
        <v>3.25</v>
      </c>
      <c r="O235" s="67">
        <f t="shared" si="25"/>
        <v>78</v>
      </c>
    </row>
    <row r="236" spans="1:15" s="52" customFormat="1" x14ac:dyDescent="0.2">
      <c r="A236" s="183"/>
      <c r="B236" s="184"/>
      <c r="C236" s="185" t="s">
        <v>7</v>
      </c>
      <c r="D236" s="140"/>
      <c r="E236" s="140"/>
      <c r="F236" s="140"/>
      <c r="G236" s="49" t="s">
        <v>130</v>
      </c>
      <c r="H236" s="49" t="s">
        <v>40</v>
      </c>
      <c r="I236" s="50">
        <v>6</v>
      </c>
      <c r="J236" s="50">
        <f t="shared" si="28"/>
        <v>4</v>
      </c>
      <c r="K236" s="50">
        <f t="shared" si="24"/>
        <v>24</v>
      </c>
      <c r="L236" s="50">
        <f t="shared" si="27"/>
        <v>240</v>
      </c>
      <c r="M236" s="49" t="s">
        <v>3</v>
      </c>
      <c r="N236" s="49">
        <v>5</v>
      </c>
      <c r="O236" s="67">
        <f t="shared" si="25"/>
        <v>120</v>
      </c>
    </row>
    <row r="237" spans="1:15" s="52" customFormat="1" x14ac:dyDescent="0.2">
      <c r="A237" s="183"/>
      <c r="B237" s="184"/>
      <c r="C237" s="185" t="s">
        <v>41</v>
      </c>
      <c r="D237" s="140"/>
      <c r="E237" s="140"/>
      <c r="F237" s="140"/>
      <c r="G237" s="49" t="s">
        <v>130</v>
      </c>
      <c r="H237" s="49" t="s">
        <v>42</v>
      </c>
      <c r="I237" s="50">
        <v>6</v>
      </c>
      <c r="J237" s="50">
        <f t="shared" si="28"/>
        <v>4</v>
      </c>
      <c r="K237" s="50">
        <f t="shared" si="24"/>
        <v>24</v>
      </c>
      <c r="L237" s="50">
        <f t="shared" si="27"/>
        <v>240</v>
      </c>
      <c r="M237" s="49" t="s">
        <v>3</v>
      </c>
      <c r="N237" s="49">
        <v>8</v>
      </c>
      <c r="O237" s="67">
        <f t="shared" si="25"/>
        <v>192</v>
      </c>
    </row>
    <row r="238" spans="1:15" s="52" customFormat="1" x14ac:dyDescent="0.2">
      <c r="A238" s="183"/>
      <c r="B238" s="184"/>
      <c r="C238" s="185" t="s">
        <v>43</v>
      </c>
      <c r="D238" s="140"/>
      <c r="E238" s="140"/>
      <c r="F238" s="140"/>
      <c r="G238" s="49" t="s">
        <v>130</v>
      </c>
      <c r="H238" s="49" t="s">
        <v>44</v>
      </c>
      <c r="I238" s="50">
        <v>6</v>
      </c>
      <c r="J238" s="50">
        <f t="shared" si="28"/>
        <v>4</v>
      </c>
      <c r="K238" s="50">
        <f t="shared" si="24"/>
        <v>24</v>
      </c>
      <c r="L238" s="50">
        <f t="shared" si="27"/>
        <v>240</v>
      </c>
      <c r="M238" s="49" t="s">
        <v>3</v>
      </c>
      <c r="N238" s="49">
        <v>4.5</v>
      </c>
      <c r="O238" s="67">
        <f t="shared" si="25"/>
        <v>108</v>
      </c>
    </row>
    <row r="239" spans="1:15" s="52" customFormat="1" x14ac:dyDescent="0.2">
      <c r="A239" s="183"/>
      <c r="B239" s="184"/>
      <c r="C239" s="185" t="s">
        <v>4</v>
      </c>
      <c r="D239" s="140"/>
      <c r="E239" s="140"/>
      <c r="F239" s="140"/>
      <c r="G239" s="49" t="s">
        <v>130</v>
      </c>
      <c r="H239" s="49" t="s">
        <v>45</v>
      </c>
      <c r="I239" s="50">
        <v>24</v>
      </c>
      <c r="J239" s="50">
        <f t="shared" si="28"/>
        <v>4</v>
      </c>
      <c r="K239" s="50">
        <f t="shared" si="24"/>
        <v>96</v>
      </c>
      <c r="L239" s="50">
        <f t="shared" si="27"/>
        <v>960</v>
      </c>
      <c r="M239" s="49" t="s">
        <v>3</v>
      </c>
      <c r="N239" s="49">
        <v>0.9</v>
      </c>
      <c r="O239" s="67">
        <f t="shared" si="25"/>
        <v>86.4</v>
      </c>
    </row>
    <row r="240" spans="1:15" s="52" customFormat="1" x14ac:dyDescent="0.2">
      <c r="A240" s="183"/>
      <c r="B240" s="184"/>
      <c r="C240" s="185" t="s">
        <v>46</v>
      </c>
      <c r="D240" s="140"/>
      <c r="E240" s="140"/>
      <c r="F240" s="140"/>
      <c r="G240" s="49" t="s">
        <v>130</v>
      </c>
      <c r="H240" s="49" t="s">
        <v>103</v>
      </c>
      <c r="I240" s="50">
        <v>6</v>
      </c>
      <c r="J240" s="50">
        <f t="shared" si="28"/>
        <v>4</v>
      </c>
      <c r="K240" s="50">
        <f t="shared" si="24"/>
        <v>24</v>
      </c>
      <c r="L240" s="50">
        <f t="shared" si="27"/>
        <v>240</v>
      </c>
      <c r="M240" s="49" t="s">
        <v>3</v>
      </c>
      <c r="N240" s="49">
        <v>2.25</v>
      </c>
      <c r="O240" s="67">
        <f t="shared" si="25"/>
        <v>54</v>
      </c>
    </row>
    <row r="241" spans="1:15" s="52" customFormat="1" x14ac:dyDescent="0.2">
      <c r="A241" s="183"/>
      <c r="B241" s="184"/>
      <c r="C241" s="185" t="s">
        <v>47</v>
      </c>
      <c r="D241" s="140"/>
      <c r="E241" s="140"/>
      <c r="F241" s="140"/>
      <c r="G241" s="49" t="s">
        <v>130</v>
      </c>
      <c r="H241" s="49"/>
      <c r="I241" s="50">
        <v>12</v>
      </c>
      <c r="J241" s="50">
        <f t="shared" si="28"/>
        <v>4</v>
      </c>
      <c r="K241" s="50">
        <f t="shared" si="24"/>
        <v>48</v>
      </c>
      <c r="L241" s="50">
        <f t="shared" si="27"/>
        <v>480</v>
      </c>
      <c r="M241" s="49" t="s">
        <v>3</v>
      </c>
      <c r="N241" s="49">
        <v>18</v>
      </c>
      <c r="O241" s="67">
        <f t="shared" si="25"/>
        <v>864</v>
      </c>
    </row>
    <row r="242" spans="1:15" s="52" customFormat="1" x14ac:dyDescent="0.2">
      <c r="A242" s="183"/>
      <c r="B242" s="184"/>
      <c r="C242" s="185" t="s">
        <v>115</v>
      </c>
      <c r="D242" s="140"/>
      <c r="E242" s="140"/>
      <c r="F242" s="140"/>
      <c r="G242" s="49" t="s">
        <v>130</v>
      </c>
      <c r="H242" s="49"/>
      <c r="I242" s="50">
        <v>8</v>
      </c>
      <c r="J242" s="50">
        <f t="shared" si="28"/>
        <v>4</v>
      </c>
      <c r="K242" s="50">
        <f t="shared" si="24"/>
        <v>32</v>
      </c>
      <c r="L242" s="50">
        <f t="shared" si="27"/>
        <v>320</v>
      </c>
      <c r="M242" s="49" t="s">
        <v>3</v>
      </c>
      <c r="N242" s="49">
        <v>35</v>
      </c>
      <c r="O242" s="67">
        <f t="shared" si="25"/>
        <v>1120</v>
      </c>
    </row>
    <row r="243" spans="1:15" hidden="1" x14ac:dyDescent="0.2">
      <c r="A243" s="197" t="s">
        <v>48</v>
      </c>
      <c r="B243" s="198"/>
      <c r="C243" s="199" t="s">
        <v>9</v>
      </c>
      <c r="D243" s="151"/>
      <c r="E243" s="151"/>
      <c r="F243" s="151"/>
      <c r="G243" s="13"/>
      <c r="H243" s="13" t="s">
        <v>11</v>
      </c>
      <c r="I243" s="13">
        <f>I231*2</f>
        <v>6</v>
      </c>
      <c r="J243" s="14">
        <f>J241</f>
        <v>4</v>
      </c>
      <c r="K243" s="14">
        <f t="shared" si="24"/>
        <v>24</v>
      </c>
      <c r="L243" s="50">
        <f t="shared" si="27"/>
        <v>240</v>
      </c>
      <c r="M243" s="13" t="s">
        <v>3</v>
      </c>
      <c r="N243" s="13"/>
      <c r="O243" s="66">
        <f t="shared" si="25"/>
        <v>0</v>
      </c>
    </row>
    <row r="244" spans="1:15" hidden="1" x14ac:dyDescent="0.2">
      <c r="A244" s="197" t="s">
        <v>49</v>
      </c>
      <c r="B244" s="198"/>
      <c r="C244" s="199" t="s">
        <v>9</v>
      </c>
      <c r="D244" s="151"/>
      <c r="E244" s="151"/>
      <c r="F244" s="151"/>
      <c r="G244" s="13"/>
      <c r="H244" s="13" t="s">
        <v>11</v>
      </c>
      <c r="I244" s="14">
        <f>O209/270</f>
        <v>8.3333333333333339</v>
      </c>
      <c r="J244" s="14">
        <f t="shared" si="28"/>
        <v>4</v>
      </c>
      <c r="K244" s="14">
        <f t="shared" si="24"/>
        <v>33.333333333333336</v>
      </c>
      <c r="L244" s="50">
        <f t="shared" si="27"/>
        <v>333.33333333333337</v>
      </c>
      <c r="M244" s="13" t="s">
        <v>3</v>
      </c>
      <c r="N244" s="13"/>
      <c r="O244" s="66">
        <f t="shared" si="25"/>
        <v>0</v>
      </c>
    </row>
    <row r="245" spans="1:15" hidden="1" x14ac:dyDescent="0.2">
      <c r="A245" s="197" t="s">
        <v>50</v>
      </c>
      <c r="B245" s="198"/>
      <c r="C245" s="199" t="s">
        <v>9</v>
      </c>
      <c r="D245" s="151"/>
      <c r="E245" s="151"/>
      <c r="F245" s="151"/>
      <c r="G245" s="13"/>
      <c r="H245" s="13" t="s">
        <v>51</v>
      </c>
      <c r="I245" s="13">
        <f>I234*2</f>
        <v>4</v>
      </c>
      <c r="J245" s="14">
        <f t="shared" si="28"/>
        <v>4</v>
      </c>
      <c r="K245" s="14">
        <f t="shared" si="24"/>
        <v>16</v>
      </c>
      <c r="L245" s="50">
        <f t="shared" si="27"/>
        <v>160</v>
      </c>
      <c r="M245" s="13" t="s">
        <v>3</v>
      </c>
      <c r="N245" s="13"/>
      <c r="O245" s="66">
        <f t="shared" si="25"/>
        <v>0</v>
      </c>
    </row>
    <row r="246" spans="1:15" hidden="1" x14ac:dyDescent="0.2">
      <c r="A246" s="197" t="s">
        <v>52</v>
      </c>
      <c r="B246" s="198"/>
      <c r="C246" s="199" t="s">
        <v>53</v>
      </c>
      <c r="D246" s="151"/>
      <c r="E246" s="151"/>
      <c r="F246" s="151"/>
      <c r="G246" s="13"/>
      <c r="H246" s="13" t="s">
        <v>54</v>
      </c>
      <c r="I246" s="13">
        <f>I236*1</f>
        <v>6</v>
      </c>
      <c r="J246" s="14">
        <f t="shared" si="28"/>
        <v>4</v>
      </c>
      <c r="K246" s="14">
        <f t="shared" si="24"/>
        <v>24</v>
      </c>
      <c r="L246" s="50">
        <f t="shared" si="27"/>
        <v>240</v>
      </c>
      <c r="M246" s="13" t="s">
        <v>3</v>
      </c>
      <c r="N246" s="13"/>
      <c r="O246" s="66">
        <f t="shared" si="25"/>
        <v>0</v>
      </c>
    </row>
    <row r="247" spans="1:15" hidden="1" x14ac:dyDescent="0.2">
      <c r="A247" s="197" t="s">
        <v>43</v>
      </c>
      <c r="B247" s="198"/>
      <c r="C247" s="199" t="s">
        <v>53</v>
      </c>
      <c r="D247" s="151"/>
      <c r="E247" s="151"/>
      <c r="F247" s="151"/>
      <c r="G247" s="13"/>
      <c r="H247" s="13" t="s">
        <v>22</v>
      </c>
      <c r="I247" s="14">
        <f>I235</f>
        <v>6</v>
      </c>
      <c r="J247" s="14">
        <f t="shared" si="28"/>
        <v>4</v>
      </c>
      <c r="K247" s="14">
        <f t="shared" si="24"/>
        <v>24</v>
      </c>
      <c r="L247" s="50">
        <f t="shared" si="27"/>
        <v>240</v>
      </c>
      <c r="M247" s="13" t="s">
        <v>3</v>
      </c>
      <c r="N247" s="13"/>
      <c r="O247" s="66">
        <f t="shared" si="25"/>
        <v>0</v>
      </c>
    </row>
    <row r="248" spans="1:15" hidden="1" x14ac:dyDescent="0.2">
      <c r="A248" s="197" t="s">
        <v>55</v>
      </c>
      <c r="B248" s="198"/>
      <c r="C248" s="199" t="s">
        <v>53</v>
      </c>
      <c r="D248" s="151"/>
      <c r="E248" s="151"/>
      <c r="F248" s="151"/>
      <c r="G248" s="13"/>
      <c r="H248" s="13" t="s">
        <v>22</v>
      </c>
      <c r="I248" s="14">
        <f>I235</f>
        <v>6</v>
      </c>
      <c r="J248" s="14">
        <f t="shared" si="28"/>
        <v>4</v>
      </c>
      <c r="K248" s="14">
        <f t="shared" si="24"/>
        <v>24</v>
      </c>
      <c r="L248" s="50">
        <f t="shared" si="27"/>
        <v>240</v>
      </c>
      <c r="M248" s="13" t="s">
        <v>3</v>
      </c>
      <c r="N248" s="13"/>
      <c r="O248" s="66">
        <f t="shared" si="25"/>
        <v>0</v>
      </c>
    </row>
    <row r="249" spans="1:15" hidden="1" x14ac:dyDescent="0.2">
      <c r="A249" s="197" t="s">
        <v>56</v>
      </c>
      <c r="B249" s="198"/>
      <c r="C249" s="199" t="s">
        <v>53</v>
      </c>
      <c r="D249" s="151"/>
      <c r="E249" s="151"/>
      <c r="F249" s="151"/>
      <c r="G249" s="13"/>
      <c r="H249" s="13" t="s">
        <v>57</v>
      </c>
      <c r="I249" s="13">
        <v>12</v>
      </c>
      <c r="J249" s="14">
        <f t="shared" si="28"/>
        <v>4</v>
      </c>
      <c r="K249" s="14">
        <f t="shared" si="24"/>
        <v>48</v>
      </c>
      <c r="L249" s="50">
        <f t="shared" si="27"/>
        <v>480</v>
      </c>
      <c r="M249" s="13" t="s">
        <v>3</v>
      </c>
      <c r="N249" s="13"/>
      <c r="O249" s="66">
        <f t="shared" si="25"/>
        <v>0</v>
      </c>
    </row>
    <row r="250" spans="1:15" hidden="1" x14ac:dyDescent="0.2">
      <c r="A250" s="197" t="s">
        <v>104</v>
      </c>
      <c r="B250" s="198"/>
      <c r="C250" s="199" t="s">
        <v>9</v>
      </c>
      <c r="D250" s="151"/>
      <c r="E250" s="151"/>
      <c r="F250" s="151"/>
      <c r="G250" s="13"/>
      <c r="H250" s="13" t="s">
        <v>51</v>
      </c>
      <c r="I250" s="14">
        <f>O209/270</f>
        <v>8.3333333333333339</v>
      </c>
      <c r="J250" s="14">
        <f t="shared" si="28"/>
        <v>4</v>
      </c>
      <c r="K250" s="14">
        <f t="shared" si="24"/>
        <v>33.333333333333336</v>
      </c>
      <c r="L250" s="50">
        <f t="shared" si="27"/>
        <v>333.33333333333337</v>
      </c>
      <c r="M250" s="13" t="s">
        <v>3</v>
      </c>
      <c r="N250" s="13"/>
      <c r="O250" s="66">
        <f t="shared" si="25"/>
        <v>0</v>
      </c>
    </row>
    <row r="251" spans="1:15" hidden="1" x14ac:dyDescent="0.2">
      <c r="A251" s="200" t="s">
        <v>59</v>
      </c>
      <c r="B251" s="201"/>
      <c r="C251" s="151" t="s">
        <v>9</v>
      </c>
      <c r="D251" s="151"/>
      <c r="E251" s="151"/>
      <c r="F251" s="151"/>
      <c r="G251" s="13"/>
      <c r="H251" s="13" t="s">
        <v>58</v>
      </c>
      <c r="I251" s="14">
        <v>8</v>
      </c>
      <c r="J251" s="14">
        <f t="shared" si="28"/>
        <v>4</v>
      </c>
      <c r="K251" s="14">
        <f t="shared" si="24"/>
        <v>32</v>
      </c>
      <c r="L251" s="50">
        <f t="shared" si="27"/>
        <v>320</v>
      </c>
      <c r="M251" s="13" t="s">
        <v>3</v>
      </c>
      <c r="N251" s="13"/>
      <c r="O251" s="66">
        <f t="shared" si="25"/>
        <v>0</v>
      </c>
    </row>
    <row r="252" spans="1:15" hidden="1" x14ac:dyDescent="0.2">
      <c r="A252" s="200" t="s">
        <v>59</v>
      </c>
      <c r="B252" s="201"/>
      <c r="C252" s="151" t="s">
        <v>53</v>
      </c>
      <c r="D252" s="151"/>
      <c r="E252" s="151"/>
      <c r="F252" s="151"/>
      <c r="G252" s="13"/>
      <c r="H252" s="13" t="s">
        <v>11</v>
      </c>
      <c r="I252" s="14">
        <v>8</v>
      </c>
      <c r="J252" s="14">
        <f t="shared" si="28"/>
        <v>4</v>
      </c>
      <c r="K252" s="14">
        <f t="shared" si="24"/>
        <v>32</v>
      </c>
      <c r="L252" s="50">
        <f t="shared" si="27"/>
        <v>320</v>
      </c>
      <c r="M252" s="13" t="s">
        <v>3</v>
      </c>
      <c r="N252" s="13"/>
      <c r="O252" s="66">
        <f t="shared" si="25"/>
        <v>0</v>
      </c>
    </row>
    <row r="253" spans="1:15" hidden="1" x14ac:dyDescent="0.2">
      <c r="A253" s="200" t="s">
        <v>19</v>
      </c>
      <c r="B253" s="201"/>
      <c r="C253" s="151" t="s">
        <v>9</v>
      </c>
      <c r="D253" s="151"/>
      <c r="E253" s="151"/>
      <c r="F253" s="151"/>
      <c r="G253" s="13"/>
      <c r="H253" s="13" t="s">
        <v>10</v>
      </c>
      <c r="I253" s="14">
        <f>(E263+E263+F263+F263)/0.275</f>
        <v>15.272727272727272</v>
      </c>
      <c r="J253" s="14">
        <f t="shared" si="28"/>
        <v>4</v>
      </c>
      <c r="K253" s="14">
        <f t="shared" si="24"/>
        <v>61.090909090909086</v>
      </c>
      <c r="L253" s="50">
        <f t="shared" si="27"/>
        <v>610.90909090909088</v>
      </c>
      <c r="M253" s="13" t="s">
        <v>3</v>
      </c>
      <c r="N253" s="13"/>
      <c r="O253" s="66">
        <f t="shared" si="25"/>
        <v>0</v>
      </c>
    </row>
    <row r="254" spans="1:15" hidden="1" x14ac:dyDescent="0.2">
      <c r="A254" s="197"/>
      <c r="B254" s="198"/>
      <c r="C254" s="202" t="s">
        <v>12</v>
      </c>
      <c r="D254" s="203"/>
      <c r="E254" s="203"/>
      <c r="F254" s="203"/>
      <c r="G254" s="13"/>
      <c r="H254" s="13" t="s">
        <v>13</v>
      </c>
      <c r="I254" s="14">
        <f>(B220+D220+B220+D220)/450</f>
        <v>18</v>
      </c>
      <c r="J254" s="14">
        <f>J250</f>
        <v>4</v>
      </c>
      <c r="K254" s="14">
        <f t="shared" si="24"/>
        <v>72</v>
      </c>
      <c r="L254" s="50">
        <f t="shared" si="27"/>
        <v>720</v>
      </c>
      <c r="M254" s="13" t="s">
        <v>3</v>
      </c>
      <c r="N254" s="13"/>
      <c r="O254" s="66">
        <f t="shared" si="25"/>
        <v>0</v>
      </c>
    </row>
    <row r="255" spans="1:15" s="52" customFormat="1" x14ac:dyDescent="0.2">
      <c r="A255" s="183"/>
      <c r="B255" s="184"/>
      <c r="C255" s="204" t="s">
        <v>136</v>
      </c>
      <c r="D255" s="205"/>
      <c r="E255" s="205"/>
      <c r="F255" s="206"/>
      <c r="G255" s="49" t="s">
        <v>130</v>
      </c>
      <c r="H255" s="49" t="s">
        <v>122</v>
      </c>
      <c r="I255" s="49">
        <f>I254</f>
        <v>18</v>
      </c>
      <c r="J255" s="50">
        <f t="shared" ref="J255" si="29">J254</f>
        <v>4</v>
      </c>
      <c r="K255" s="50">
        <f t="shared" si="24"/>
        <v>72</v>
      </c>
      <c r="L255" s="50">
        <f t="shared" si="27"/>
        <v>720</v>
      </c>
      <c r="M255" s="49" t="s">
        <v>3</v>
      </c>
      <c r="N255" s="49">
        <v>0.48599999999999999</v>
      </c>
      <c r="O255" s="67">
        <f t="shared" si="25"/>
        <v>34.991999999999997</v>
      </c>
    </row>
    <row r="256" spans="1:15" s="52" customFormat="1" x14ac:dyDescent="0.2">
      <c r="A256" s="183"/>
      <c r="B256" s="184"/>
      <c r="C256" s="185" t="s">
        <v>14</v>
      </c>
      <c r="D256" s="140"/>
      <c r="E256" s="140"/>
      <c r="F256" s="140"/>
      <c r="G256" s="49"/>
      <c r="H256" s="49" t="s">
        <v>15</v>
      </c>
      <c r="I256" s="50">
        <f>(B220/1000+D220/1000+B220/1000+D220/1000)</f>
        <v>8.1</v>
      </c>
      <c r="J256" s="50">
        <f>J254</f>
        <v>4</v>
      </c>
      <c r="K256" s="50">
        <f t="shared" si="24"/>
        <v>32.4</v>
      </c>
      <c r="L256" s="50">
        <f t="shared" si="27"/>
        <v>324</v>
      </c>
      <c r="M256" s="49" t="s">
        <v>32</v>
      </c>
      <c r="N256" s="49">
        <v>5.75</v>
      </c>
      <c r="O256" s="67">
        <f t="shared" si="25"/>
        <v>186.29999999999998</v>
      </c>
    </row>
    <row r="257" spans="1:15" hidden="1" x14ac:dyDescent="0.2">
      <c r="A257" s="197"/>
      <c r="B257" s="198"/>
      <c r="C257" s="199" t="s">
        <v>16</v>
      </c>
      <c r="D257" s="151"/>
      <c r="E257" s="151"/>
      <c r="F257" s="151"/>
      <c r="G257" s="13" t="s">
        <v>131</v>
      </c>
      <c r="H257" s="13" t="s">
        <v>60</v>
      </c>
      <c r="I257" s="14">
        <f>I256*2</f>
        <v>16.2</v>
      </c>
      <c r="J257" s="14">
        <f t="shared" ref="J257:J263" si="30">J256</f>
        <v>4</v>
      </c>
      <c r="K257" s="14">
        <f t="shared" si="24"/>
        <v>64.8</v>
      </c>
      <c r="L257" s="50">
        <f t="shared" si="27"/>
        <v>648</v>
      </c>
      <c r="M257" s="13" t="s">
        <v>32</v>
      </c>
      <c r="N257" s="13"/>
      <c r="O257" s="66">
        <f t="shared" si="25"/>
        <v>0</v>
      </c>
    </row>
    <row r="258" spans="1:15" hidden="1" x14ac:dyDescent="0.2">
      <c r="A258" s="197"/>
      <c r="B258" s="198"/>
      <c r="C258" s="199" t="s">
        <v>128</v>
      </c>
      <c r="D258" s="151"/>
      <c r="E258" s="151"/>
      <c r="F258" s="151"/>
      <c r="G258" s="13" t="s">
        <v>132</v>
      </c>
      <c r="H258" s="13" t="s">
        <v>17</v>
      </c>
      <c r="I258" s="14">
        <f>(0.6*0.15*(I256*1000))/600</f>
        <v>1.2150000000000001</v>
      </c>
      <c r="J258" s="14">
        <f t="shared" si="30"/>
        <v>4</v>
      </c>
      <c r="K258" s="14">
        <f t="shared" si="24"/>
        <v>4.8600000000000003</v>
      </c>
      <c r="L258" s="50">
        <f t="shared" si="27"/>
        <v>48.6</v>
      </c>
      <c r="M258" s="13" t="s">
        <v>3</v>
      </c>
      <c r="N258" s="13"/>
      <c r="O258" s="66">
        <f t="shared" si="25"/>
        <v>0</v>
      </c>
    </row>
    <row r="259" spans="1:15" hidden="1" x14ac:dyDescent="0.2">
      <c r="A259" s="197"/>
      <c r="B259" s="198"/>
      <c r="C259" s="199" t="s">
        <v>105</v>
      </c>
      <c r="D259" s="151"/>
      <c r="E259" s="151"/>
      <c r="F259" s="151"/>
      <c r="G259" s="13" t="s">
        <v>132</v>
      </c>
      <c r="H259" s="13" t="s">
        <v>61</v>
      </c>
      <c r="I259" s="14">
        <f>(0.6*0.15*(I256*1000))/600</f>
        <v>1.2150000000000001</v>
      </c>
      <c r="J259" s="14">
        <f t="shared" si="30"/>
        <v>4</v>
      </c>
      <c r="K259" s="14">
        <f t="shared" si="24"/>
        <v>4.8600000000000003</v>
      </c>
      <c r="L259" s="50">
        <f t="shared" si="27"/>
        <v>48.6</v>
      </c>
      <c r="M259" s="13" t="s">
        <v>3</v>
      </c>
      <c r="N259" s="13"/>
      <c r="O259" s="66">
        <f t="shared" si="25"/>
        <v>0</v>
      </c>
    </row>
    <row r="260" spans="1:15" s="52" customFormat="1" x14ac:dyDescent="0.2">
      <c r="A260" s="183"/>
      <c r="B260" s="184"/>
      <c r="C260" s="185" t="s">
        <v>64</v>
      </c>
      <c r="D260" s="140"/>
      <c r="E260" s="140"/>
      <c r="F260" s="140"/>
      <c r="G260" s="49" t="s">
        <v>130</v>
      </c>
      <c r="H260" s="49"/>
      <c r="I260" s="50">
        <f>I256*2</f>
        <v>16.2</v>
      </c>
      <c r="J260" s="50">
        <f t="shared" si="30"/>
        <v>4</v>
      </c>
      <c r="K260" s="50">
        <f t="shared" si="24"/>
        <v>64.8</v>
      </c>
      <c r="L260" s="50">
        <f t="shared" si="27"/>
        <v>648</v>
      </c>
      <c r="M260" s="49" t="s">
        <v>3</v>
      </c>
      <c r="N260" s="49">
        <v>5</v>
      </c>
      <c r="O260" s="67">
        <f t="shared" si="25"/>
        <v>324</v>
      </c>
    </row>
    <row r="261" spans="1:15" s="52" customFormat="1" x14ac:dyDescent="0.2">
      <c r="A261" s="183"/>
      <c r="B261" s="184"/>
      <c r="C261" s="185" t="s">
        <v>65</v>
      </c>
      <c r="D261" s="140"/>
      <c r="E261" s="140"/>
      <c r="F261" s="140"/>
      <c r="G261" s="49" t="s">
        <v>130</v>
      </c>
      <c r="H261" s="49"/>
      <c r="I261" s="50">
        <f>I260</f>
        <v>16.2</v>
      </c>
      <c r="J261" s="50">
        <f t="shared" si="30"/>
        <v>4</v>
      </c>
      <c r="K261" s="50">
        <f t="shared" si="24"/>
        <v>64.8</v>
      </c>
      <c r="L261" s="50">
        <f t="shared" si="27"/>
        <v>648</v>
      </c>
      <c r="M261" s="49" t="s">
        <v>3</v>
      </c>
      <c r="N261" s="49">
        <v>4</v>
      </c>
      <c r="O261" s="67">
        <f t="shared" si="25"/>
        <v>259.2</v>
      </c>
    </row>
    <row r="262" spans="1:15" s="52" customFormat="1" x14ac:dyDescent="0.2">
      <c r="A262" s="183"/>
      <c r="B262" s="184"/>
      <c r="C262" s="185" t="s">
        <v>66</v>
      </c>
      <c r="D262" s="140"/>
      <c r="E262" s="140"/>
      <c r="F262" s="140"/>
      <c r="G262" s="49" t="s">
        <v>130</v>
      </c>
      <c r="H262" s="49"/>
      <c r="I262" s="50">
        <f>I261</f>
        <v>16.2</v>
      </c>
      <c r="J262" s="50">
        <f t="shared" si="30"/>
        <v>4</v>
      </c>
      <c r="K262" s="50">
        <f t="shared" si="24"/>
        <v>64.8</v>
      </c>
      <c r="L262" s="50">
        <f t="shared" si="27"/>
        <v>648</v>
      </c>
      <c r="M262" s="49" t="s">
        <v>3</v>
      </c>
      <c r="N262" s="49">
        <v>3</v>
      </c>
      <c r="O262" s="67">
        <f t="shared" si="25"/>
        <v>194.39999999999998</v>
      </c>
    </row>
    <row r="263" spans="1:15" ht="16" hidden="1" thickBot="1" x14ac:dyDescent="0.25">
      <c r="A263" s="207"/>
      <c r="B263" s="208"/>
      <c r="C263" s="209" t="s">
        <v>67</v>
      </c>
      <c r="D263" s="210"/>
      <c r="E263" s="27">
        <f>(B220/2)/1000</f>
        <v>0.9</v>
      </c>
      <c r="F263" s="27">
        <f>N209/1000</f>
        <v>1.2</v>
      </c>
      <c r="G263" s="20"/>
      <c r="H263" s="20"/>
      <c r="I263" s="22">
        <f>(E263*F263)*10.764</f>
        <v>11.625120000000001</v>
      </c>
      <c r="J263" s="22">
        <f t="shared" si="30"/>
        <v>4</v>
      </c>
      <c r="K263" s="22">
        <f t="shared" si="24"/>
        <v>46.500480000000003</v>
      </c>
      <c r="L263" s="22"/>
      <c r="M263" s="20" t="s">
        <v>107</v>
      </c>
      <c r="N263" s="20"/>
      <c r="O263" s="66">
        <f t="shared" si="25"/>
        <v>0</v>
      </c>
    </row>
    <row r="264" spans="1:15" ht="16" thickBot="1" x14ac:dyDescent="0.25">
      <c r="O264" s="69">
        <f>SUM(O226:O263)</f>
        <v>6835.2019999999993</v>
      </c>
    </row>
    <row r="265" spans="1:15" ht="15" customHeight="1" x14ac:dyDescent="0.2">
      <c r="A265" s="29" t="s">
        <v>69</v>
      </c>
      <c r="B265" s="228"/>
      <c r="C265" s="228"/>
      <c r="D265" s="228"/>
      <c r="E265" s="228"/>
      <c r="F265" s="228"/>
      <c r="G265" s="293"/>
      <c r="H265" s="227"/>
      <c r="I265" s="228"/>
      <c r="J265" s="228"/>
      <c r="K265" s="228"/>
      <c r="L265" s="228"/>
      <c r="M265" s="228"/>
      <c r="N265" s="294">
        <f>O265-N271</f>
        <v>300</v>
      </c>
      <c r="O265" s="238">
        <v>1200</v>
      </c>
    </row>
    <row r="266" spans="1:15" x14ac:dyDescent="0.2">
      <c r="A266" s="30" t="s">
        <v>70</v>
      </c>
      <c r="B266" s="290" t="s">
        <v>71</v>
      </c>
      <c r="C266" s="290"/>
      <c r="D266" s="290"/>
      <c r="E266" s="290"/>
      <c r="F266" s="290"/>
      <c r="G266" s="291"/>
      <c r="H266" s="229"/>
      <c r="I266" s="230"/>
      <c r="J266" s="230"/>
      <c r="K266" s="230"/>
      <c r="L266" s="230"/>
      <c r="M266" s="230"/>
      <c r="N266" s="292"/>
      <c r="O266" s="239"/>
    </row>
    <row r="267" spans="1:15" x14ac:dyDescent="0.2">
      <c r="A267" s="31" t="s">
        <v>72</v>
      </c>
      <c r="B267" s="241" t="s">
        <v>73</v>
      </c>
      <c r="C267" s="241"/>
      <c r="D267" s="241"/>
      <c r="E267" s="241"/>
      <c r="F267" s="241"/>
      <c r="G267" s="242"/>
      <c r="H267" s="229"/>
      <c r="I267" s="230"/>
      <c r="J267" s="230"/>
      <c r="K267" s="230"/>
      <c r="L267" s="230"/>
      <c r="M267" s="230"/>
      <c r="N267" s="292"/>
      <c r="O267" s="239"/>
    </row>
    <row r="268" spans="1:15" x14ac:dyDescent="0.2">
      <c r="A268" s="31" t="s">
        <v>74</v>
      </c>
      <c r="B268" s="234" t="s">
        <v>75</v>
      </c>
      <c r="C268" s="233"/>
      <c r="D268" s="233"/>
      <c r="E268" s="233"/>
      <c r="F268" s="233"/>
      <c r="G268" s="231"/>
      <c r="H268" s="229"/>
      <c r="I268" s="230"/>
      <c r="J268" s="230"/>
      <c r="K268" s="230"/>
      <c r="L268" s="230"/>
      <c r="M268" s="230"/>
      <c r="N268" s="292"/>
      <c r="O268" s="239"/>
    </row>
    <row r="269" spans="1:15" x14ac:dyDescent="0.2">
      <c r="A269" s="31" t="s">
        <v>76</v>
      </c>
      <c r="B269" s="233" t="s">
        <v>116</v>
      </c>
      <c r="C269" s="233"/>
      <c r="D269" s="233"/>
      <c r="E269" s="233"/>
      <c r="F269" s="233"/>
      <c r="G269" s="231"/>
      <c r="H269" s="229"/>
      <c r="I269" s="230"/>
      <c r="J269" s="230"/>
      <c r="K269" s="230"/>
      <c r="L269" s="230"/>
      <c r="M269" s="230"/>
      <c r="N269" s="292"/>
      <c r="O269" s="239"/>
    </row>
    <row r="270" spans="1:15" x14ac:dyDescent="0.2">
      <c r="A270" s="31" t="s">
        <v>78</v>
      </c>
      <c r="B270" s="233" t="s">
        <v>26</v>
      </c>
      <c r="C270" s="233"/>
      <c r="D270" s="233"/>
      <c r="E270" s="233"/>
      <c r="F270" s="233"/>
      <c r="G270" s="231"/>
      <c r="H270" s="229"/>
      <c r="I270" s="230"/>
      <c r="J270" s="230"/>
      <c r="K270" s="230"/>
      <c r="L270" s="230"/>
      <c r="M270" s="230"/>
      <c r="N270" s="292"/>
      <c r="O270" s="239"/>
    </row>
    <row r="271" spans="1:15" ht="15" customHeight="1" x14ac:dyDescent="0.2">
      <c r="A271" s="31" t="s">
        <v>80</v>
      </c>
      <c r="B271" s="231" t="s">
        <v>81</v>
      </c>
      <c r="C271" s="245"/>
      <c r="D271" s="246" t="s">
        <v>117</v>
      </c>
      <c r="E271" s="247"/>
      <c r="F271" s="32" t="s">
        <v>83</v>
      </c>
      <c r="G271" s="33" t="s">
        <v>84</v>
      </c>
      <c r="H271" s="229"/>
      <c r="I271" s="230"/>
      <c r="J271" s="230"/>
      <c r="K271" s="230"/>
      <c r="L271" s="230"/>
      <c r="M271" s="230"/>
      <c r="N271" s="292">
        <v>900</v>
      </c>
      <c r="O271" s="239"/>
    </row>
    <row r="272" spans="1:15" x14ac:dyDescent="0.2">
      <c r="A272" s="31" t="s">
        <v>85</v>
      </c>
      <c r="B272" s="231" t="s">
        <v>118</v>
      </c>
      <c r="C272" s="232"/>
      <c r="D272" s="232"/>
      <c r="E272" s="232"/>
      <c r="F272" s="232"/>
      <c r="G272" s="232"/>
      <c r="H272" s="229"/>
      <c r="I272" s="230"/>
      <c r="J272" s="230"/>
      <c r="K272" s="230"/>
      <c r="L272" s="230"/>
      <c r="M272" s="230"/>
      <c r="N272" s="292"/>
      <c r="O272" s="239"/>
    </row>
    <row r="273" spans="1:15" x14ac:dyDescent="0.2">
      <c r="A273" s="31" t="s">
        <v>87</v>
      </c>
      <c r="B273" s="233" t="s">
        <v>88</v>
      </c>
      <c r="C273" s="233"/>
      <c r="D273" s="233"/>
      <c r="E273" s="233"/>
      <c r="F273" s="233"/>
      <c r="G273" s="231"/>
      <c r="H273" s="229"/>
      <c r="I273" s="230"/>
      <c r="J273" s="230"/>
      <c r="K273" s="230"/>
      <c r="L273" s="230"/>
      <c r="M273" s="230"/>
      <c r="N273" s="292"/>
      <c r="O273" s="239"/>
    </row>
    <row r="274" spans="1:15" ht="15" customHeight="1" x14ac:dyDescent="0.2">
      <c r="A274" s="34" t="s">
        <v>18</v>
      </c>
      <c r="B274" s="234" t="s">
        <v>25</v>
      </c>
      <c r="C274" s="233"/>
      <c r="D274" s="233"/>
      <c r="E274" s="233"/>
      <c r="F274" s="233"/>
      <c r="G274" s="231"/>
      <c r="H274" s="229"/>
      <c r="I274" s="230"/>
      <c r="J274" s="230"/>
      <c r="K274" s="230"/>
      <c r="L274" s="230"/>
      <c r="M274" s="230"/>
      <c r="N274" s="292"/>
      <c r="O274" s="239"/>
    </row>
    <row r="275" spans="1:15" ht="16" thickBot="1" x14ac:dyDescent="0.25">
      <c r="A275" s="31" t="s">
        <v>89</v>
      </c>
      <c r="B275" s="233" t="s">
        <v>119</v>
      </c>
      <c r="C275" s="233"/>
      <c r="D275" s="233"/>
      <c r="E275" s="233"/>
      <c r="F275" s="233"/>
      <c r="G275" s="231"/>
      <c r="H275" s="257">
        <f>H276/2</f>
        <v>375</v>
      </c>
      <c r="I275" s="258"/>
      <c r="J275" s="259">
        <f>H275</f>
        <v>375</v>
      </c>
      <c r="K275" s="260"/>
      <c r="L275" s="260"/>
      <c r="M275" s="258"/>
      <c r="N275" s="35"/>
      <c r="O275" s="239"/>
    </row>
    <row r="276" spans="1:15" ht="16" thickBot="1" x14ac:dyDescent="0.25">
      <c r="A276" s="31" t="s">
        <v>91</v>
      </c>
      <c r="B276" s="36">
        <v>750</v>
      </c>
      <c r="C276" s="36" t="s">
        <v>92</v>
      </c>
      <c r="D276" s="36">
        <v>1200</v>
      </c>
      <c r="E276" s="36">
        <v>20</v>
      </c>
      <c r="F276" s="36" t="s">
        <v>93</v>
      </c>
      <c r="G276" s="37"/>
      <c r="H276" s="261">
        <v>750</v>
      </c>
      <c r="I276" s="262"/>
      <c r="J276" s="262"/>
      <c r="K276" s="262"/>
      <c r="L276" s="262"/>
      <c r="M276" s="262"/>
      <c r="N276" s="263"/>
      <c r="O276" s="240"/>
    </row>
    <row r="277" spans="1:15" x14ac:dyDescent="0.2">
      <c r="A277" s="31" t="s">
        <v>94</v>
      </c>
      <c r="B277" s="249">
        <v>0</v>
      </c>
      <c r="C277" s="250"/>
      <c r="D277" s="264"/>
      <c r="E277" s="264"/>
      <c r="F277" s="264"/>
      <c r="G277" s="264"/>
      <c r="H277" s="265"/>
      <c r="I277" s="266"/>
      <c r="J277" s="266"/>
      <c r="K277" s="227" t="s">
        <v>95</v>
      </c>
      <c r="L277" s="267"/>
      <c r="M277" s="228"/>
      <c r="N277" s="228"/>
      <c r="O277" s="73" t="s">
        <v>96</v>
      </c>
    </row>
    <row r="278" spans="1:15" x14ac:dyDescent="0.2">
      <c r="A278" s="31" t="s">
        <v>97</v>
      </c>
      <c r="B278" s="249">
        <v>1200</v>
      </c>
      <c r="C278" s="250"/>
      <c r="D278" s="38" t="s">
        <v>98</v>
      </c>
      <c r="E278" s="39"/>
      <c r="F278" s="39"/>
      <c r="G278" s="40"/>
      <c r="H278" s="40"/>
      <c r="I278" s="40"/>
      <c r="J278" s="40"/>
      <c r="K278" s="229"/>
      <c r="L278" s="251"/>
      <c r="M278" s="230"/>
      <c r="N278" s="230"/>
      <c r="O278" s="74"/>
    </row>
    <row r="279" spans="1:15" x14ac:dyDescent="0.2">
      <c r="A279" s="30" t="s">
        <v>99</v>
      </c>
      <c r="B279" s="252"/>
      <c r="C279" s="253"/>
      <c r="D279" s="253"/>
      <c r="E279" s="253"/>
      <c r="F279" s="253"/>
      <c r="G279" s="253"/>
      <c r="H279" s="41"/>
      <c r="I279" s="41"/>
      <c r="J279" s="41"/>
      <c r="K279" s="254"/>
      <c r="L279" s="255"/>
      <c r="M279" s="256"/>
      <c r="N279" s="256"/>
      <c r="O279" s="75"/>
    </row>
    <row r="280" spans="1:15" ht="16" thickBot="1" x14ac:dyDescent="0.25">
      <c r="A280" s="45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77"/>
      <c r="M280" s="19"/>
      <c r="N280" s="19"/>
      <c r="O280" s="64"/>
    </row>
    <row r="281" spans="1:15" ht="33" thickBot="1" x14ac:dyDescent="0.25">
      <c r="A281" s="191"/>
      <c r="B281" s="192"/>
      <c r="C281" s="193" t="s">
        <v>28</v>
      </c>
      <c r="D281" s="143"/>
      <c r="E281" s="143"/>
      <c r="F281" s="143"/>
      <c r="G281" s="25" t="s">
        <v>123</v>
      </c>
      <c r="H281" s="25" t="s">
        <v>29</v>
      </c>
      <c r="I281" s="26" t="s">
        <v>101</v>
      </c>
      <c r="J281" s="26" t="s">
        <v>106</v>
      </c>
      <c r="K281" s="26" t="s">
        <v>102</v>
      </c>
      <c r="L281" s="78" t="s">
        <v>145</v>
      </c>
      <c r="M281" s="26" t="s">
        <v>30</v>
      </c>
      <c r="N281" s="26" t="s">
        <v>0</v>
      </c>
      <c r="O281" s="65" t="s">
        <v>100</v>
      </c>
    </row>
    <row r="282" spans="1:15" hidden="1" x14ac:dyDescent="0.2">
      <c r="A282" s="194"/>
      <c r="B282" s="195"/>
      <c r="C282" s="196" t="s">
        <v>31</v>
      </c>
      <c r="D282" s="137"/>
      <c r="E282" s="137"/>
      <c r="F282" s="137"/>
      <c r="G282" s="16"/>
      <c r="H282" s="16"/>
      <c r="I282" s="44">
        <f>4.442*0.08</f>
        <v>0.35536000000000001</v>
      </c>
      <c r="J282" s="23">
        <f>E276</f>
        <v>20</v>
      </c>
      <c r="K282" s="23">
        <f>I282*J282</f>
        <v>7.1072000000000006</v>
      </c>
      <c r="L282" s="23"/>
      <c r="M282" s="16" t="s">
        <v>1</v>
      </c>
      <c r="N282" s="16"/>
      <c r="O282" s="66">
        <f>K282*N282</f>
        <v>0</v>
      </c>
    </row>
    <row r="283" spans="1:15" hidden="1" x14ac:dyDescent="0.2">
      <c r="A283" s="197"/>
      <c r="B283" s="198"/>
      <c r="C283" s="221" t="s">
        <v>20</v>
      </c>
      <c r="D283" s="222"/>
      <c r="E283" s="222"/>
      <c r="F283" s="199"/>
      <c r="G283" s="16"/>
      <c r="H283" s="16"/>
      <c r="I283" s="44">
        <f>I282</f>
        <v>0.35536000000000001</v>
      </c>
      <c r="J283" s="23">
        <f>J282</f>
        <v>20</v>
      </c>
      <c r="K283" s="23">
        <f t="shared" ref="K283:K302" si="31">I283*J283</f>
        <v>7.1072000000000006</v>
      </c>
      <c r="L283" s="23"/>
      <c r="M283" s="16" t="s">
        <v>1</v>
      </c>
      <c r="N283" s="16"/>
      <c r="O283" s="66">
        <f t="shared" ref="O283:O302" si="32">K283*N283</f>
        <v>0</v>
      </c>
    </row>
    <row r="284" spans="1:15" hidden="1" x14ac:dyDescent="0.2">
      <c r="A284" s="197"/>
      <c r="B284" s="198"/>
      <c r="C284" s="221" t="s">
        <v>21</v>
      </c>
      <c r="D284" s="222"/>
      <c r="E284" s="222"/>
      <c r="F284" s="199"/>
      <c r="G284" s="16"/>
      <c r="H284" s="16"/>
      <c r="I284" s="44">
        <f>6.068*0.08</f>
        <v>0.48543999999999998</v>
      </c>
      <c r="J284" s="23">
        <f t="shared" ref="J284" si="33">J283</f>
        <v>20</v>
      </c>
      <c r="K284" s="23">
        <f t="shared" si="31"/>
        <v>9.7088000000000001</v>
      </c>
      <c r="L284" s="23"/>
      <c r="M284" s="16" t="s">
        <v>1</v>
      </c>
      <c r="N284" s="16"/>
      <c r="O284" s="66">
        <f t="shared" si="32"/>
        <v>0</v>
      </c>
    </row>
    <row r="285" spans="1:15" s="52" customFormat="1" x14ac:dyDescent="0.2">
      <c r="A285" s="183"/>
      <c r="B285" s="184"/>
      <c r="C285" s="185" t="s">
        <v>115</v>
      </c>
      <c r="D285" s="140"/>
      <c r="E285" s="140"/>
      <c r="F285" s="140"/>
      <c r="G285" s="49" t="s">
        <v>130</v>
      </c>
      <c r="H285" s="49"/>
      <c r="I285" s="50">
        <v>8</v>
      </c>
      <c r="J285" s="50">
        <f>J284</f>
        <v>20</v>
      </c>
      <c r="K285" s="50">
        <f t="shared" si="31"/>
        <v>160</v>
      </c>
      <c r="L285" s="50">
        <f>K285*10</f>
        <v>1600</v>
      </c>
      <c r="M285" s="49" t="s">
        <v>3</v>
      </c>
      <c r="N285" s="49">
        <v>35</v>
      </c>
      <c r="O285" s="67">
        <f t="shared" si="32"/>
        <v>5600</v>
      </c>
    </row>
    <row r="286" spans="1:15" s="52" customFormat="1" x14ac:dyDescent="0.2">
      <c r="A286" s="183"/>
      <c r="B286" s="184"/>
      <c r="C286" s="47" t="s">
        <v>62</v>
      </c>
      <c r="D286" s="48"/>
      <c r="E286" s="48"/>
      <c r="F286" s="48"/>
      <c r="G286" s="49" t="s">
        <v>130</v>
      </c>
      <c r="H286" s="49" t="s">
        <v>141</v>
      </c>
      <c r="I286" s="50">
        <v>1</v>
      </c>
      <c r="J286" s="50">
        <f t="shared" ref="J286:J302" si="34">J285</f>
        <v>20</v>
      </c>
      <c r="K286" s="50">
        <f t="shared" si="31"/>
        <v>20</v>
      </c>
      <c r="L286" s="50">
        <f t="shared" ref="L286:L302" si="35">K286*10</f>
        <v>200</v>
      </c>
      <c r="M286" s="49" t="s">
        <v>3</v>
      </c>
      <c r="N286" s="49">
        <v>108</v>
      </c>
      <c r="O286" s="67">
        <f t="shared" si="32"/>
        <v>2160</v>
      </c>
    </row>
    <row r="287" spans="1:15" s="52" customFormat="1" x14ac:dyDescent="0.2">
      <c r="A287" s="53"/>
      <c r="B287" s="54"/>
      <c r="C287" s="268" t="s">
        <v>135</v>
      </c>
      <c r="D287" s="269"/>
      <c r="E287" s="269"/>
      <c r="F287" s="185"/>
      <c r="G287" s="49" t="s">
        <v>130</v>
      </c>
      <c r="H287" s="49"/>
      <c r="I287" s="50">
        <v>2</v>
      </c>
      <c r="J287" s="50">
        <f t="shared" si="34"/>
        <v>20</v>
      </c>
      <c r="K287" s="50">
        <f t="shared" si="31"/>
        <v>40</v>
      </c>
      <c r="L287" s="50">
        <f t="shared" si="35"/>
        <v>400</v>
      </c>
      <c r="M287" s="49" t="s">
        <v>3</v>
      </c>
      <c r="N287" s="49">
        <v>120</v>
      </c>
      <c r="O287" s="67">
        <f t="shared" si="32"/>
        <v>4800</v>
      </c>
    </row>
    <row r="288" spans="1:15" s="52" customFormat="1" x14ac:dyDescent="0.2">
      <c r="A288" s="53"/>
      <c r="B288" s="54"/>
      <c r="C288" s="268" t="s">
        <v>63</v>
      </c>
      <c r="D288" s="269"/>
      <c r="E288" s="269"/>
      <c r="F288" s="185"/>
      <c r="G288" s="49" t="s">
        <v>130</v>
      </c>
      <c r="H288" s="49" t="s">
        <v>138</v>
      </c>
      <c r="I288" s="50">
        <v>1</v>
      </c>
      <c r="J288" s="50">
        <f t="shared" si="34"/>
        <v>20</v>
      </c>
      <c r="K288" s="50">
        <f t="shared" si="31"/>
        <v>20</v>
      </c>
      <c r="L288" s="50">
        <f t="shared" si="35"/>
        <v>200</v>
      </c>
      <c r="M288" s="49" t="s">
        <v>3</v>
      </c>
      <c r="N288" s="49">
        <v>55</v>
      </c>
      <c r="O288" s="67">
        <f t="shared" si="32"/>
        <v>1100</v>
      </c>
    </row>
    <row r="289" spans="1:15" hidden="1" x14ac:dyDescent="0.2">
      <c r="A289" s="197" t="s">
        <v>56</v>
      </c>
      <c r="B289" s="198"/>
      <c r="C289" s="199" t="s">
        <v>53</v>
      </c>
      <c r="D289" s="151"/>
      <c r="E289" s="151"/>
      <c r="F289" s="151"/>
      <c r="G289" s="13"/>
      <c r="H289" s="13" t="s">
        <v>22</v>
      </c>
      <c r="I289" s="13">
        <v>6</v>
      </c>
      <c r="J289" s="14">
        <f t="shared" si="34"/>
        <v>20</v>
      </c>
      <c r="K289" s="14">
        <f t="shared" si="31"/>
        <v>120</v>
      </c>
      <c r="L289" s="50">
        <f t="shared" si="35"/>
        <v>1200</v>
      </c>
      <c r="M289" s="13" t="s">
        <v>3</v>
      </c>
      <c r="N289" s="13"/>
      <c r="O289" s="66">
        <f t="shared" si="32"/>
        <v>0</v>
      </c>
    </row>
    <row r="290" spans="1:15" hidden="1" x14ac:dyDescent="0.2">
      <c r="A290" s="197" t="s">
        <v>120</v>
      </c>
      <c r="B290" s="198"/>
      <c r="C290" s="199" t="s">
        <v>9</v>
      </c>
      <c r="D290" s="151"/>
      <c r="E290" s="151"/>
      <c r="F290" s="151"/>
      <c r="G290" s="13"/>
      <c r="H290" s="13" t="s">
        <v>51</v>
      </c>
      <c r="I290" s="14">
        <f>O265/270</f>
        <v>4.4444444444444446</v>
      </c>
      <c r="J290" s="14">
        <f t="shared" si="34"/>
        <v>20</v>
      </c>
      <c r="K290" s="14">
        <f t="shared" si="31"/>
        <v>88.888888888888886</v>
      </c>
      <c r="L290" s="50">
        <f t="shared" si="35"/>
        <v>888.88888888888891</v>
      </c>
      <c r="M290" s="13" t="s">
        <v>3</v>
      </c>
      <c r="N290" s="13"/>
      <c r="O290" s="66">
        <f t="shared" si="32"/>
        <v>0</v>
      </c>
    </row>
    <row r="291" spans="1:15" hidden="1" x14ac:dyDescent="0.2">
      <c r="A291" s="200" t="s">
        <v>59</v>
      </c>
      <c r="B291" s="201"/>
      <c r="C291" s="151" t="s">
        <v>9</v>
      </c>
      <c r="D291" s="151"/>
      <c r="E291" s="151"/>
      <c r="F291" s="151"/>
      <c r="G291" s="13"/>
      <c r="H291" s="13" t="s">
        <v>58</v>
      </c>
      <c r="I291" s="14">
        <v>8</v>
      </c>
      <c r="J291" s="14">
        <f t="shared" si="34"/>
        <v>20</v>
      </c>
      <c r="K291" s="14">
        <f t="shared" si="31"/>
        <v>160</v>
      </c>
      <c r="L291" s="50">
        <f t="shared" si="35"/>
        <v>1600</v>
      </c>
      <c r="M291" s="13" t="s">
        <v>3</v>
      </c>
      <c r="N291" s="13"/>
      <c r="O291" s="66">
        <f t="shared" si="32"/>
        <v>0</v>
      </c>
    </row>
    <row r="292" spans="1:15" hidden="1" x14ac:dyDescent="0.2">
      <c r="A292" s="200" t="s">
        <v>59</v>
      </c>
      <c r="B292" s="201"/>
      <c r="C292" s="151" t="s">
        <v>53</v>
      </c>
      <c r="D292" s="151"/>
      <c r="E292" s="151"/>
      <c r="F292" s="151"/>
      <c r="G292" s="13"/>
      <c r="H292" s="13" t="s">
        <v>11</v>
      </c>
      <c r="I292" s="14">
        <v>8</v>
      </c>
      <c r="J292" s="14">
        <f t="shared" si="34"/>
        <v>20</v>
      </c>
      <c r="K292" s="14">
        <f t="shared" si="31"/>
        <v>160</v>
      </c>
      <c r="L292" s="50">
        <f t="shared" si="35"/>
        <v>1600</v>
      </c>
      <c r="M292" s="13" t="s">
        <v>3</v>
      </c>
      <c r="N292" s="13"/>
      <c r="O292" s="66">
        <f t="shared" si="32"/>
        <v>0</v>
      </c>
    </row>
    <row r="293" spans="1:15" hidden="1" x14ac:dyDescent="0.2">
      <c r="A293" s="200" t="s">
        <v>121</v>
      </c>
      <c r="B293" s="201"/>
      <c r="C293" s="151" t="s">
        <v>9</v>
      </c>
      <c r="D293" s="151"/>
      <c r="E293" s="151"/>
      <c r="F293" s="151"/>
      <c r="G293" s="13"/>
      <c r="H293" s="13" t="s">
        <v>22</v>
      </c>
      <c r="I293" s="14">
        <f>I287*6</f>
        <v>12</v>
      </c>
      <c r="J293" s="14">
        <f t="shared" si="34"/>
        <v>20</v>
      </c>
      <c r="K293" s="14">
        <f t="shared" si="31"/>
        <v>240</v>
      </c>
      <c r="L293" s="50">
        <f t="shared" si="35"/>
        <v>2400</v>
      </c>
      <c r="M293" s="13" t="s">
        <v>3</v>
      </c>
      <c r="N293" s="13"/>
      <c r="O293" s="66">
        <f t="shared" si="32"/>
        <v>0</v>
      </c>
    </row>
    <row r="294" spans="1:15" hidden="1" x14ac:dyDescent="0.2">
      <c r="A294" s="197"/>
      <c r="B294" s="198"/>
      <c r="C294" s="202" t="s">
        <v>12</v>
      </c>
      <c r="D294" s="203"/>
      <c r="E294" s="203"/>
      <c r="F294" s="203"/>
      <c r="G294" s="13"/>
      <c r="H294" s="13" t="s">
        <v>13</v>
      </c>
      <c r="I294" s="14">
        <f>(B276+D276+B276+D276)/450</f>
        <v>8.6666666666666661</v>
      </c>
      <c r="J294" s="14">
        <f t="shared" si="34"/>
        <v>20</v>
      </c>
      <c r="K294" s="14">
        <f t="shared" si="31"/>
        <v>173.33333333333331</v>
      </c>
      <c r="L294" s="50">
        <f t="shared" si="35"/>
        <v>1733.333333333333</v>
      </c>
      <c r="M294" s="13" t="s">
        <v>3</v>
      </c>
      <c r="N294" s="13"/>
      <c r="O294" s="66">
        <f t="shared" si="32"/>
        <v>0</v>
      </c>
    </row>
    <row r="295" spans="1:15" s="52" customFormat="1" x14ac:dyDescent="0.2">
      <c r="A295" s="183"/>
      <c r="B295" s="184"/>
      <c r="C295" s="204" t="s">
        <v>8</v>
      </c>
      <c r="D295" s="205"/>
      <c r="E295" s="205"/>
      <c r="F295" s="206"/>
      <c r="G295" s="49" t="s">
        <v>130</v>
      </c>
      <c r="H295" s="49" t="s">
        <v>122</v>
      </c>
      <c r="I295" s="50">
        <f>I294</f>
        <v>8.6666666666666661</v>
      </c>
      <c r="J295" s="50">
        <f t="shared" si="34"/>
        <v>20</v>
      </c>
      <c r="K295" s="50">
        <f t="shared" si="31"/>
        <v>173.33333333333331</v>
      </c>
      <c r="L295" s="50">
        <f t="shared" si="35"/>
        <v>1733.333333333333</v>
      </c>
      <c r="M295" s="49" t="s">
        <v>3</v>
      </c>
      <c r="N295" s="49">
        <v>0.48599999999999999</v>
      </c>
      <c r="O295" s="67">
        <f t="shared" si="32"/>
        <v>84.24</v>
      </c>
    </row>
    <row r="296" spans="1:15" s="52" customFormat="1" x14ac:dyDescent="0.2">
      <c r="A296" s="183"/>
      <c r="B296" s="184"/>
      <c r="C296" s="185" t="s">
        <v>14</v>
      </c>
      <c r="D296" s="140"/>
      <c r="E296" s="140"/>
      <c r="F296" s="140"/>
      <c r="G296" s="49"/>
      <c r="H296" s="49" t="s">
        <v>15</v>
      </c>
      <c r="I296" s="50">
        <f>(B276/1000+D276/1000+B276/1000+D276/1000)</f>
        <v>3.9000000000000004</v>
      </c>
      <c r="J296" s="50">
        <f>J294</f>
        <v>20</v>
      </c>
      <c r="K296" s="50">
        <f t="shared" si="31"/>
        <v>78</v>
      </c>
      <c r="L296" s="50">
        <f t="shared" si="35"/>
        <v>780</v>
      </c>
      <c r="M296" s="49" t="s">
        <v>3</v>
      </c>
      <c r="N296" s="49">
        <v>5.75</v>
      </c>
      <c r="O296" s="67">
        <f t="shared" si="32"/>
        <v>448.5</v>
      </c>
    </row>
    <row r="297" spans="1:15" hidden="1" x14ac:dyDescent="0.2">
      <c r="A297" s="197"/>
      <c r="B297" s="198"/>
      <c r="C297" s="199" t="s">
        <v>16</v>
      </c>
      <c r="D297" s="151"/>
      <c r="E297" s="151"/>
      <c r="F297" s="151"/>
      <c r="G297" s="13" t="s">
        <v>131</v>
      </c>
      <c r="H297" s="13" t="s">
        <v>60</v>
      </c>
      <c r="I297" s="14">
        <f>I296*2</f>
        <v>7.8000000000000007</v>
      </c>
      <c r="J297" s="14">
        <f t="shared" si="34"/>
        <v>20</v>
      </c>
      <c r="K297" s="14">
        <f t="shared" si="31"/>
        <v>156</v>
      </c>
      <c r="L297" s="50">
        <f t="shared" si="35"/>
        <v>1560</v>
      </c>
      <c r="M297" s="13" t="s">
        <v>3</v>
      </c>
      <c r="N297" s="13"/>
      <c r="O297" s="66">
        <f t="shared" si="32"/>
        <v>0</v>
      </c>
    </row>
    <row r="298" spans="1:15" hidden="1" x14ac:dyDescent="0.2">
      <c r="A298" s="197"/>
      <c r="B298" s="198"/>
      <c r="C298" s="199" t="s">
        <v>128</v>
      </c>
      <c r="D298" s="151"/>
      <c r="E298" s="151"/>
      <c r="F298" s="151"/>
      <c r="G298" s="13" t="s">
        <v>132</v>
      </c>
      <c r="H298" s="13" t="s">
        <v>17</v>
      </c>
      <c r="I298" s="14">
        <f>(0.6*0.15*(I296*1000))/600</f>
        <v>0.58499999999999996</v>
      </c>
      <c r="J298" s="14">
        <f t="shared" si="34"/>
        <v>20</v>
      </c>
      <c r="K298" s="14">
        <f t="shared" si="31"/>
        <v>11.7</v>
      </c>
      <c r="L298" s="50">
        <f t="shared" si="35"/>
        <v>117</v>
      </c>
      <c r="M298" s="13" t="s">
        <v>3</v>
      </c>
      <c r="N298" s="13"/>
      <c r="O298" s="66">
        <f t="shared" si="32"/>
        <v>0</v>
      </c>
    </row>
    <row r="299" spans="1:15" hidden="1" x14ac:dyDescent="0.2">
      <c r="A299" s="197"/>
      <c r="B299" s="198"/>
      <c r="C299" s="199" t="s">
        <v>105</v>
      </c>
      <c r="D299" s="151"/>
      <c r="E299" s="151"/>
      <c r="F299" s="151"/>
      <c r="G299" s="13" t="s">
        <v>132</v>
      </c>
      <c r="H299" s="13" t="s">
        <v>61</v>
      </c>
      <c r="I299" s="14">
        <f>(0.6*0.15*(I296*1000))/600</f>
        <v>0.58499999999999996</v>
      </c>
      <c r="J299" s="14">
        <f t="shared" si="34"/>
        <v>20</v>
      </c>
      <c r="K299" s="14">
        <f t="shared" si="31"/>
        <v>11.7</v>
      </c>
      <c r="L299" s="50">
        <f t="shared" si="35"/>
        <v>117</v>
      </c>
      <c r="M299" s="13" t="s">
        <v>3</v>
      </c>
      <c r="N299" s="13"/>
      <c r="O299" s="66">
        <f t="shared" si="32"/>
        <v>0</v>
      </c>
    </row>
    <row r="300" spans="1:15" s="52" customFormat="1" x14ac:dyDescent="0.2">
      <c r="A300" s="183"/>
      <c r="B300" s="184"/>
      <c r="C300" s="185" t="s">
        <v>64</v>
      </c>
      <c r="D300" s="140"/>
      <c r="E300" s="140"/>
      <c r="F300" s="140"/>
      <c r="G300" s="49" t="s">
        <v>130</v>
      </c>
      <c r="H300" s="49"/>
      <c r="I300" s="50">
        <f>I296*2</f>
        <v>7.8000000000000007</v>
      </c>
      <c r="J300" s="50">
        <f t="shared" si="34"/>
        <v>20</v>
      </c>
      <c r="K300" s="50">
        <f t="shared" si="31"/>
        <v>156</v>
      </c>
      <c r="L300" s="50">
        <f t="shared" si="35"/>
        <v>1560</v>
      </c>
      <c r="M300" s="49" t="s">
        <v>3</v>
      </c>
      <c r="N300" s="49">
        <v>5</v>
      </c>
      <c r="O300" s="67">
        <f t="shared" si="32"/>
        <v>780</v>
      </c>
    </row>
    <row r="301" spans="1:15" s="52" customFormat="1" x14ac:dyDescent="0.2">
      <c r="A301" s="183"/>
      <c r="B301" s="184"/>
      <c r="C301" s="185" t="s">
        <v>65</v>
      </c>
      <c r="D301" s="140"/>
      <c r="E301" s="140"/>
      <c r="F301" s="140"/>
      <c r="G301" s="49" t="s">
        <v>130</v>
      </c>
      <c r="H301" s="49"/>
      <c r="I301" s="50">
        <f>I300</f>
        <v>7.8000000000000007</v>
      </c>
      <c r="J301" s="50">
        <f t="shared" si="34"/>
        <v>20</v>
      </c>
      <c r="K301" s="50">
        <f t="shared" si="31"/>
        <v>156</v>
      </c>
      <c r="L301" s="50">
        <f t="shared" si="35"/>
        <v>1560</v>
      </c>
      <c r="M301" s="49" t="s">
        <v>3</v>
      </c>
      <c r="N301" s="49">
        <v>4</v>
      </c>
      <c r="O301" s="67">
        <f t="shared" si="32"/>
        <v>624</v>
      </c>
    </row>
    <row r="302" spans="1:15" s="52" customFormat="1" ht="16" thickBot="1" x14ac:dyDescent="0.25">
      <c r="A302" s="270"/>
      <c r="B302" s="271"/>
      <c r="C302" s="272" t="s">
        <v>66</v>
      </c>
      <c r="D302" s="273"/>
      <c r="E302" s="273"/>
      <c r="F302" s="273"/>
      <c r="G302" s="60" t="s">
        <v>130</v>
      </c>
      <c r="H302" s="60"/>
      <c r="I302" s="61">
        <f>I301</f>
        <v>7.8000000000000007</v>
      </c>
      <c r="J302" s="61">
        <f t="shared" si="34"/>
        <v>20</v>
      </c>
      <c r="K302" s="61">
        <f t="shared" si="31"/>
        <v>156</v>
      </c>
      <c r="L302" s="50">
        <f t="shared" si="35"/>
        <v>1560</v>
      </c>
      <c r="M302" s="60" t="s">
        <v>3</v>
      </c>
      <c r="N302" s="60">
        <v>3</v>
      </c>
      <c r="O302" s="67">
        <f t="shared" si="32"/>
        <v>468</v>
      </c>
    </row>
    <row r="303" spans="1:15" ht="16" thickBot="1" x14ac:dyDescent="0.25">
      <c r="O303" s="69">
        <f>SUM(O282:O302)</f>
        <v>16064.74</v>
      </c>
    </row>
    <row r="304" spans="1:15" ht="15" customHeight="1" x14ac:dyDescent="0.2">
      <c r="A304" s="1" t="s">
        <v>69</v>
      </c>
      <c r="B304" s="152"/>
      <c r="C304" s="152"/>
      <c r="D304" s="152"/>
      <c r="E304" s="152"/>
      <c r="F304" s="152"/>
      <c r="G304" s="153"/>
      <c r="H304" s="167"/>
      <c r="I304" s="152"/>
      <c r="J304" s="152"/>
      <c r="K304" s="152"/>
      <c r="L304" s="152"/>
      <c r="M304" s="152"/>
      <c r="N304" s="289">
        <f>O304-N310</f>
        <v>300</v>
      </c>
      <c r="O304" s="172">
        <v>1950</v>
      </c>
    </row>
    <row r="305" spans="1:15" x14ac:dyDescent="0.2">
      <c r="A305" s="2" t="s">
        <v>70</v>
      </c>
      <c r="B305" s="284" t="s">
        <v>71</v>
      </c>
      <c r="C305" s="284"/>
      <c r="D305" s="284"/>
      <c r="E305" s="284"/>
      <c r="F305" s="284"/>
      <c r="G305" s="285"/>
      <c r="H305" s="169"/>
      <c r="I305" s="171"/>
      <c r="J305" s="171"/>
      <c r="K305" s="171"/>
      <c r="L305" s="171"/>
      <c r="M305" s="171"/>
      <c r="N305" s="288"/>
      <c r="O305" s="173"/>
    </row>
    <row r="306" spans="1:15" x14ac:dyDescent="0.2">
      <c r="A306" s="3" t="s">
        <v>72</v>
      </c>
      <c r="B306" s="174" t="s">
        <v>73</v>
      </c>
      <c r="C306" s="174"/>
      <c r="D306" s="174"/>
      <c r="E306" s="174"/>
      <c r="F306" s="174"/>
      <c r="G306" s="175"/>
      <c r="H306" s="169"/>
      <c r="I306" s="171"/>
      <c r="J306" s="171"/>
      <c r="K306" s="171"/>
      <c r="L306" s="171"/>
      <c r="M306" s="171"/>
      <c r="N306" s="288"/>
      <c r="O306" s="173"/>
    </row>
    <row r="307" spans="1:15" x14ac:dyDescent="0.2">
      <c r="A307" s="3" t="s">
        <v>74</v>
      </c>
      <c r="B307" s="158" t="s">
        <v>75</v>
      </c>
      <c r="C307" s="159"/>
      <c r="D307" s="159"/>
      <c r="E307" s="159"/>
      <c r="F307" s="159"/>
      <c r="G307" s="160"/>
      <c r="H307" s="169"/>
      <c r="I307" s="171"/>
      <c r="J307" s="171"/>
      <c r="K307" s="171"/>
      <c r="L307" s="171"/>
      <c r="M307" s="171"/>
      <c r="N307" s="288"/>
      <c r="O307" s="173"/>
    </row>
    <row r="308" spans="1:15" x14ac:dyDescent="0.2">
      <c r="A308" s="3" t="s">
        <v>76</v>
      </c>
      <c r="B308" s="159" t="s">
        <v>116</v>
      </c>
      <c r="C308" s="159"/>
      <c r="D308" s="159"/>
      <c r="E308" s="159"/>
      <c r="F308" s="159"/>
      <c r="G308" s="160"/>
      <c r="H308" s="169"/>
      <c r="I308" s="171"/>
      <c r="J308" s="171"/>
      <c r="K308" s="171"/>
      <c r="L308" s="171"/>
      <c r="M308" s="171"/>
      <c r="N308" s="288"/>
      <c r="O308" s="173"/>
    </row>
    <row r="309" spans="1:15" x14ac:dyDescent="0.2">
      <c r="A309" s="3" t="s">
        <v>78</v>
      </c>
      <c r="B309" s="159" t="s">
        <v>27</v>
      </c>
      <c r="C309" s="159"/>
      <c r="D309" s="159"/>
      <c r="E309" s="159"/>
      <c r="F309" s="159"/>
      <c r="G309" s="160"/>
      <c r="H309" s="169"/>
      <c r="I309" s="171"/>
      <c r="J309" s="171"/>
      <c r="K309" s="171"/>
      <c r="L309" s="171"/>
      <c r="M309" s="171"/>
      <c r="N309" s="288"/>
      <c r="O309" s="173"/>
    </row>
    <row r="310" spans="1:15" ht="15" customHeight="1" x14ac:dyDescent="0.2">
      <c r="A310" s="3" t="s">
        <v>80</v>
      </c>
      <c r="B310" s="160" t="s">
        <v>81</v>
      </c>
      <c r="C310" s="178"/>
      <c r="D310" s="179" t="s">
        <v>117</v>
      </c>
      <c r="E310" s="180"/>
      <c r="F310" s="4" t="s">
        <v>83</v>
      </c>
      <c r="G310" s="5" t="s">
        <v>84</v>
      </c>
      <c r="H310" s="169"/>
      <c r="I310" s="171"/>
      <c r="J310" s="171"/>
      <c r="K310" s="171"/>
      <c r="L310" s="171"/>
      <c r="M310" s="171"/>
      <c r="N310" s="288">
        <v>1650</v>
      </c>
      <c r="O310" s="173"/>
    </row>
    <row r="311" spans="1:15" x14ac:dyDescent="0.2">
      <c r="A311" s="3" t="s">
        <v>85</v>
      </c>
      <c r="B311" s="160" t="s">
        <v>118</v>
      </c>
      <c r="C311" s="181"/>
      <c r="D311" s="181"/>
      <c r="E311" s="181"/>
      <c r="F311" s="181"/>
      <c r="G311" s="181"/>
      <c r="H311" s="169"/>
      <c r="I311" s="171"/>
      <c r="J311" s="171"/>
      <c r="K311" s="171"/>
      <c r="L311" s="171"/>
      <c r="M311" s="171"/>
      <c r="N311" s="288"/>
      <c r="O311" s="173"/>
    </row>
    <row r="312" spans="1:15" x14ac:dyDescent="0.2">
      <c r="A312" s="3" t="s">
        <v>87</v>
      </c>
      <c r="B312" s="159" t="s">
        <v>88</v>
      </c>
      <c r="C312" s="159"/>
      <c r="D312" s="159"/>
      <c r="E312" s="159"/>
      <c r="F312" s="159"/>
      <c r="G312" s="160"/>
      <c r="H312" s="169"/>
      <c r="I312" s="171"/>
      <c r="J312" s="171"/>
      <c r="K312" s="171"/>
      <c r="L312" s="171"/>
      <c r="M312" s="171"/>
      <c r="N312" s="288"/>
      <c r="O312" s="173"/>
    </row>
    <row r="313" spans="1:15" ht="15" customHeight="1" x14ac:dyDescent="0.2">
      <c r="A313" s="6" t="s">
        <v>18</v>
      </c>
      <c r="B313" s="158" t="s">
        <v>25</v>
      </c>
      <c r="C313" s="159"/>
      <c r="D313" s="159"/>
      <c r="E313" s="159"/>
      <c r="F313" s="159"/>
      <c r="G313" s="160"/>
      <c r="H313" s="169"/>
      <c r="I313" s="171"/>
      <c r="J313" s="171"/>
      <c r="K313" s="171"/>
      <c r="L313" s="171"/>
      <c r="M313" s="171"/>
      <c r="N313" s="288"/>
      <c r="O313" s="173"/>
    </row>
    <row r="314" spans="1:15" ht="16" thickBot="1" x14ac:dyDescent="0.25">
      <c r="A314" s="3" t="s">
        <v>89</v>
      </c>
      <c r="B314" s="159" t="s">
        <v>119</v>
      </c>
      <c r="C314" s="159"/>
      <c r="D314" s="159"/>
      <c r="E314" s="159"/>
      <c r="F314" s="159"/>
      <c r="G314" s="160"/>
      <c r="H314" s="274">
        <f>H315/2</f>
        <v>375</v>
      </c>
      <c r="I314" s="275"/>
      <c r="J314" s="276">
        <f>H314</f>
        <v>375</v>
      </c>
      <c r="K314" s="277"/>
      <c r="L314" s="277"/>
      <c r="M314" s="275"/>
      <c r="N314" s="42"/>
      <c r="O314" s="173"/>
    </row>
    <row r="315" spans="1:15" ht="16" thickBot="1" x14ac:dyDescent="0.25">
      <c r="A315" s="3" t="s">
        <v>91</v>
      </c>
      <c r="B315" s="7">
        <v>750</v>
      </c>
      <c r="C315" s="7" t="s">
        <v>92</v>
      </c>
      <c r="D315" s="7">
        <v>1950</v>
      </c>
      <c r="E315" s="7">
        <v>4</v>
      </c>
      <c r="F315" s="7" t="s">
        <v>93</v>
      </c>
      <c r="G315" s="8"/>
      <c r="H315" s="218">
        <v>750</v>
      </c>
      <c r="I315" s="219"/>
      <c r="J315" s="219"/>
      <c r="K315" s="219"/>
      <c r="L315" s="219"/>
      <c r="M315" s="219"/>
      <c r="N315" s="220"/>
      <c r="O315" s="214"/>
    </row>
    <row r="316" spans="1:15" x14ac:dyDescent="0.2">
      <c r="A316" s="3" t="s">
        <v>94</v>
      </c>
      <c r="B316" s="162">
        <v>0</v>
      </c>
      <c r="C316" s="163"/>
      <c r="D316" s="164"/>
      <c r="E316" s="164"/>
      <c r="F316" s="164"/>
      <c r="G316" s="164"/>
      <c r="H316" s="165"/>
      <c r="I316" s="166"/>
      <c r="J316" s="166"/>
      <c r="K316" s="167" t="s">
        <v>95</v>
      </c>
      <c r="L316" s="168"/>
      <c r="M316" s="152"/>
      <c r="N316" s="152"/>
      <c r="O316" s="70" t="s">
        <v>96</v>
      </c>
    </row>
    <row r="317" spans="1:15" x14ac:dyDescent="0.2">
      <c r="A317" s="3" t="s">
        <v>97</v>
      </c>
      <c r="B317" s="162">
        <v>900</v>
      </c>
      <c r="C317" s="163"/>
      <c r="D317" s="9" t="s">
        <v>98</v>
      </c>
      <c r="E317" s="10"/>
      <c r="F317" s="10"/>
      <c r="G317" s="11"/>
      <c r="H317" s="11"/>
      <c r="I317" s="11"/>
      <c r="J317" s="11"/>
      <c r="K317" s="169"/>
      <c r="L317" s="170"/>
      <c r="M317" s="171"/>
      <c r="N317" s="171"/>
      <c r="O317" s="71"/>
    </row>
    <row r="318" spans="1:15" x14ac:dyDescent="0.2">
      <c r="A318" s="2" t="s">
        <v>99</v>
      </c>
      <c r="B318" s="186"/>
      <c r="C318" s="187"/>
      <c r="D318" s="187"/>
      <c r="E318" s="187"/>
      <c r="F318" s="187"/>
      <c r="G318" s="187"/>
      <c r="H318" s="12"/>
      <c r="I318" s="12"/>
      <c r="J318" s="12"/>
      <c r="K318" s="188"/>
      <c r="L318" s="189"/>
      <c r="M318" s="190"/>
      <c r="N318" s="190"/>
      <c r="O318" s="72"/>
    </row>
    <row r="319" spans="1:15" ht="16" thickBot="1" x14ac:dyDescent="0.25">
      <c r="A319" s="45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77"/>
      <c r="M319" s="19"/>
      <c r="N319" s="19"/>
      <c r="O319" s="64"/>
    </row>
    <row r="320" spans="1:15" ht="33" thickBot="1" x14ac:dyDescent="0.25">
      <c r="A320" s="191"/>
      <c r="B320" s="192"/>
      <c r="C320" s="193" t="s">
        <v>28</v>
      </c>
      <c r="D320" s="143"/>
      <c r="E320" s="143"/>
      <c r="F320" s="143"/>
      <c r="G320" s="25" t="s">
        <v>123</v>
      </c>
      <c r="H320" s="25" t="s">
        <v>29</v>
      </c>
      <c r="I320" s="26" t="s">
        <v>101</v>
      </c>
      <c r="J320" s="26" t="s">
        <v>106</v>
      </c>
      <c r="K320" s="26" t="s">
        <v>102</v>
      </c>
      <c r="L320" s="78" t="s">
        <v>145</v>
      </c>
      <c r="M320" s="26" t="s">
        <v>30</v>
      </c>
      <c r="N320" s="26" t="s">
        <v>0</v>
      </c>
      <c r="O320" s="65" t="s">
        <v>100</v>
      </c>
    </row>
    <row r="321" spans="1:15" hidden="1" x14ac:dyDescent="0.2">
      <c r="A321" s="194"/>
      <c r="B321" s="195"/>
      <c r="C321" s="196" t="s">
        <v>31</v>
      </c>
      <c r="D321" s="137"/>
      <c r="E321" s="137"/>
      <c r="F321" s="137"/>
      <c r="G321" s="16"/>
      <c r="H321" s="16"/>
      <c r="I321" s="44">
        <f>6*0.08</f>
        <v>0.48</v>
      </c>
      <c r="J321" s="23">
        <f>E315</f>
        <v>4</v>
      </c>
      <c r="K321" s="23">
        <f>I321*J321</f>
        <v>1.92</v>
      </c>
      <c r="L321" s="23"/>
      <c r="M321" s="16" t="s">
        <v>1</v>
      </c>
      <c r="N321" s="16"/>
      <c r="O321" s="66">
        <f>K321*N321</f>
        <v>0</v>
      </c>
    </row>
    <row r="322" spans="1:15" hidden="1" x14ac:dyDescent="0.2">
      <c r="A322" s="197"/>
      <c r="B322" s="198"/>
      <c r="C322" s="221" t="s">
        <v>20</v>
      </c>
      <c r="D322" s="222"/>
      <c r="E322" s="222"/>
      <c r="F322" s="199"/>
      <c r="G322" s="16"/>
      <c r="H322" s="16"/>
      <c r="I322" s="44">
        <f>I321</f>
        <v>0.48</v>
      </c>
      <c r="J322" s="23">
        <f>J321</f>
        <v>4</v>
      </c>
      <c r="K322" s="23">
        <f t="shared" ref="K322:K341" si="36">I322*J322</f>
        <v>1.92</v>
      </c>
      <c r="L322" s="23"/>
      <c r="M322" s="16" t="s">
        <v>1</v>
      </c>
      <c r="N322" s="16"/>
      <c r="O322" s="66">
        <f t="shared" ref="O322:O341" si="37">K322*N322</f>
        <v>0</v>
      </c>
    </row>
    <row r="323" spans="1:15" hidden="1" x14ac:dyDescent="0.2">
      <c r="A323" s="197"/>
      <c r="B323" s="198"/>
      <c r="C323" s="221" t="s">
        <v>21</v>
      </c>
      <c r="D323" s="222"/>
      <c r="E323" s="222"/>
      <c r="F323" s="199"/>
      <c r="G323" s="16"/>
      <c r="H323" s="16"/>
      <c r="I323" s="44">
        <f>9*0.08</f>
        <v>0.72</v>
      </c>
      <c r="J323" s="23">
        <f t="shared" ref="J323" si="38">J322</f>
        <v>4</v>
      </c>
      <c r="K323" s="23">
        <f t="shared" si="36"/>
        <v>2.88</v>
      </c>
      <c r="L323" s="23"/>
      <c r="M323" s="16" t="s">
        <v>1</v>
      </c>
      <c r="N323" s="16"/>
      <c r="O323" s="66">
        <f t="shared" si="37"/>
        <v>0</v>
      </c>
    </row>
    <row r="324" spans="1:15" s="52" customFormat="1" x14ac:dyDescent="0.2">
      <c r="A324" s="183"/>
      <c r="B324" s="184"/>
      <c r="C324" s="185" t="s">
        <v>115</v>
      </c>
      <c r="D324" s="140"/>
      <c r="E324" s="140"/>
      <c r="F324" s="140"/>
      <c r="G324" s="49" t="s">
        <v>130</v>
      </c>
      <c r="H324" s="49"/>
      <c r="I324" s="50">
        <v>8</v>
      </c>
      <c r="J324" s="50">
        <f>J323</f>
        <v>4</v>
      </c>
      <c r="K324" s="50">
        <f t="shared" si="36"/>
        <v>32</v>
      </c>
      <c r="L324" s="50">
        <f>K324*10</f>
        <v>320</v>
      </c>
      <c r="M324" s="49" t="s">
        <v>3</v>
      </c>
      <c r="N324" s="49">
        <v>35</v>
      </c>
      <c r="O324" s="67">
        <f t="shared" si="37"/>
        <v>1120</v>
      </c>
    </row>
    <row r="325" spans="1:15" s="52" customFormat="1" x14ac:dyDescent="0.2">
      <c r="A325" s="183"/>
      <c r="B325" s="184"/>
      <c r="C325" s="47" t="s">
        <v>62</v>
      </c>
      <c r="D325" s="48"/>
      <c r="E325" s="48"/>
      <c r="F325" s="48"/>
      <c r="G325" s="49" t="s">
        <v>130</v>
      </c>
      <c r="H325" s="49" t="s">
        <v>141</v>
      </c>
      <c r="I325" s="50">
        <v>1</v>
      </c>
      <c r="J325" s="50">
        <f t="shared" ref="J325:J341" si="39">J324</f>
        <v>4</v>
      </c>
      <c r="K325" s="50">
        <f t="shared" si="36"/>
        <v>4</v>
      </c>
      <c r="L325" s="50">
        <f t="shared" ref="L325:L341" si="40">K325*10</f>
        <v>40</v>
      </c>
      <c r="M325" s="49" t="s">
        <v>3</v>
      </c>
      <c r="N325" s="49">
        <v>108</v>
      </c>
      <c r="O325" s="67">
        <f t="shared" si="37"/>
        <v>432</v>
      </c>
    </row>
    <row r="326" spans="1:15" s="52" customFormat="1" x14ac:dyDescent="0.2">
      <c r="A326" s="53"/>
      <c r="B326" s="54"/>
      <c r="C326" s="268" t="s">
        <v>142</v>
      </c>
      <c r="D326" s="269"/>
      <c r="E326" s="269"/>
      <c r="F326" s="185"/>
      <c r="G326" s="49" t="s">
        <v>130</v>
      </c>
      <c r="H326" s="49"/>
      <c r="I326" s="50">
        <v>2</v>
      </c>
      <c r="J326" s="50">
        <f t="shared" si="39"/>
        <v>4</v>
      </c>
      <c r="K326" s="50">
        <f t="shared" si="36"/>
        <v>8</v>
      </c>
      <c r="L326" s="50">
        <f t="shared" si="40"/>
        <v>80</v>
      </c>
      <c r="M326" s="49" t="s">
        <v>3</v>
      </c>
      <c r="N326" s="49">
        <v>120</v>
      </c>
      <c r="O326" s="67">
        <f t="shared" si="37"/>
        <v>960</v>
      </c>
    </row>
    <row r="327" spans="1:15" s="52" customFormat="1" x14ac:dyDescent="0.2">
      <c r="A327" s="53"/>
      <c r="B327" s="54"/>
      <c r="C327" s="268" t="s">
        <v>63</v>
      </c>
      <c r="D327" s="269"/>
      <c r="E327" s="269"/>
      <c r="F327" s="185"/>
      <c r="G327" s="49" t="s">
        <v>130</v>
      </c>
      <c r="H327" s="49" t="s">
        <v>138</v>
      </c>
      <c r="I327" s="50">
        <v>1</v>
      </c>
      <c r="J327" s="50">
        <f t="shared" si="39"/>
        <v>4</v>
      </c>
      <c r="K327" s="50">
        <f t="shared" si="36"/>
        <v>4</v>
      </c>
      <c r="L327" s="50">
        <f t="shared" si="40"/>
        <v>40</v>
      </c>
      <c r="M327" s="49" t="s">
        <v>3</v>
      </c>
      <c r="N327" s="49">
        <v>55</v>
      </c>
      <c r="O327" s="67">
        <f t="shared" si="37"/>
        <v>220</v>
      </c>
    </row>
    <row r="328" spans="1:15" hidden="1" x14ac:dyDescent="0.2">
      <c r="A328" s="197" t="s">
        <v>56</v>
      </c>
      <c r="B328" s="198"/>
      <c r="C328" s="199" t="s">
        <v>53</v>
      </c>
      <c r="D328" s="151"/>
      <c r="E328" s="151"/>
      <c r="F328" s="151"/>
      <c r="G328" s="13"/>
      <c r="H328" s="13" t="s">
        <v>22</v>
      </c>
      <c r="I328" s="13">
        <v>6</v>
      </c>
      <c r="J328" s="14">
        <f t="shared" si="39"/>
        <v>4</v>
      </c>
      <c r="K328" s="14">
        <f t="shared" si="36"/>
        <v>24</v>
      </c>
      <c r="L328" s="50">
        <f t="shared" si="40"/>
        <v>240</v>
      </c>
      <c r="M328" s="13" t="s">
        <v>3</v>
      </c>
      <c r="N328" s="13"/>
      <c r="O328" s="66">
        <f t="shared" si="37"/>
        <v>0</v>
      </c>
    </row>
    <row r="329" spans="1:15" hidden="1" x14ac:dyDescent="0.2">
      <c r="A329" s="197" t="s">
        <v>120</v>
      </c>
      <c r="B329" s="198"/>
      <c r="C329" s="199" t="s">
        <v>9</v>
      </c>
      <c r="D329" s="151"/>
      <c r="E329" s="151"/>
      <c r="F329" s="151"/>
      <c r="G329" s="13"/>
      <c r="H329" s="13" t="s">
        <v>51</v>
      </c>
      <c r="I329" s="14">
        <f>O304/270</f>
        <v>7.2222222222222223</v>
      </c>
      <c r="J329" s="14">
        <f t="shared" si="39"/>
        <v>4</v>
      </c>
      <c r="K329" s="14">
        <f t="shared" si="36"/>
        <v>28.888888888888889</v>
      </c>
      <c r="L329" s="50">
        <f t="shared" si="40"/>
        <v>288.88888888888891</v>
      </c>
      <c r="M329" s="13" t="s">
        <v>3</v>
      </c>
      <c r="N329" s="13"/>
      <c r="O329" s="66">
        <f t="shared" si="37"/>
        <v>0</v>
      </c>
    </row>
    <row r="330" spans="1:15" hidden="1" x14ac:dyDescent="0.2">
      <c r="A330" s="200" t="s">
        <v>59</v>
      </c>
      <c r="B330" s="201"/>
      <c r="C330" s="151" t="s">
        <v>9</v>
      </c>
      <c r="D330" s="151"/>
      <c r="E330" s="151"/>
      <c r="F330" s="151"/>
      <c r="G330" s="13"/>
      <c r="H330" s="13" t="s">
        <v>58</v>
      </c>
      <c r="I330" s="14">
        <v>8</v>
      </c>
      <c r="J330" s="14">
        <f t="shared" si="39"/>
        <v>4</v>
      </c>
      <c r="K330" s="14">
        <f t="shared" si="36"/>
        <v>32</v>
      </c>
      <c r="L330" s="50">
        <f t="shared" si="40"/>
        <v>320</v>
      </c>
      <c r="M330" s="13" t="s">
        <v>3</v>
      </c>
      <c r="N330" s="13"/>
      <c r="O330" s="66">
        <f t="shared" si="37"/>
        <v>0</v>
      </c>
    </row>
    <row r="331" spans="1:15" hidden="1" x14ac:dyDescent="0.2">
      <c r="A331" s="200" t="s">
        <v>59</v>
      </c>
      <c r="B331" s="201"/>
      <c r="C331" s="151" t="s">
        <v>53</v>
      </c>
      <c r="D331" s="151"/>
      <c r="E331" s="151"/>
      <c r="F331" s="151"/>
      <c r="G331" s="13"/>
      <c r="H331" s="13" t="s">
        <v>11</v>
      </c>
      <c r="I331" s="14">
        <v>8</v>
      </c>
      <c r="J331" s="14">
        <f t="shared" si="39"/>
        <v>4</v>
      </c>
      <c r="K331" s="14">
        <f t="shared" si="36"/>
        <v>32</v>
      </c>
      <c r="L331" s="50">
        <f t="shared" si="40"/>
        <v>320</v>
      </c>
      <c r="M331" s="13" t="s">
        <v>3</v>
      </c>
      <c r="N331" s="13"/>
      <c r="O331" s="66">
        <f t="shared" si="37"/>
        <v>0</v>
      </c>
    </row>
    <row r="332" spans="1:15" hidden="1" x14ac:dyDescent="0.2">
      <c r="A332" s="200" t="s">
        <v>121</v>
      </c>
      <c r="B332" s="201"/>
      <c r="C332" s="151" t="s">
        <v>9</v>
      </c>
      <c r="D332" s="151"/>
      <c r="E332" s="151"/>
      <c r="F332" s="151"/>
      <c r="G332" s="13"/>
      <c r="H332" s="13" t="s">
        <v>22</v>
      </c>
      <c r="I332" s="14">
        <f>I326*6</f>
        <v>12</v>
      </c>
      <c r="J332" s="14">
        <f t="shared" si="39"/>
        <v>4</v>
      </c>
      <c r="K332" s="14">
        <f t="shared" si="36"/>
        <v>48</v>
      </c>
      <c r="L332" s="50">
        <f t="shared" si="40"/>
        <v>480</v>
      </c>
      <c r="M332" s="13" t="s">
        <v>3</v>
      </c>
      <c r="N332" s="13"/>
      <c r="O332" s="66">
        <f t="shared" si="37"/>
        <v>0</v>
      </c>
    </row>
    <row r="333" spans="1:15" hidden="1" x14ac:dyDescent="0.2">
      <c r="A333" s="197"/>
      <c r="B333" s="198"/>
      <c r="C333" s="202" t="s">
        <v>12</v>
      </c>
      <c r="D333" s="203"/>
      <c r="E333" s="203"/>
      <c r="F333" s="203"/>
      <c r="G333" s="13"/>
      <c r="H333" s="13" t="s">
        <v>13</v>
      </c>
      <c r="I333" s="14">
        <f>(B315+D315+B315+D315)/450</f>
        <v>12</v>
      </c>
      <c r="J333" s="14">
        <f t="shared" si="39"/>
        <v>4</v>
      </c>
      <c r="K333" s="14">
        <f t="shared" si="36"/>
        <v>48</v>
      </c>
      <c r="L333" s="50">
        <f t="shared" si="40"/>
        <v>480</v>
      </c>
      <c r="M333" s="13" t="s">
        <v>3</v>
      </c>
      <c r="N333" s="13"/>
      <c r="O333" s="66">
        <f t="shared" si="37"/>
        <v>0</v>
      </c>
    </row>
    <row r="334" spans="1:15" s="52" customFormat="1" x14ac:dyDescent="0.2">
      <c r="A334" s="183"/>
      <c r="B334" s="184"/>
      <c r="C334" s="204" t="s">
        <v>136</v>
      </c>
      <c r="D334" s="205"/>
      <c r="E334" s="205"/>
      <c r="F334" s="206"/>
      <c r="G334" s="49" t="s">
        <v>130</v>
      </c>
      <c r="H334" s="49" t="s">
        <v>122</v>
      </c>
      <c r="I334" s="49">
        <f>I333</f>
        <v>12</v>
      </c>
      <c r="J334" s="50">
        <f t="shared" si="39"/>
        <v>4</v>
      </c>
      <c r="K334" s="50">
        <f t="shared" si="36"/>
        <v>48</v>
      </c>
      <c r="L334" s="50">
        <f t="shared" si="40"/>
        <v>480</v>
      </c>
      <c r="M334" s="49" t="s">
        <v>3</v>
      </c>
      <c r="N334" s="49">
        <v>0.48599999999999999</v>
      </c>
      <c r="O334" s="67">
        <f t="shared" si="37"/>
        <v>23.327999999999999</v>
      </c>
    </row>
    <row r="335" spans="1:15" s="52" customFormat="1" x14ac:dyDescent="0.2">
      <c r="A335" s="183"/>
      <c r="B335" s="184"/>
      <c r="C335" s="185" t="s">
        <v>14</v>
      </c>
      <c r="D335" s="140"/>
      <c r="E335" s="140"/>
      <c r="F335" s="140"/>
      <c r="G335" s="49"/>
      <c r="H335" s="49" t="s">
        <v>15</v>
      </c>
      <c r="I335" s="50">
        <f>(B315/1000+D315/1000+B315/1000+D315/1000)</f>
        <v>5.4</v>
      </c>
      <c r="J335" s="50">
        <f>J333</f>
        <v>4</v>
      </c>
      <c r="K335" s="50">
        <f t="shared" si="36"/>
        <v>21.6</v>
      </c>
      <c r="L335" s="50">
        <f t="shared" si="40"/>
        <v>216</v>
      </c>
      <c r="M335" s="49" t="s">
        <v>3</v>
      </c>
      <c r="N335" s="49">
        <v>5.75</v>
      </c>
      <c r="O335" s="67">
        <f t="shared" si="37"/>
        <v>124.2</v>
      </c>
    </row>
    <row r="336" spans="1:15" hidden="1" x14ac:dyDescent="0.2">
      <c r="A336" s="197"/>
      <c r="B336" s="198"/>
      <c r="C336" s="199" t="s">
        <v>16</v>
      </c>
      <c r="D336" s="151"/>
      <c r="E336" s="151"/>
      <c r="F336" s="151"/>
      <c r="G336" s="13" t="s">
        <v>131</v>
      </c>
      <c r="H336" s="13" t="s">
        <v>60</v>
      </c>
      <c r="I336" s="14">
        <f>I335*2</f>
        <v>10.8</v>
      </c>
      <c r="J336" s="14">
        <f t="shared" si="39"/>
        <v>4</v>
      </c>
      <c r="K336" s="14">
        <f t="shared" si="36"/>
        <v>43.2</v>
      </c>
      <c r="L336" s="50">
        <f t="shared" si="40"/>
        <v>432</v>
      </c>
      <c r="M336" s="13" t="s">
        <v>3</v>
      </c>
      <c r="N336" s="13"/>
      <c r="O336" s="66">
        <f t="shared" si="37"/>
        <v>0</v>
      </c>
    </row>
    <row r="337" spans="1:15" hidden="1" x14ac:dyDescent="0.2">
      <c r="A337" s="197"/>
      <c r="B337" s="198"/>
      <c r="C337" s="199" t="s">
        <v>128</v>
      </c>
      <c r="D337" s="151"/>
      <c r="E337" s="151"/>
      <c r="F337" s="151"/>
      <c r="G337" s="13" t="s">
        <v>132</v>
      </c>
      <c r="H337" s="13" t="s">
        <v>17</v>
      </c>
      <c r="I337" s="14">
        <f>(0.6*0.15*(I335*1000))/600</f>
        <v>0.81</v>
      </c>
      <c r="J337" s="14">
        <f t="shared" si="39"/>
        <v>4</v>
      </c>
      <c r="K337" s="14">
        <f t="shared" si="36"/>
        <v>3.24</v>
      </c>
      <c r="L337" s="50">
        <f t="shared" si="40"/>
        <v>32.400000000000006</v>
      </c>
      <c r="M337" s="13" t="s">
        <v>3</v>
      </c>
      <c r="N337" s="13"/>
      <c r="O337" s="66">
        <f t="shared" si="37"/>
        <v>0</v>
      </c>
    </row>
    <row r="338" spans="1:15" hidden="1" x14ac:dyDescent="0.2">
      <c r="A338" s="197"/>
      <c r="B338" s="198"/>
      <c r="C338" s="199" t="s">
        <v>105</v>
      </c>
      <c r="D338" s="151"/>
      <c r="E338" s="151"/>
      <c r="F338" s="151"/>
      <c r="G338" s="13" t="s">
        <v>132</v>
      </c>
      <c r="H338" s="13" t="s">
        <v>61</v>
      </c>
      <c r="I338" s="14">
        <f>(0.6*0.15*(I335*1000))/600</f>
        <v>0.81</v>
      </c>
      <c r="J338" s="14">
        <f t="shared" si="39"/>
        <v>4</v>
      </c>
      <c r="K338" s="14">
        <f t="shared" si="36"/>
        <v>3.24</v>
      </c>
      <c r="L338" s="50">
        <f t="shared" si="40"/>
        <v>32.400000000000006</v>
      </c>
      <c r="M338" s="13" t="s">
        <v>3</v>
      </c>
      <c r="N338" s="13"/>
      <c r="O338" s="66">
        <f t="shared" si="37"/>
        <v>0</v>
      </c>
    </row>
    <row r="339" spans="1:15" s="52" customFormat="1" x14ac:dyDescent="0.2">
      <c r="A339" s="183"/>
      <c r="B339" s="184"/>
      <c r="C339" s="185" t="s">
        <v>64</v>
      </c>
      <c r="D339" s="140"/>
      <c r="E339" s="140"/>
      <c r="F339" s="140"/>
      <c r="G339" s="49" t="s">
        <v>130</v>
      </c>
      <c r="H339" s="49"/>
      <c r="I339" s="50">
        <f>I335*2</f>
        <v>10.8</v>
      </c>
      <c r="J339" s="50">
        <f t="shared" si="39"/>
        <v>4</v>
      </c>
      <c r="K339" s="50">
        <f t="shared" si="36"/>
        <v>43.2</v>
      </c>
      <c r="L339" s="50">
        <f t="shared" si="40"/>
        <v>432</v>
      </c>
      <c r="M339" s="49" t="s">
        <v>3</v>
      </c>
      <c r="N339" s="49">
        <v>5</v>
      </c>
      <c r="O339" s="67">
        <f t="shared" si="37"/>
        <v>216</v>
      </c>
    </row>
    <row r="340" spans="1:15" s="52" customFormat="1" x14ac:dyDescent="0.2">
      <c r="A340" s="183"/>
      <c r="B340" s="184"/>
      <c r="C340" s="185" t="s">
        <v>65</v>
      </c>
      <c r="D340" s="140"/>
      <c r="E340" s="140"/>
      <c r="F340" s="140"/>
      <c r="G340" s="49" t="s">
        <v>130</v>
      </c>
      <c r="H340" s="49"/>
      <c r="I340" s="50">
        <f>I339</f>
        <v>10.8</v>
      </c>
      <c r="J340" s="50">
        <f t="shared" si="39"/>
        <v>4</v>
      </c>
      <c r="K340" s="50">
        <f t="shared" si="36"/>
        <v>43.2</v>
      </c>
      <c r="L340" s="50">
        <f t="shared" si="40"/>
        <v>432</v>
      </c>
      <c r="M340" s="49" t="s">
        <v>3</v>
      </c>
      <c r="N340" s="49">
        <v>4</v>
      </c>
      <c r="O340" s="67">
        <f t="shared" si="37"/>
        <v>172.8</v>
      </c>
    </row>
    <row r="341" spans="1:15" s="52" customFormat="1" ht="16" thickBot="1" x14ac:dyDescent="0.25">
      <c r="A341" s="270"/>
      <c r="B341" s="271"/>
      <c r="C341" s="272" t="s">
        <v>66</v>
      </c>
      <c r="D341" s="273"/>
      <c r="E341" s="273"/>
      <c r="F341" s="273"/>
      <c r="G341" s="60" t="s">
        <v>130</v>
      </c>
      <c r="H341" s="60"/>
      <c r="I341" s="61">
        <f>I340</f>
        <v>10.8</v>
      </c>
      <c r="J341" s="61">
        <f t="shared" si="39"/>
        <v>4</v>
      </c>
      <c r="K341" s="61">
        <f t="shared" si="36"/>
        <v>43.2</v>
      </c>
      <c r="L341" s="50">
        <f t="shared" si="40"/>
        <v>432</v>
      </c>
      <c r="M341" s="60" t="s">
        <v>3</v>
      </c>
      <c r="N341" s="60">
        <v>3</v>
      </c>
      <c r="O341" s="67">
        <f t="shared" si="37"/>
        <v>129.60000000000002</v>
      </c>
    </row>
    <row r="342" spans="1:15" x14ac:dyDescent="0.2">
      <c r="O342" s="69">
        <f>SUM(O321:O341)</f>
        <v>3397.9279999999999</v>
      </c>
    </row>
    <row r="345" spans="1:15" x14ac:dyDescent="0.2">
      <c r="H345" s="278" t="s">
        <v>124</v>
      </c>
      <c r="I345" s="278"/>
      <c r="J345" s="278"/>
      <c r="K345" s="278"/>
      <c r="L345" s="278"/>
      <c r="M345" s="278"/>
      <c r="N345" s="278"/>
      <c r="O345" s="76">
        <f>O342+O303+O264+O208+O152+O101+O50</f>
        <v>93157.453200000004</v>
      </c>
    </row>
    <row r="346" spans="1:15" x14ac:dyDescent="0.2">
      <c r="I346" s="279" t="s">
        <v>125</v>
      </c>
      <c r="J346" s="279"/>
      <c r="K346" s="279"/>
      <c r="L346" s="279"/>
      <c r="M346" s="279"/>
      <c r="N346" s="279"/>
      <c r="O346" s="76">
        <f>O345*10</f>
        <v>931574.53200000001</v>
      </c>
    </row>
    <row r="348" spans="1:15" x14ac:dyDescent="0.2">
      <c r="O348" s="76">
        <f>O346*1.18</f>
        <v>1099257.9477599999</v>
      </c>
    </row>
  </sheetData>
  <mergeCells count="619">
    <mergeCell ref="A86:B86"/>
    <mergeCell ref="A85:B85"/>
    <mergeCell ref="A84:B84"/>
    <mergeCell ref="A89:B89"/>
    <mergeCell ref="A88:B88"/>
    <mergeCell ref="A87:B87"/>
    <mergeCell ref="A99:B99"/>
    <mergeCell ref="A98:B98"/>
    <mergeCell ref="A92:B92"/>
    <mergeCell ref="A204:B204"/>
    <mergeCell ref="A203:B203"/>
    <mergeCell ref="A186:B186"/>
    <mergeCell ref="A183:B183"/>
    <mergeCell ref="A182:B182"/>
    <mergeCell ref="A206:B206"/>
    <mergeCell ref="A172:B172"/>
    <mergeCell ref="A171:B171"/>
    <mergeCell ref="A90:B90"/>
    <mergeCell ref="A181:B181"/>
    <mergeCell ref="A180:B180"/>
    <mergeCell ref="A190:B190"/>
    <mergeCell ref="A189:B189"/>
    <mergeCell ref="A188:B188"/>
    <mergeCell ref="A187:B187"/>
    <mergeCell ref="A185:B185"/>
    <mergeCell ref="A195:B195"/>
    <mergeCell ref="A205:B205"/>
    <mergeCell ref="A177:B177"/>
    <mergeCell ref="A184:B184"/>
    <mergeCell ref="A196:B196"/>
    <mergeCell ref="A197:B197"/>
    <mergeCell ref="A198:B198"/>
    <mergeCell ref="A194:B194"/>
    <mergeCell ref="A193:B193"/>
    <mergeCell ref="A192:B192"/>
    <mergeCell ref="A191:B191"/>
    <mergeCell ref="A202:B202"/>
    <mergeCell ref="A201:B201"/>
    <mergeCell ref="A200:B200"/>
    <mergeCell ref="I346:N346"/>
    <mergeCell ref="A330:B330"/>
    <mergeCell ref="C330:F330"/>
    <mergeCell ref="A331:B331"/>
    <mergeCell ref="C331:F331"/>
    <mergeCell ref="A332:B332"/>
    <mergeCell ref="C332:F332"/>
    <mergeCell ref="A325:B325"/>
    <mergeCell ref="C326:F326"/>
    <mergeCell ref="H345:N345"/>
    <mergeCell ref="A334:B334"/>
    <mergeCell ref="C334:F334"/>
    <mergeCell ref="A340:B340"/>
    <mergeCell ref="C340:F340"/>
    <mergeCell ref="A341:B341"/>
    <mergeCell ref="C341:F341"/>
    <mergeCell ref="A339:B339"/>
    <mergeCell ref="C339:F339"/>
    <mergeCell ref="A336:B336"/>
    <mergeCell ref="A335:B335"/>
    <mergeCell ref="A333:B333"/>
    <mergeCell ref="A338:B338"/>
    <mergeCell ref="A337:B337"/>
    <mergeCell ref="A329:B329"/>
    <mergeCell ref="C327:F327"/>
    <mergeCell ref="C328:F328"/>
    <mergeCell ref="C329:F329"/>
    <mergeCell ref="C337:F337"/>
    <mergeCell ref="C338:F338"/>
    <mergeCell ref="C333:F333"/>
    <mergeCell ref="C335:F335"/>
    <mergeCell ref="C336:F336"/>
    <mergeCell ref="B318:G318"/>
    <mergeCell ref="A322:B322"/>
    <mergeCell ref="C322:F322"/>
    <mergeCell ref="A323:B323"/>
    <mergeCell ref="C323:F323"/>
    <mergeCell ref="A324:B324"/>
    <mergeCell ref="C324:F324"/>
    <mergeCell ref="A328:B328"/>
    <mergeCell ref="K318:N318"/>
    <mergeCell ref="A320:B320"/>
    <mergeCell ref="C320:F320"/>
    <mergeCell ref="A321:B321"/>
    <mergeCell ref="C321:F321"/>
    <mergeCell ref="H315:N315"/>
    <mergeCell ref="B316:C316"/>
    <mergeCell ref="D316:G316"/>
    <mergeCell ref="H316:J316"/>
    <mergeCell ref="K316:N316"/>
    <mergeCell ref="B317:C317"/>
    <mergeCell ref="K317:N317"/>
    <mergeCell ref="O304:O315"/>
    <mergeCell ref="B305:G305"/>
    <mergeCell ref="B306:G306"/>
    <mergeCell ref="B307:G307"/>
    <mergeCell ref="B308:G308"/>
    <mergeCell ref="B309:G309"/>
    <mergeCell ref="B310:C310"/>
    <mergeCell ref="A301:B301"/>
    <mergeCell ref="C301:F301"/>
    <mergeCell ref="A302:B302"/>
    <mergeCell ref="C302:F302"/>
    <mergeCell ref="D310:E310"/>
    <mergeCell ref="N310:N313"/>
    <mergeCell ref="B311:G311"/>
    <mergeCell ref="B312:G312"/>
    <mergeCell ref="B313:G313"/>
    <mergeCell ref="B314:G314"/>
    <mergeCell ref="H314:I314"/>
    <mergeCell ref="J314:M314"/>
    <mergeCell ref="B304:G304"/>
    <mergeCell ref="H304:M313"/>
    <mergeCell ref="N304:N309"/>
    <mergeCell ref="A298:B298"/>
    <mergeCell ref="C298:F298"/>
    <mergeCell ref="A299:B299"/>
    <mergeCell ref="C299:F299"/>
    <mergeCell ref="A300:B300"/>
    <mergeCell ref="C300:F300"/>
    <mergeCell ref="A294:B294"/>
    <mergeCell ref="C294:F294"/>
    <mergeCell ref="A296:B296"/>
    <mergeCell ref="C296:F296"/>
    <mergeCell ref="A297:B297"/>
    <mergeCell ref="C297:F297"/>
    <mergeCell ref="A295:B295"/>
    <mergeCell ref="C295:F295"/>
    <mergeCell ref="A291:B291"/>
    <mergeCell ref="C291:F291"/>
    <mergeCell ref="A292:B292"/>
    <mergeCell ref="C292:F292"/>
    <mergeCell ref="A293:B293"/>
    <mergeCell ref="C293:F293"/>
    <mergeCell ref="A289:B289"/>
    <mergeCell ref="C289:F289"/>
    <mergeCell ref="A290:B290"/>
    <mergeCell ref="C290:F290"/>
    <mergeCell ref="A285:B285"/>
    <mergeCell ref="C285:F285"/>
    <mergeCell ref="A286:B286"/>
    <mergeCell ref="C287:F287"/>
    <mergeCell ref="C288:F288"/>
    <mergeCell ref="A283:B283"/>
    <mergeCell ref="C283:F283"/>
    <mergeCell ref="A284:B284"/>
    <mergeCell ref="C284:F284"/>
    <mergeCell ref="B279:G279"/>
    <mergeCell ref="K279:N279"/>
    <mergeCell ref="A281:B281"/>
    <mergeCell ref="C281:F281"/>
    <mergeCell ref="A282:B282"/>
    <mergeCell ref="C282:F282"/>
    <mergeCell ref="H276:N276"/>
    <mergeCell ref="B277:C277"/>
    <mergeCell ref="D277:G277"/>
    <mergeCell ref="H277:J277"/>
    <mergeCell ref="K277:N277"/>
    <mergeCell ref="B278:C278"/>
    <mergeCell ref="K278:N278"/>
    <mergeCell ref="O265:O276"/>
    <mergeCell ref="B266:G266"/>
    <mergeCell ref="B267:G267"/>
    <mergeCell ref="B268:G268"/>
    <mergeCell ref="B269:G269"/>
    <mergeCell ref="B270:G270"/>
    <mergeCell ref="B271:C271"/>
    <mergeCell ref="A262:B262"/>
    <mergeCell ref="C262:F262"/>
    <mergeCell ref="A263:B263"/>
    <mergeCell ref="C263:D263"/>
    <mergeCell ref="D271:E271"/>
    <mergeCell ref="N271:N274"/>
    <mergeCell ref="B272:G272"/>
    <mergeCell ref="B273:G273"/>
    <mergeCell ref="B274:G274"/>
    <mergeCell ref="B275:G275"/>
    <mergeCell ref="H275:I275"/>
    <mergeCell ref="J275:M275"/>
    <mergeCell ref="B265:G265"/>
    <mergeCell ref="H265:M274"/>
    <mergeCell ref="N265:N270"/>
    <mergeCell ref="A249:B249"/>
    <mergeCell ref="C249:F249"/>
    <mergeCell ref="A250:B250"/>
    <mergeCell ref="C250:F250"/>
    <mergeCell ref="A251:B251"/>
    <mergeCell ref="C251:F251"/>
    <mergeCell ref="A246:B246"/>
    <mergeCell ref="C246:F246"/>
    <mergeCell ref="A247:B247"/>
    <mergeCell ref="C247:F247"/>
    <mergeCell ref="A248:B248"/>
    <mergeCell ref="C248:F248"/>
    <mergeCell ref="A261:B261"/>
    <mergeCell ref="C261:F261"/>
    <mergeCell ref="A256:B256"/>
    <mergeCell ref="C256:F256"/>
    <mergeCell ref="A257:B257"/>
    <mergeCell ref="C257:F257"/>
    <mergeCell ref="A258:B258"/>
    <mergeCell ref="C258:F258"/>
    <mergeCell ref="A252:B252"/>
    <mergeCell ref="C252:F252"/>
    <mergeCell ref="A253:B253"/>
    <mergeCell ref="C253:F253"/>
    <mergeCell ref="A254:B254"/>
    <mergeCell ref="C254:F254"/>
    <mergeCell ref="A259:B259"/>
    <mergeCell ref="C259:F259"/>
    <mergeCell ref="A260:B260"/>
    <mergeCell ref="C260:F260"/>
    <mergeCell ref="A255:B255"/>
    <mergeCell ref="C255:F255"/>
    <mergeCell ref="A244:B244"/>
    <mergeCell ref="C244:F244"/>
    <mergeCell ref="A245:B245"/>
    <mergeCell ref="C245:F245"/>
    <mergeCell ref="A239:B239"/>
    <mergeCell ref="C239:F239"/>
    <mergeCell ref="A240:B240"/>
    <mergeCell ref="C240:F240"/>
    <mergeCell ref="A241:B241"/>
    <mergeCell ref="C241:F241"/>
    <mergeCell ref="C242:F242"/>
    <mergeCell ref="A242:B242"/>
    <mergeCell ref="A243:B243"/>
    <mergeCell ref="C243:F243"/>
    <mergeCell ref="A236:B236"/>
    <mergeCell ref="C236:F236"/>
    <mergeCell ref="A237:B237"/>
    <mergeCell ref="C237:F237"/>
    <mergeCell ref="A238:B238"/>
    <mergeCell ref="C238:F238"/>
    <mergeCell ref="A233:B233"/>
    <mergeCell ref="C233:F233"/>
    <mergeCell ref="A234:B234"/>
    <mergeCell ref="C234:F234"/>
    <mergeCell ref="A235:B235"/>
    <mergeCell ref="C235:F235"/>
    <mergeCell ref="A230:B230"/>
    <mergeCell ref="C230:F230"/>
    <mergeCell ref="A231:B231"/>
    <mergeCell ref="C231:F231"/>
    <mergeCell ref="A232:B232"/>
    <mergeCell ref="C232:F232"/>
    <mergeCell ref="A227:B227"/>
    <mergeCell ref="C227:F227"/>
    <mergeCell ref="A228:B228"/>
    <mergeCell ref="C228:F228"/>
    <mergeCell ref="A229:B229"/>
    <mergeCell ref="C229:F229"/>
    <mergeCell ref="B223:G223"/>
    <mergeCell ref="K223:N223"/>
    <mergeCell ref="A225:B225"/>
    <mergeCell ref="C225:F225"/>
    <mergeCell ref="A226:B226"/>
    <mergeCell ref="C226:F226"/>
    <mergeCell ref="H220:N220"/>
    <mergeCell ref="B221:C221"/>
    <mergeCell ref="D221:G221"/>
    <mergeCell ref="H221:J221"/>
    <mergeCell ref="K221:N221"/>
    <mergeCell ref="B222:C222"/>
    <mergeCell ref="K222:N222"/>
    <mergeCell ref="O209:O220"/>
    <mergeCell ref="B210:G210"/>
    <mergeCell ref="B211:G211"/>
    <mergeCell ref="B212:G212"/>
    <mergeCell ref="B213:G213"/>
    <mergeCell ref="B214:G214"/>
    <mergeCell ref="B215:C215"/>
    <mergeCell ref="C196:F196"/>
    <mergeCell ref="C197:F197"/>
    <mergeCell ref="A207:B207"/>
    <mergeCell ref="C207:D207"/>
    <mergeCell ref="D215:E215"/>
    <mergeCell ref="N215:N218"/>
    <mergeCell ref="B216:G216"/>
    <mergeCell ref="B217:G217"/>
    <mergeCell ref="B218:G218"/>
    <mergeCell ref="B219:G219"/>
    <mergeCell ref="H219:I219"/>
    <mergeCell ref="J219:M219"/>
    <mergeCell ref="B209:G209"/>
    <mergeCell ref="H209:M218"/>
    <mergeCell ref="N209:N214"/>
    <mergeCell ref="A199:B199"/>
    <mergeCell ref="C199:F199"/>
    <mergeCell ref="C90:F90"/>
    <mergeCell ref="C172:F172"/>
    <mergeCell ref="C206:F206"/>
    <mergeCell ref="C205:F205"/>
    <mergeCell ref="C195:F195"/>
    <mergeCell ref="C185:F185"/>
    <mergeCell ref="C181:F181"/>
    <mergeCell ref="C186:F186"/>
    <mergeCell ref="H163:I163"/>
    <mergeCell ref="B114:C114"/>
    <mergeCell ref="D114:G114"/>
    <mergeCell ref="H114:J114"/>
    <mergeCell ref="B102:G102"/>
    <mergeCell ref="H102:N112"/>
    <mergeCell ref="A100:B100"/>
    <mergeCell ref="C100:D100"/>
    <mergeCell ref="A95:B95"/>
    <mergeCell ref="A96:B96"/>
    <mergeCell ref="A97:B97"/>
    <mergeCell ref="A91:B91"/>
    <mergeCell ref="A93:B93"/>
    <mergeCell ref="A94:B94"/>
    <mergeCell ref="C182:F182"/>
    <mergeCell ref="C183:F183"/>
    <mergeCell ref="J163:M163"/>
    <mergeCell ref="C171:F171"/>
    <mergeCell ref="C203:F203"/>
    <mergeCell ref="C204:F204"/>
    <mergeCell ref="C200:F200"/>
    <mergeCell ref="C201:F201"/>
    <mergeCell ref="C202:F202"/>
    <mergeCell ref="C198:F198"/>
    <mergeCell ref="C176:F176"/>
    <mergeCell ref="C177:F177"/>
    <mergeCell ref="K167:N167"/>
    <mergeCell ref="H164:N164"/>
    <mergeCell ref="B165:C165"/>
    <mergeCell ref="D165:G165"/>
    <mergeCell ref="H165:J165"/>
    <mergeCell ref="K165:N165"/>
    <mergeCell ref="B166:C166"/>
    <mergeCell ref="K166:N166"/>
    <mergeCell ref="C190:F190"/>
    <mergeCell ref="C191:F191"/>
    <mergeCell ref="C192:F192"/>
    <mergeCell ref="C193:F193"/>
    <mergeCell ref="C194:F194"/>
    <mergeCell ref="C180:F180"/>
    <mergeCell ref="A178:B178"/>
    <mergeCell ref="A179:B179"/>
    <mergeCell ref="A173:B173"/>
    <mergeCell ref="C173:F173"/>
    <mergeCell ref="A174:B174"/>
    <mergeCell ref="C174:F174"/>
    <mergeCell ref="A175:B175"/>
    <mergeCell ref="C175:F175"/>
    <mergeCell ref="B167:G167"/>
    <mergeCell ref="A169:B169"/>
    <mergeCell ref="C169:F169"/>
    <mergeCell ref="A170:B170"/>
    <mergeCell ref="C170:F170"/>
    <mergeCell ref="C178:F178"/>
    <mergeCell ref="C179:F179"/>
    <mergeCell ref="A176:B176"/>
    <mergeCell ref="O153:O164"/>
    <mergeCell ref="B154:G154"/>
    <mergeCell ref="B155:G155"/>
    <mergeCell ref="B156:G156"/>
    <mergeCell ref="B157:G157"/>
    <mergeCell ref="B158:G158"/>
    <mergeCell ref="A148:B148"/>
    <mergeCell ref="C148:F148"/>
    <mergeCell ref="A149:B149"/>
    <mergeCell ref="C149:F149"/>
    <mergeCell ref="A150:B150"/>
    <mergeCell ref="C150:F150"/>
    <mergeCell ref="B159:C159"/>
    <mergeCell ref="D159:E159"/>
    <mergeCell ref="B160:G160"/>
    <mergeCell ref="B161:G161"/>
    <mergeCell ref="B162:G162"/>
    <mergeCell ref="B163:G163"/>
    <mergeCell ref="A151:B151"/>
    <mergeCell ref="C151:D151"/>
    <mergeCell ref="B153:G153"/>
    <mergeCell ref="H153:M162"/>
    <mergeCell ref="N153:N158"/>
    <mergeCell ref="N159:N162"/>
    <mergeCell ref="A145:B145"/>
    <mergeCell ref="C145:F145"/>
    <mergeCell ref="A146:B146"/>
    <mergeCell ref="C146:F146"/>
    <mergeCell ref="A147:B147"/>
    <mergeCell ref="C147:F147"/>
    <mergeCell ref="A140:B140"/>
    <mergeCell ref="C140:F140"/>
    <mergeCell ref="A142:B142"/>
    <mergeCell ref="C142:F142"/>
    <mergeCell ref="A144:B144"/>
    <mergeCell ref="C144:F144"/>
    <mergeCell ref="A141:B141"/>
    <mergeCell ref="C141:F141"/>
    <mergeCell ref="A143:B143"/>
    <mergeCell ref="C143:F143"/>
    <mergeCell ref="A137:B137"/>
    <mergeCell ref="C137:F137"/>
    <mergeCell ref="A138:B138"/>
    <mergeCell ref="C138:F138"/>
    <mergeCell ref="A139:B139"/>
    <mergeCell ref="C139:F139"/>
    <mergeCell ref="A134:B134"/>
    <mergeCell ref="C134:F134"/>
    <mergeCell ref="A135:B135"/>
    <mergeCell ref="C135:F135"/>
    <mergeCell ref="A136:B136"/>
    <mergeCell ref="C136:F136"/>
    <mergeCell ref="A131:B131"/>
    <mergeCell ref="C131:F131"/>
    <mergeCell ref="A132:B132"/>
    <mergeCell ref="C132:F132"/>
    <mergeCell ref="A133:B133"/>
    <mergeCell ref="C133:F133"/>
    <mergeCell ref="A128:B128"/>
    <mergeCell ref="C128:F128"/>
    <mergeCell ref="A129:B129"/>
    <mergeCell ref="C129:F129"/>
    <mergeCell ref="A130:B130"/>
    <mergeCell ref="C130:F130"/>
    <mergeCell ref="A125:B125"/>
    <mergeCell ref="C125:F125"/>
    <mergeCell ref="A126:B126"/>
    <mergeCell ref="C126:F126"/>
    <mergeCell ref="A127:B127"/>
    <mergeCell ref="C127:F127"/>
    <mergeCell ref="A122:B122"/>
    <mergeCell ref="C122:F122"/>
    <mergeCell ref="A123:B123"/>
    <mergeCell ref="C123:F123"/>
    <mergeCell ref="A124:B124"/>
    <mergeCell ref="C124:F124"/>
    <mergeCell ref="K114:N114"/>
    <mergeCell ref="A119:B119"/>
    <mergeCell ref="C119:F119"/>
    <mergeCell ref="A120:B120"/>
    <mergeCell ref="C120:F120"/>
    <mergeCell ref="A121:B121"/>
    <mergeCell ref="C121:F121"/>
    <mergeCell ref="B115:C115"/>
    <mergeCell ref="K115:N115"/>
    <mergeCell ref="B116:G116"/>
    <mergeCell ref="K116:N116"/>
    <mergeCell ref="A118:B118"/>
    <mergeCell ref="C118:F118"/>
    <mergeCell ref="O102:O113"/>
    <mergeCell ref="B103:G103"/>
    <mergeCell ref="B104:G104"/>
    <mergeCell ref="B105:G105"/>
    <mergeCell ref="B106:G106"/>
    <mergeCell ref="B107:G107"/>
    <mergeCell ref="B108:C108"/>
    <mergeCell ref="D108:E108"/>
    <mergeCell ref="B109:G109"/>
    <mergeCell ref="B110:G110"/>
    <mergeCell ref="B111:G111"/>
    <mergeCell ref="B112:G112"/>
    <mergeCell ref="H113:N113"/>
    <mergeCell ref="O51:O62"/>
    <mergeCell ref="H62:N62"/>
    <mergeCell ref="H63:J63"/>
    <mergeCell ref="K63:N63"/>
    <mergeCell ref="K64:N64"/>
    <mergeCell ref="C98:F98"/>
    <mergeCell ref="C99:F99"/>
    <mergeCell ref="C87:F87"/>
    <mergeCell ref="C88:F88"/>
    <mergeCell ref="C89:F89"/>
    <mergeCell ref="C84:F84"/>
    <mergeCell ref="C85:F85"/>
    <mergeCell ref="C86:F86"/>
    <mergeCell ref="C81:F81"/>
    <mergeCell ref="C95:F95"/>
    <mergeCell ref="C96:F96"/>
    <mergeCell ref="C97:F97"/>
    <mergeCell ref="C91:F91"/>
    <mergeCell ref="C93:F93"/>
    <mergeCell ref="C94:F94"/>
    <mergeCell ref="C92:F92"/>
    <mergeCell ref="K65:N65"/>
    <mergeCell ref="B63:C63"/>
    <mergeCell ref="D63:G63"/>
    <mergeCell ref="A82:B82"/>
    <mergeCell ref="C82:F82"/>
    <mergeCell ref="A83:B83"/>
    <mergeCell ref="C83:F83"/>
    <mergeCell ref="A78:B78"/>
    <mergeCell ref="C78:F78"/>
    <mergeCell ref="A79:B79"/>
    <mergeCell ref="C79:F79"/>
    <mergeCell ref="A80:B80"/>
    <mergeCell ref="C80:F80"/>
    <mergeCell ref="A81:B81"/>
    <mergeCell ref="A75:B75"/>
    <mergeCell ref="C75:F75"/>
    <mergeCell ref="A76:B76"/>
    <mergeCell ref="C76:F76"/>
    <mergeCell ref="A77:B77"/>
    <mergeCell ref="C77:F77"/>
    <mergeCell ref="A72:B72"/>
    <mergeCell ref="C72:F72"/>
    <mergeCell ref="A73:B73"/>
    <mergeCell ref="C73:F73"/>
    <mergeCell ref="A74:B74"/>
    <mergeCell ref="C74:F74"/>
    <mergeCell ref="A69:B69"/>
    <mergeCell ref="C69:F69"/>
    <mergeCell ref="A70:B70"/>
    <mergeCell ref="C70:F70"/>
    <mergeCell ref="A71:B71"/>
    <mergeCell ref="C71:F71"/>
    <mergeCell ref="B65:G65"/>
    <mergeCell ref="A67:B67"/>
    <mergeCell ref="C67:F67"/>
    <mergeCell ref="A68:B68"/>
    <mergeCell ref="C68:F68"/>
    <mergeCell ref="B64:C64"/>
    <mergeCell ref="B57:C57"/>
    <mergeCell ref="D57:E57"/>
    <mergeCell ref="B58:G58"/>
    <mergeCell ref="B59:G59"/>
    <mergeCell ref="B60:G60"/>
    <mergeCell ref="B61:G61"/>
    <mergeCell ref="H51:N61"/>
    <mergeCell ref="A48:B48"/>
    <mergeCell ref="A49:B49"/>
    <mergeCell ref="B51:G51"/>
    <mergeCell ref="B52:G52"/>
    <mergeCell ref="B53:G53"/>
    <mergeCell ref="B54:G54"/>
    <mergeCell ref="B55:G55"/>
    <mergeCell ref="B56:G56"/>
    <mergeCell ref="C47:F47"/>
    <mergeCell ref="C48:F48"/>
    <mergeCell ref="C49:D49"/>
    <mergeCell ref="A40:B40"/>
    <mergeCell ref="A42:B42"/>
    <mergeCell ref="A43:B43"/>
    <mergeCell ref="A44:B44"/>
    <mergeCell ref="A45:B45"/>
    <mergeCell ref="A46:B46"/>
    <mergeCell ref="A47:B47"/>
    <mergeCell ref="C40:F40"/>
    <mergeCell ref="C42:F42"/>
    <mergeCell ref="C43:F43"/>
    <mergeCell ref="C44:F44"/>
    <mergeCell ref="C45:F45"/>
    <mergeCell ref="C46:F46"/>
    <mergeCell ref="C41:F41"/>
    <mergeCell ref="A41:B41"/>
    <mergeCell ref="C37:F37"/>
    <mergeCell ref="C38:F38"/>
    <mergeCell ref="C39:F39"/>
    <mergeCell ref="C31:F31"/>
    <mergeCell ref="C32:F32"/>
    <mergeCell ref="C33:F33"/>
    <mergeCell ref="C34:F34"/>
    <mergeCell ref="C35:F35"/>
    <mergeCell ref="C36:F36"/>
    <mergeCell ref="C25:F25"/>
    <mergeCell ref="C26:F26"/>
    <mergeCell ref="C27:F27"/>
    <mergeCell ref="C28:F28"/>
    <mergeCell ref="C29:F29"/>
    <mergeCell ref="C30:F30"/>
    <mergeCell ref="C19:F19"/>
    <mergeCell ref="C20:F20"/>
    <mergeCell ref="C21:F21"/>
    <mergeCell ref="C22:F22"/>
    <mergeCell ref="C23:F23"/>
    <mergeCell ref="C24:F24"/>
    <mergeCell ref="A23:B23"/>
    <mergeCell ref="A24:B24"/>
    <mergeCell ref="A37:B37"/>
    <mergeCell ref="A38:B38"/>
    <mergeCell ref="A39:B39"/>
    <mergeCell ref="A31:B31"/>
    <mergeCell ref="A32:B32"/>
    <mergeCell ref="A33:B33"/>
    <mergeCell ref="A34:B34"/>
    <mergeCell ref="A35:B35"/>
    <mergeCell ref="A36:B36"/>
    <mergeCell ref="B1:G1"/>
    <mergeCell ref="H1:M11"/>
    <mergeCell ref="N1:N12"/>
    <mergeCell ref="B2:G2"/>
    <mergeCell ref="B3:G3"/>
    <mergeCell ref="B4:G4"/>
    <mergeCell ref="B14:C14"/>
    <mergeCell ref="J14:M14"/>
    <mergeCell ref="B15:G15"/>
    <mergeCell ref="J15:M15"/>
    <mergeCell ref="B10:G10"/>
    <mergeCell ref="B11:G11"/>
    <mergeCell ref="H12:M12"/>
    <mergeCell ref="B13:C13"/>
    <mergeCell ref="D13:G13"/>
    <mergeCell ref="H13:I13"/>
    <mergeCell ref="J13:M13"/>
    <mergeCell ref="C184:F184"/>
    <mergeCell ref="C187:F187"/>
    <mergeCell ref="C188:F188"/>
    <mergeCell ref="C189:F189"/>
    <mergeCell ref="B5:G5"/>
    <mergeCell ref="B6:G6"/>
    <mergeCell ref="B7:C7"/>
    <mergeCell ref="D7:E7"/>
    <mergeCell ref="B8:G8"/>
    <mergeCell ref="B9:G9"/>
    <mergeCell ref="A17:B17"/>
    <mergeCell ref="A18:B18"/>
    <mergeCell ref="C17:F17"/>
    <mergeCell ref="C18:F18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</mergeCells>
  <pageMargins left="0.25" right="0.25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PO VIREN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Mihir Group</cp:lastModifiedBy>
  <cp:lastPrinted>2025-03-10T04:21:29Z</cp:lastPrinted>
  <dcterms:created xsi:type="dcterms:W3CDTF">2025-01-09T11:17:05Z</dcterms:created>
  <dcterms:modified xsi:type="dcterms:W3CDTF">2025-03-10T04:24:52Z</dcterms:modified>
</cp:coreProperties>
</file>