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b06e3de6239a04/Desktop/Data Classwork/Excel/Excel Challenge/Challenge/excel-challenge/"/>
    </mc:Choice>
  </mc:AlternateContent>
  <xr:revisionPtr revIDLastSave="353" documentId="8_{A90CC2E7-E60C-4A84-9E25-4AD61BDAE211}" xr6:coauthVersionLast="47" xr6:coauthVersionMax="47" xr10:uidLastSave="{A2DDCF94-89D2-4196-9EDD-3876C6AC8877}"/>
  <bookViews>
    <workbookView xWindow="-110" yWindow="-110" windowWidth="19420" windowHeight="11500" activeTab="4" xr2:uid="{00000000-000D-0000-FFFF-FFFF00000000}"/>
  </bookViews>
  <sheets>
    <sheet name="Crowdfunding" sheetId="1" r:id="rId1"/>
    <sheet name="Pivot Table by Category" sheetId="2" r:id="rId2"/>
    <sheet name="Pivot Table by Month" sheetId="4" r:id="rId3"/>
    <sheet name="Outcomes Based on Goal" sheetId="5" r:id="rId4"/>
    <sheet name="Statistical Analysis" sheetId="6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6" l="1"/>
  <c r="K3" i="6"/>
  <c r="O3" i="6"/>
  <c r="O4" i="6"/>
  <c r="L3" i="6"/>
  <c r="M3" i="6"/>
  <c r="N3" i="6"/>
  <c r="P3" i="6"/>
  <c r="L4" i="6"/>
  <c r="M4" i="6"/>
  <c r="N4" i="6"/>
  <c r="P4" i="6"/>
  <c r="H3" i="5" l="1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2" i="5"/>
  <c r="C3" i="5"/>
  <c r="B13" i="5"/>
  <c r="B12" i="5"/>
  <c r="B11" i="5"/>
  <c r="B10" i="5"/>
  <c r="B9" i="5"/>
  <c r="B8" i="5"/>
  <c r="B7" i="5"/>
  <c r="B6" i="5"/>
  <c r="B5" i="5"/>
  <c r="B2" i="5"/>
  <c r="B3" i="5"/>
  <c r="B4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5" i="1"/>
  <c r="M4" i="1"/>
  <c r="M3" i="1"/>
  <c r="M2" i="1"/>
  <c r="G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5" i="1"/>
  <c r="G4" i="1"/>
  <c r="G2" i="1"/>
</calcChain>
</file>

<file path=xl/sharedStrings.xml><?xml version="1.0" encoding="utf-8"?>
<sst xmlns="http://schemas.openxmlformats.org/spreadsheetml/2006/main" count="9045" uniqueCount="2116">
  <si>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</si>
  <si>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</si>
  <si>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</si>
  <si>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</si>
  <si>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</si>
  <si>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</si>
  <si>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</si>
  <si>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</si>
  <si>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</si>
  <si>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</si>
  <si>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</si>
  <si>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</si>
  <si>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</si>
  <si>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</si>
  <si>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</si>
  <si>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</si>
  <si>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</si>
  <si>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</si>
  <si>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</si>
  <si>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</si>
  <si>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</si>
  <si>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</si>
  <si>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</si>
  <si>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</si>
  <si>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</si>
  <si>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</si>
  <si>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</si>
  <si>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</si>
  <si>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</si>
  <si>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</si>
  <si>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</si>
  <si>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</si>
  <si>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</si>
  <si>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</si>
  <si>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</si>
  <si>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</si>
  <si>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</si>
  <si>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</si>
  <si>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</si>
  <si>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</si>
  <si>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</si>
  <si>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</si>
  <si>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</si>
  <si>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</si>
  <si>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</si>
  <si>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</si>
  <si>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</si>
  <si>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</si>
  <si>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</si>
  <si>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</si>
  <si>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</si>
  <si>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</si>
  <si>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</si>
  <si>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</si>
  <si>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</si>
  <si>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</si>
  <si>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</si>
  <si>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</si>
  <si>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</si>
  <si>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</si>
  <si>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</si>
  <si>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</si>
  <si>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</si>
  <si>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</si>
  <si>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</si>
  <si>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</si>
  <si>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</si>
  <si>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</si>
  <si>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</si>
  <si>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</si>
  <si>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</si>
  <si>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</si>
  <si>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</si>
  <si>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</si>
  <si>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</si>
  <si>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</si>
  <si>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</si>
  <si>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</si>
  <si>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</si>
  <si>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</si>
  <si>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</si>
  <si>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</si>
  <si>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</si>
  <si>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</si>
  <si>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</si>
  <si>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</si>
  <si>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</si>
  <si>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</si>
  <si>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</si>
  <si>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</si>
  <si>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</si>
  <si>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</si>
  <si>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</si>
  <si>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</si>
  <si>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</si>
  <si>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</si>
  <si>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</si>
  <si>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</si>
  <si>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</si>
  <si>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</si>
  <si>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</si>
  <si>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</si>
  <si>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</si>
  <si>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</si>
  <si>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</si>
  <si>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</si>
  <si>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</si>
  <si>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</si>
  <si>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</si>
  <si>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</si>
  <si>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</si>
  <si>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</si>
  <si>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</si>
  <si>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</si>
  <si>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</si>
  <si>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</si>
  <si>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</si>
  <si>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</si>
  <si>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</si>
  <si>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</si>
  <si>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</si>
  <si>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</si>
  <si>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</si>
  <si>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</si>
  <si>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</si>
  <si>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</si>
  <si>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</si>
  <si>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</si>
  <si>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</si>
  <si>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</si>
  <si>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</si>
  <si>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</si>
  <si>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</si>
  <si>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</si>
  <si>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</si>
  <si>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</si>
  <si>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</si>
  <si>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</si>
  <si>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</si>
  <si>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</si>
  <si>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</si>
  <si>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</si>
  <si>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</si>
  <si>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</si>
  <si>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</si>
  <si>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</si>
  <si>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</si>
  <si>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</si>
  <si>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</si>
  <si>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</si>
  <si>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</si>
  <si>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</si>
  <si>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</si>
  <si>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</si>
  <si>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</si>
  <si>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</si>
  <si>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</si>
  <si>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</si>
  <si>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</si>
  <si>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</si>
  <si>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</si>
  <si>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</si>
  <si>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</si>
  <si>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</si>
  <si>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</si>
  <si>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</si>
  <si>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</si>
  <si>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</si>
  <si>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</si>
  <si>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</si>
  <si>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</si>
  <si>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</si>
  <si>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</si>
  <si>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</si>
  <si>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</si>
  <si>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</si>
  <si>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</si>
  <si>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</si>
  <si>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</si>
  <si>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</si>
  <si>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</si>
  <si>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</si>
  <si>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</si>
  <si>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</si>
  <si>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</si>
  <si>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</si>
  <si>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</si>
  <si>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</si>
  <si>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</si>
  <si>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</si>
  <si>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</si>
  <si>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</si>
  <si>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</si>
  <si>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</si>
  <si>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</si>
  <si>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</si>
  <si>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</si>
  <si>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</si>
  <si>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</si>
  <si>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</si>
  <si>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</si>
  <si>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</si>
  <si>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</si>
  <si>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</si>
  <si>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</si>
  <si>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</si>
  <si>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</si>
  <si>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</si>
  <si>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</si>
  <si>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</si>
  <si>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</si>
  <si>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</si>
  <si>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</si>
  <si>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</si>
  <si>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</si>
  <si>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</si>
  <si>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</si>
  <si>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</si>
  <si>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</si>
  <si>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</si>
  <si>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</si>
  <si>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</si>
  <si>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</si>
  <si>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</si>
  <si>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</si>
  <si>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</si>
  <si>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</si>
  <si>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</si>
  <si>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</si>
  <si>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</si>
  <si>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</si>
  <si>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</si>
  <si>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</si>
  <si>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</si>
  <si>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</si>
  <si>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</si>
  <si>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</si>
  <si>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</si>
  <si>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</si>
  <si>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</si>
  <si>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</si>
  <si>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</si>
  <si>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</si>
  <si>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</si>
  <si>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</si>
  <si>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</si>
  <si>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</si>
  <si>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</si>
  <si>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</si>
  <si>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</si>
  <si>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</si>
  <si>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</si>
  <si>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</si>
  <si>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</si>
  <si>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</si>
  <si>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</si>
  <si>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</si>
  <si>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</si>
  <si>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</si>
  <si>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</si>
  <si>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</si>
  <si>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</si>
  <si>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</si>
  <si>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</si>
  <si>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</si>
  <si>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</si>
  <si>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</si>
  <si>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</si>
  <si>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</si>
  <si>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</si>
  <si>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</si>
  <si>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</si>
  <si>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</si>
  <si>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</si>
  <si>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</si>
  <si>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</si>
  <si>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</si>
  <si>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</si>
  <si>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</si>
  <si>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</si>
  <si>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</si>
  <si>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</si>
  <si>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</si>
  <si>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</si>
  <si>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</si>
  <si>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</si>
  <si>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</si>
  <si>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</si>
  <si>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</si>
  <si>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</si>
  <si>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</si>
  <si>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</si>
  <si>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</si>
  <si>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</si>
  <si>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</si>
  <si>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</si>
  <si>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</si>
  <si>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</si>
  <si>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</si>
  <si>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</si>
  <si>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</si>
  <si>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</si>
  <si>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</si>
  <si>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</si>
  <si>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</si>
  <si>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</si>
  <si>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</si>
  <si>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</si>
  <si>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</si>
  <si>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</si>
  <si>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</si>
  <si>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</si>
  <si>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</si>
  <si>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</si>
  <si>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</si>
  <si>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</si>
  <si>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</si>
  <si>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</si>
  <si>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</si>
  <si>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</si>
  <si>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</si>
  <si>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</si>
  <si>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</si>
  <si>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</si>
  <si>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</si>
  <si>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</si>
  <si>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</si>
  <si>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</si>
  <si>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</si>
  <si>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</si>
  <si>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</si>
  <si>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</si>
  <si>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</si>
  <si>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</si>
  <si>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</si>
  <si>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</si>
  <si>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</si>
  <si>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</si>
  <si>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</si>
  <si>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</si>
  <si>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</si>
  <si>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</si>
  <si>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</si>
  <si>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</si>
  <si>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</si>
  <si>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</si>
  <si>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</si>
  <si>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</si>
  <si>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</si>
  <si>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</si>
  <si>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</si>
  <si>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</si>
  <si>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</si>
  <si>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</si>
  <si>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</si>
  <si>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</si>
  <si>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</si>
  <si>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</si>
  <si>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</si>
  <si>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</si>
  <si>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</si>
  <si>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</si>
  <si>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</si>
  <si>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</si>
  <si>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</si>
  <si>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</si>
  <si>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</si>
  <si>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</si>
  <si>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</si>
  <si>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</si>
  <si>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</si>
  <si>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</si>
  <si>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</si>
  <si>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</si>
  <si>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</si>
  <si>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</si>
  <si>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</si>
  <si>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</si>
  <si>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</si>
  <si>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</si>
  <si>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</si>
  <si>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</si>
  <si>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</si>
  <si>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</si>
  <si>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</si>
  <si>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</si>
  <si>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</si>
  <si>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</si>
  <si>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</si>
  <si>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</si>
  <si>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</si>
  <si>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</si>
  <si>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</si>
  <si>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</si>
  <si>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</si>
  <si>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</si>
  <si>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</si>
  <si>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</si>
  <si>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</si>
  <si>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</si>
  <si>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</si>
  <si>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</si>
  <si>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</si>
  <si>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</si>
  <si>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</si>
  <si>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</si>
  <si>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</si>
  <si>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</si>
  <si>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</si>
  <si>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</si>
  <si>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</si>
  <si>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</si>
  <si>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</si>
  <si>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</si>
  <si>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</si>
  <si>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</si>
  <si>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</si>
  <si>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</si>
  <si>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</si>
  <si>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</si>
  <si>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</si>
  <si>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</si>
  <si>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</si>
  <si>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</si>
  <si>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</si>
  <si>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</si>
  <si>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</si>
  <si>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</si>
  <si>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</si>
  <si>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</si>
  <si>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</si>
  <si>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</si>
  <si>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</si>
  <si>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</si>
  <si>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</si>
  <si>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</si>
  <si>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</si>
  <si>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</si>
  <si>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</si>
  <si>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</si>
  <si>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</si>
  <si>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</si>
  <si>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</si>
  <si>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</si>
  <si>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</si>
  <si>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</si>
  <si>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</si>
  <si>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</si>
  <si>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</si>
  <si>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</si>
  <si>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</si>
  <si>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</si>
  <si>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</si>
  <si>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</si>
  <si>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</si>
  <si>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</si>
  <si>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</si>
  <si>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</si>
  <si>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</si>
  <si>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</si>
  <si>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</si>
  <si>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</si>
  <si>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</si>
  <si>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</si>
  <si>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</si>
  <si>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</si>
  <si>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</si>
  <si>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</si>
  <si>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</si>
  <si>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</si>
  <si>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</si>
  <si>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</si>
  <si>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</si>
  <si>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</si>
  <si>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</si>
  <si>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</si>
  <si>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</si>
  <si>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</si>
  <si>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</si>
  <si>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</si>
  <si>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</si>
  <si>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</si>
  <si>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</si>
  <si>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</si>
  <si>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</si>
  <si>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</si>
  <si>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</si>
  <si>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</si>
  <si>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</si>
  <si>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</si>
  <si>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</si>
  <si>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</si>
  <si>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</si>
  <si>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</si>
  <si>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</si>
  <si>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</si>
  <si>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</si>
  <si>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</si>
  <si>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</si>
  <si>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</si>
  <si>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</si>
  <si>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</si>
  <si>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</si>
  <si>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</si>
  <si>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</si>
  <si>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</si>
  <si>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</si>
  <si>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</si>
  <si>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</si>
  <si>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</si>
  <si>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</si>
  <si>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</si>
  <si>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</si>
  <si>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</si>
  <si>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</si>
  <si>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</si>
  <si>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</si>
  <si>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</si>
  <si>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</si>
  <si>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</si>
  <si>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</si>
  <si>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</si>
  <si>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</si>
  <si>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</si>
  <si>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</si>
  <si>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</si>
  <si>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</si>
  <si>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</si>
  <si>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</si>
  <si>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</si>
  <si>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</si>
  <si>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</si>
  <si>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</si>
  <si>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</si>
  <si>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</si>
  <si>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</si>
  <si>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</si>
  <si>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</si>
  <si>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</si>
  <si>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</si>
  <si>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</si>
  <si>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</si>
  <si>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</si>
  <si>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</si>
  <si>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</si>
  <si>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</si>
  <si>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</si>
  <si>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</si>
  <si>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</si>
  <si>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</si>
  <si>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</si>
  <si>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</si>
  <si>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</si>
  <si>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</si>
  <si>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</si>
  <si>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</si>
  <si>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</si>
  <si>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</si>
  <si>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</si>
  <si>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</si>
  <si>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</si>
  <si>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</si>
  <si>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</si>
  <si>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</si>
  <si>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</si>
  <si>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</si>
  <si>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</si>
  <si>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</si>
  <si>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</si>
  <si>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</si>
  <si>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</si>
  <si>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</si>
  <si>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</si>
  <si>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</si>
  <si>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</si>
  <si>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</si>
  <si>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</si>
  <si>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</si>
  <si>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</si>
  <si>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</si>
  <si>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</si>
  <si>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</si>
  <si>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</si>
  <si>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</si>
  <si>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</si>
  <si>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</si>
  <si>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</si>
  <si>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</si>
  <si>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</si>
  <si>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</si>
  <si>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</si>
  <si>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</si>
  <si>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</si>
  <si>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</si>
  <si>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</si>
  <si>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</si>
  <si>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</si>
  <si>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</si>
  <si>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</si>
  <si>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</si>
  <si>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</si>
  <si>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</si>
  <si>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</si>
  <si>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</si>
  <si>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</si>
  <si>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</si>
  <si>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</si>
  <si>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</si>
  <si>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</si>
  <si>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</si>
  <si>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</si>
  <si>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</si>
  <si>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</si>
  <si>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</si>
  <si>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</si>
  <si>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</si>
  <si>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</si>
  <si>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</si>
  <si>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</si>
  <si>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</si>
  <si>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</si>
  <si>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</si>
  <si>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</si>
  <si>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</si>
  <si>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</si>
  <si>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</si>
  <si>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</si>
  <si>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</si>
  <si>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</si>
  <si>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</si>
  <si>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</si>
  <si>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</si>
  <si>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</si>
  <si>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</si>
  <si>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</si>
  <si>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</si>
  <si>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</si>
  <si>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</si>
  <si>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</si>
  <si>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</si>
  <si>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</si>
  <si>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</si>
  <si>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</si>
  <si>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</si>
  <si>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</si>
  <si>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</si>
  <si>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</si>
  <si>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</si>
  <si>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</si>
  <si>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</si>
  <si>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</si>
  <si>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</si>
  <si>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</si>
  <si>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</si>
  <si>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</si>
  <si>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</si>
  <si>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</si>
  <si>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</si>
  <si>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</si>
  <si>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</si>
  <si>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</si>
  <si>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</si>
  <si>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</si>
  <si>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</si>
  <si>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</si>
  <si>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</si>
  <si>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</si>
  <si>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</si>
  <si>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</si>
  <si>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</si>
  <si>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</si>
  <si>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</si>
  <si>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</si>
  <si>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</si>
  <si>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</si>
  <si>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</si>
  <si>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</si>
  <si>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</si>
  <si>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</si>
  <si>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</si>
  <si>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</si>
  <si>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</si>
  <si>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</si>
  <si>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</si>
  <si>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</si>
  <si>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</si>
  <si>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</si>
  <si>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</si>
  <si>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</si>
  <si>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</si>
  <si>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</si>
  <si>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</si>
  <si>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</si>
  <si>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</si>
  <si>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</si>
  <si>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</si>
  <si>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</si>
  <si>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</si>
  <si>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</si>
  <si>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</si>
  <si>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</si>
  <si>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</si>
  <si>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</si>
  <si>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</si>
  <si>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</si>
  <si>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</si>
  <si>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</si>
  <si>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</si>
  <si>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</si>
  <si>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</si>
  <si>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</si>
  <si>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</si>
  <si>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</si>
  <si>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</si>
  <si>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</si>
  <si>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</si>
  <si>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</si>
  <si>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</si>
  <si>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</si>
  <si>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</si>
  <si>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</si>
  <si>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</si>
  <si>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</si>
  <si>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</si>
  <si>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</si>
  <si>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</si>
  <si>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</si>
  <si>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</si>
  <si>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</si>
  <si>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</si>
  <si>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</si>
  <si>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</si>
  <si>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</si>
  <si>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</si>
  <si>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</si>
  <si>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</si>
  <si>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</si>
  <si>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</si>
  <si>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</si>
  <si>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</si>
  <si>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</si>
  <si>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</si>
  <si>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</si>
  <si>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</si>
  <si>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</si>
  <si>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</si>
  <si>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</si>
  <si>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</si>
  <si>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</si>
  <si>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</si>
  <si>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</si>
  <si>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</si>
  <si>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</si>
  <si>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</si>
  <si>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</si>
  <si>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</si>
  <si>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</si>
  <si>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</si>
  <si>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</si>
  <si>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</si>
  <si>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</si>
  <si>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</si>
  <si>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</si>
  <si>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</si>
  <si>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</si>
  <si>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</si>
  <si>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</si>
  <si>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</si>
  <si>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</si>
  <si>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</si>
  <si>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</si>
  <si>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</si>
  <si>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</si>
  <si>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</si>
  <si>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</si>
  <si>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</si>
  <si>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</si>
  <si>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</si>
  <si>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</si>
  <si>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</si>
  <si>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</si>
  <si>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</si>
  <si>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</si>
  <si>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</si>
  <si>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</si>
  <si>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</si>
  <si>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</si>
  <si>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</si>
  <si>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</si>
  <si>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</si>
  <si>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</si>
  <si>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</si>
  <si>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</si>
  <si>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</si>
  <si>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</si>
  <si>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</si>
  <si>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</si>
  <si>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</si>
  <si>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</si>
  <si>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</si>
  <si>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</si>
  <si>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</si>
  <si>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</si>
  <si>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</si>
  <si>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</si>
  <si>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</si>
  <si>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</si>
  <si>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</si>
  <si>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</si>
  <si>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</si>
  <si>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</si>
  <si>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</si>
  <si>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</si>
  <si>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</si>
  <si>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</si>
  <si>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</si>
  <si>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</si>
  <si>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</si>
  <si>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</si>
  <si>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</si>
  <si>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</si>
  <si>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</si>
  <si>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</si>
  <si>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</si>
  <si>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</si>
  <si>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</si>
  <si>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</si>
  <si>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</si>
  <si>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</si>
  <si>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</si>
  <si>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</si>
  <si>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</si>
  <si>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</si>
  <si>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</si>
  <si>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</si>
  <si>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</si>
  <si>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</si>
  <si>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</si>
  <si>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</si>
  <si>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</si>
  <si>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</si>
  <si>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</si>
  <si>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</si>
  <si>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</si>
  <si>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</si>
  <si>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</si>
  <si>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</si>
  <si>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</si>
  <si>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</si>
  <si>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</si>
  <si>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</si>
  <si>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</si>
  <si>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</si>
  <si>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</si>
  <si>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</si>
  <si>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</si>
  <si>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</si>
  <si>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</si>
  <si>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</si>
  <si>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</si>
  <si>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</si>
  <si>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</si>
  <si>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</si>
  <si>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</si>
  <si>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</si>
  <si>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</si>
  <si>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</si>
  <si>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</si>
  <si>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</si>
  <si>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</si>
  <si>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</si>
  <si>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</si>
  <si>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</si>
  <si>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</si>
  <si>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</si>
  <si>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</si>
  <si>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</si>
  <si>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</si>
  <si>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</si>
  <si>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</si>
  <si>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</si>
  <si>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</si>
  <si>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</si>
  <si>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</si>
  <si>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</si>
  <si>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</si>
  <si>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</si>
  <si>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</si>
  <si>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</si>
  <si>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</si>
  <si>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</si>
  <si>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</si>
  <si>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</si>
  <si>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</si>
  <si>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</si>
  <si>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</si>
  <si>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</si>
  <si>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</si>
  <si>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</si>
  <si>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</si>
  <si>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</si>
  <si>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</si>
  <si>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</si>
  <si>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</si>
  <si>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</si>
  <si>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</si>
  <si>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</si>
  <si>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</si>
  <si>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</si>
  <si>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</si>
  <si>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</si>
  <si>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</si>
  <si>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</si>
  <si>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</si>
  <si>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</si>
  <si>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</si>
  <si>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</si>
  <si>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</si>
  <si>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</si>
  <si>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</si>
  <si>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</si>
  <si>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</si>
  <si>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</si>
  <si>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</si>
  <si>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</si>
  <si>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</si>
  <si>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</si>
  <si>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</si>
  <si>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</si>
  <si>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</si>
  <si>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</si>
  <si>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</si>
  <si>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</si>
  <si>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</si>
  <si>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</si>
  <si>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</si>
  <si>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</si>
  <si>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</si>
  <si>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</si>
  <si>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</si>
  <si>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</si>
  <si>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</si>
  <si>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</si>
  <si>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</si>
  <si>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</si>
  <si>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</si>
  <si>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</si>
  <si>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</si>
  <si>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</si>
  <si>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</si>
  <si>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</si>
  <si>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</si>
  <si>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</si>
  <si>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</si>
  <si>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</si>
  <si>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</si>
  <si>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</si>
  <si>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</si>
  <si>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</si>
  <si>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</si>
  <si>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</si>
  <si>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</si>
  <si>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</si>
  <si>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</si>
  <si>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</si>
  <si>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</si>
  <si>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</si>
  <si>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</si>
  <si>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</si>
  <si>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</si>
  <si>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</si>
  <si>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</si>
  <si>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</si>
  <si>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</si>
  <si>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</si>
  <si>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</si>
  <si>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</si>
  <si>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</si>
  <si>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</si>
  <si>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</si>
  <si>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</si>
  <si>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</si>
  <si>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</si>
  <si>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</si>
  <si>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</si>
  <si>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</si>
  <si>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</si>
  <si>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</si>
  <si>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</si>
  <si>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</si>
  <si>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</si>
  <si>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</si>
  <si>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</si>
  <si>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</si>
  <si>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</si>
  <si>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</si>
  <si>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</si>
  <si>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</si>
  <si>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</si>
  <si>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</si>
  <si>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</si>
  <si>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</si>
  <si>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</si>
  <si>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</si>
  <si>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</si>
  <si>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</si>
  <si>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</si>
  <si>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</si>
  <si>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</si>
  <si>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</si>
  <si>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</si>
  <si>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</si>
  <si>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</si>
  <si>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</si>
  <si>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</si>
  <si>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</si>
  <si>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</si>
  <si>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</si>
  <si>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</si>
  <si>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</si>
  <si>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</si>
  <si>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</si>
  <si>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</si>
  <si>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</si>
  <si>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</si>
  <si>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</si>
  <si>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</si>
  <si>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</si>
  <si>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</si>
  <si>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</si>
  <si>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</si>
  <si>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</si>
  <si>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</si>
  <si>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</si>
  <si>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</si>
  <si>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</si>
  <si>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</si>
  <si>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</si>
  <si>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</si>
  <si>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</si>
  <si>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</si>
  <si>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</si>
  <si>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</si>
  <si>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</si>
  <si>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</si>
  <si>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</si>
  <si>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</si>
  <si>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</si>
  <si>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</si>
  <si>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</si>
  <si>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</si>
  <si>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</si>
  <si>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</si>
  <si>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</si>
  <si>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</si>
  <si>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</si>
  <si>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</si>
  <si>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</si>
  <si>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</si>
  <si>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</si>
  <si>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</si>
  <si>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</si>
  <si>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</si>
  <si>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</si>
  <si>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</si>
  <si>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</si>
  <si>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</si>
  <si>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</si>
  <si>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</si>
  <si>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</si>
  <si>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</si>
  <si>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</si>
  <si>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</si>
  <si>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</si>
  <si>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</si>
  <si>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</si>
  <si>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</si>
  <si>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</si>
  <si>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</si>
  <si>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</si>
  <si>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</si>
  <si>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</si>
  <si>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</si>
  <si>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</si>
  <si>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</si>
  <si>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</si>
  <si>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</si>
  <si>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</si>
  <si>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</si>
  <si>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</si>
  <si>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</si>
  <si>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</si>
  <si>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</si>
  <si>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</si>
  <si>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</si>
  <si>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</si>
  <si>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</si>
  <si>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</si>
  <si>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</si>
  <si>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</si>
  <si>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</si>
  <si>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</si>
  <si>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</si>
  <si>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</si>
  <si>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</si>
  <si>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</si>
  <si>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</si>
  <si>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</si>
  <si>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</si>
  <si>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</si>
  <si>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</si>
  <si>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</si>
  <si>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</si>
  <si>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</si>
  <si>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</si>
  <si>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</si>
  <si>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</si>
  <si>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</si>
  <si>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</si>
  <si>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</si>
  <si>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</si>
  <si>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</si>
  <si>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</si>
  <si>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</si>
  <si>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</si>
  <si>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</si>
  <si>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</si>
  <si>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</si>
  <si>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</si>
  <si>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</si>
  <si>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</si>
  <si>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</si>
  <si>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</si>
  <si>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</si>
  <si>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</si>
  <si>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</si>
  <si>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</si>
  <si>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</si>
  <si>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</si>
  <si>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</si>
  <si>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</si>
  <si>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</si>
  <si>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</si>
  <si>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</si>
  <si>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</si>
  <si>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</si>
  <si>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</si>
  <si>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</si>
  <si>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</si>
  <si>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</si>
  <si>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</si>
  <si>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</si>
  <si>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</si>
  <si>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</si>
  <si>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</si>
  <si>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</si>
  <si>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</si>
  <si>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</si>
  <si>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</si>
  <si>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</si>
  <si>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</si>
  <si>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</si>
  <si>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</si>
  <si>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</si>
  <si>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</si>
  <si>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</si>
  <si>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</si>
  <si>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</si>
  <si>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</si>
  <si>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</si>
  <si>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</si>
  <si>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</si>
  <si>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</si>
  <si>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</si>
  <si>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</si>
  <si>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</si>
  <si>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</si>
  <si>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</si>
  <si>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</si>
  <si>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</si>
  <si>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</si>
  <si>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</si>
  <si>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</si>
  <si>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</si>
  <si>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</si>
  <si>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</si>
  <si>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</si>
  <si>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</si>
  <si>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</si>
  <si>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</si>
  <si>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</si>
  <si>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</si>
  <si>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</si>
  <si>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</si>
  <si>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</si>
  <si>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</si>
  <si>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</si>
  <si>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</si>
  <si>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</si>
  <si>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</si>
  <si>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</si>
  <si>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</si>
  <si>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</si>
  <si>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</si>
  <si>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</si>
  <si>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</si>
  <si>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</si>
  <si>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</si>
  <si>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</si>
  <si>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</si>
  <si>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</si>
  <si>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</si>
  <si>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</si>
  <si>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</si>
  <si>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</si>
  <si>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</si>
  <si>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</si>
  <si>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</si>
  <si>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</si>
  <si>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</si>
  <si>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</si>
  <si>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</si>
  <si>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</si>
  <si>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</si>
  <si>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</si>
  <si>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</si>
  <si>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</si>
  <si>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</si>
  <si>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</si>
  <si>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</si>
  <si>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</si>
  <si>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</si>
  <si>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</si>
  <si>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</si>
  <si>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</si>
  <si>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</si>
  <si>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</si>
  <si>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</si>
  <si>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</si>
  <si>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</si>
  <si>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</si>
  <si>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</si>
  <si>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</si>
  <si>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</si>
  <si>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</si>
  <si>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</si>
  <si>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</si>
  <si>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</si>
  <si>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</si>
  <si>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</si>
  <si>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</si>
  <si>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</si>
  <si>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</si>
  <si>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</si>
  <si>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</si>
  <si>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</si>
  <si>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</si>
  <si>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</si>
  <si>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</si>
  <si>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</si>
  <si>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</si>
  <si>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</si>
  <si>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</si>
  <si>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</si>
  <si>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</si>
  <si>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</si>
  <si>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</si>
  <si>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</si>
  <si>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</si>
  <si>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</si>
  <si>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</si>
  <si>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</si>
  <si>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</si>
  <si>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</si>
  <si>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</si>
  <si>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</si>
  <si>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</si>
  <si>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</si>
  <si>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</si>
  <si>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</si>
  <si>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</si>
  <si>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</si>
  <si>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</si>
  <si>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</si>
  <si>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</si>
  <si>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</si>
  <si>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</si>
  <si>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</si>
  <si>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</si>
  <si>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</si>
  <si>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</si>
  <si>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</si>
  <si>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</si>
  <si>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</si>
  <si>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</si>
  <si>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</si>
  <si>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</si>
  <si>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</si>
  <si>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</si>
  <si>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</si>
  <si>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</si>
  <si>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</si>
  <si>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</si>
  <si>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</si>
  <si>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</si>
  <si>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</si>
  <si>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</si>
  <si>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</si>
  <si>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</si>
  <si>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</si>
  <si>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</si>
  <si>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</si>
  <si>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</si>
  <si>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</si>
  <si>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</si>
  <si>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</si>
  <si>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</si>
  <si>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</si>
  <si>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</si>
  <si>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</si>
  <si>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</si>
  <si>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</si>
  <si>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</si>
  <si>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</si>
  <si>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</si>
  <si>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</si>
  <si>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</si>
  <si>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</si>
  <si>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</si>
  <si>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</si>
  <si>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</si>
  <si>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</si>
  <si>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</si>
  <si>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</si>
  <si>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</si>
  <si>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</si>
  <si>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</si>
  <si>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</si>
  <si>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</si>
  <si>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</si>
  <si>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</si>
  <si>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</si>
  <si>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</si>
  <si>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</si>
  <si>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</si>
  <si>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</si>
  <si>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</si>
  <si>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</si>
  <si>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</si>
  <si>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</si>
  <si>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</si>
  <si>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</si>
  <si>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</si>
  <si>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</si>
  <si>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</si>
  <si>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</si>
  <si>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</si>
  <si>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</si>
  <si>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</si>
  <si>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</si>
  <si>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</si>
  <si>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</si>
  <si>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</si>
  <si>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</si>
  <si>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</si>
  <si>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</si>
  <si>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</si>
  <si>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</si>
  <si>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</si>
  <si>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</si>
  <si>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</si>
  <si>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</si>
  <si>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</si>
  <si>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</si>
  <si>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</si>
  <si>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</si>
  <si>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</si>
  <si>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</si>
  <si>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</si>
  <si>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</si>
  <si>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</si>
  <si>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</si>
  <si>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</si>
  <si>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</si>
  <si>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</si>
  <si>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</si>
  <si>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</si>
  <si>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</si>
  <si>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</si>
  <si>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</si>
  <si>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</si>
  <si>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</si>
  <si>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</si>
  <si>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</si>
  <si>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</si>
  <si>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</si>
  <si>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</si>
  <si>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</si>
  <si>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</si>
  <si>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</si>
  <si>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</si>
  <si>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</si>
  <si>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</si>
  <si>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</si>
  <si>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</si>
  <si>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</si>
  <si>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</si>
  <si>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</si>
  <si>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</si>
  <si>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</si>
  <si>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</si>
  <si>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</si>
  <si>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</si>
  <si>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</si>
  <si>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</si>
  <si>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</si>
  <si>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</si>
  <si>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</si>
  <si>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</si>
  <si>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</si>
  <si>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</si>
  <si>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</si>
  <si>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</si>
  <si>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</si>
  <si>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</si>
  <si>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</si>
  <si>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</si>
  <si>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</si>
  <si>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</si>
  <si>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</si>
  <si>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</si>
  <si>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</si>
  <si>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</si>
  <si>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</si>
  <si>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</si>
  <si>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</si>
  <si>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</si>
  <si>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</si>
  <si>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</si>
  <si>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</si>
  <si>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</si>
  <si>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</si>
  <si>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</si>
  <si>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</si>
  <si>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</si>
  <si>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</si>
  <si>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</si>
  <si>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</si>
  <si>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</si>
  <si>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</si>
  <si>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</si>
  <si>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</si>
  <si>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</si>
  <si>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</si>
  <si>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</si>
  <si>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</si>
  <si>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</si>
  <si>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</si>
  <si>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</si>
  <si>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</si>
  <si>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</si>
  <si>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</si>
  <si>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</si>
  <si>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</si>
  <si>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</si>
  <si>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</si>
  <si>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</si>
  <si>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</si>
  <si>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</si>
  <si>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</si>
  <si>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</si>
  <si>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</si>
  <si>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</si>
  <si>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</si>
  <si>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</si>
  <si>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</si>
  <si>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</si>
  <si>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</si>
  <si>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</si>
  <si>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</si>
  <si>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</si>
  <si>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</si>
  <si>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</si>
  <si>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</si>
  <si>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</si>
  <si>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</si>
  <si>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</si>
  <si>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</si>
  <si>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</si>
  <si>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</si>
  <si>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</si>
  <si>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</si>
  <si>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</si>
  <si>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</si>
  <si>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</si>
  <si>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</si>
  <si>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</si>
  <si>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</si>
  <si>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</si>
  <si>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</si>
  <si>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</si>
  <si>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</si>
  <si>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</si>
  <si>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</si>
  <si>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</si>
  <si>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</si>
  <si>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</si>
  <si>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</si>
  <si>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</si>
  <si>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</si>
  <si>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</si>
  <si>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</si>
  <si>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</si>
  <si>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</si>
  <si>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</si>
  <si>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</si>
  <si>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</si>
  <si>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</si>
  <si>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</si>
  <si>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</si>
  <si>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</si>
  <si>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</si>
  <si>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</si>
  <si>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</si>
  <si>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</si>
  <si>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</si>
  <si>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</si>
  <si>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</si>
  <si>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</si>
  <si>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</si>
  <si>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</si>
  <si>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</si>
  <si>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</si>
  <si>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</si>
  <si>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</si>
  <si>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</si>
  <si>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</si>
  <si>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</si>
  <si>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</si>
  <si>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</si>
  <si>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</si>
  <si>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</si>
  <si>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</si>
  <si>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</si>
  <si>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</si>
  <si>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</si>
  <si>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</si>
  <si>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</si>
  <si>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</si>
  <si>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</si>
  <si>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</si>
  <si>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</si>
  <si>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</si>
  <si>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</si>
  <si>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</si>
  <si>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</si>
  <si>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</si>
  <si>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</si>
  <si>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</si>
  <si>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</si>
  <si>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</si>
  <si>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</si>
  <si>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</si>
  <si>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</si>
  <si>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</si>
  <si>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</si>
  <si>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</si>
  <si>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</si>
  <si>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</si>
  <si>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</si>
  <si>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</si>
  <si>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</si>
  <si>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</si>
  <si>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</si>
  <si>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</si>
  <si>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</si>
  <si>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</si>
  <si>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</si>
  <si>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</si>
  <si>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</si>
  <si>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</si>
  <si>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</si>
  <si>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</si>
  <si>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</si>
  <si>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</si>
  <si>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</si>
  <si>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</si>
  <si>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</si>
  <si>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</si>
  <si>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</si>
  <si>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</si>
  <si>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</si>
  <si>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</si>
  <si>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</si>
  <si>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</si>
  <si>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</si>
  <si>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</si>
  <si>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</si>
  <si>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</si>
  <si>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</si>
  <si>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</si>
  <si>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</si>
  <si>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</si>
  <si>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</si>
  <si>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</si>
  <si>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</si>
  <si>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</si>
  <si>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</si>
  <si>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</si>
  <si>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</si>
  <si>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</si>
  <si>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</si>
  <si>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</si>
  <si>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</si>
  <si>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</si>
  <si>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</si>
  <si>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</si>
  <si>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</si>
  <si>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</si>
  <si>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</si>
  <si>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</si>
  <si>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</si>
  <si>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</si>
  <si>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</si>
  <si>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</si>
  <si>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</si>
  <si>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</si>
  <si>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</si>
  <si>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</si>
  <si>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</si>
  <si>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</si>
  <si>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</si>
  <si>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</si>
  <si>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</si>
  <si>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</si>
  <si>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</si>
  <si>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</si>
  <si>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</si>
  <si>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</si>
  <si>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</si>
  <si>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</si>
  <si>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</si>
  <si>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</si>
  <si>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</si>
  <si>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</si>
  <si>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</si>
  <si>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</si>
  <si>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</si>
  <si>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</si>
  <si>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</si>
  <si>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</si>
  <si>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</si>
  <si>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</si>
  <si>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</si>
  <si>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</si>
  <si>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</si>
  <si>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</si>
  <si>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</si>
  <si>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</si>
  <si>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</si>
  <si>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</si>
  <si>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</si>
  <si>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</si>
  <si>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</si>
  <si>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</si>
  <si>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</si>
  <si>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</si>
  <si>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</si>
  <si>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</si>
  <si>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</si>
  <si>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</si>
  <si>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</si>
  <si>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</si>
  <si>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</si>
  <si>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</si>
  <si>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</si>
  <si>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</si>
  <si>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</si>
  <si>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</si>
  <si>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</si>
  <si>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</si>
  <si>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</si>
  <si>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</si>
  <si>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</si>
  <si>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</si>
  <si>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</si>
  <si>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</si>
  <si>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</si>
  <si>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</si>
  <si>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</si>
  <si>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</si>
  <si>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</si>
  <si>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</si>
  <si>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</si>
  <si>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</si>
  <si>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</si>
  <si>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</si>
  <si>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</si>
  <si>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</si>
  <si>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</si>
  <si>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</si>
  <si>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</si>
  <si>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</si>
  <si>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</si>
  <si>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</si>
  <si>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</si>
  <si>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</si>
  <si>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</si>
  <si>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</si>
  <si>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</si>
  <si>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</si>
  <si>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</si>
  <si>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</si>
  <si>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</si>
  <si>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</si>
  <si>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</si>
  <si>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</si>
  <si>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</si>
  <si>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</si>
  <si>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</si>
  <si>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</si>
  <si>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</si>
  <si>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</si>
  <si>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</si>
  <si>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</si>
  <si>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</si>
  <si>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</si>
  <si>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</si>
  <si>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</si>
  <si>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</si>
  <si>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</si>
  <si>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</si>
  <si>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</si>
  <si>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</si>
  <si>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</si>
  <si>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</si>
  <si>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</si>
  <si>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</si>
  <si>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</si>
  <si>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</si>
  <si>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</si>
  <si>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</si>
  <si>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</si>
  <si>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</si>
  <si>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</si>
  <si>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</si>
  <si>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</si>
  <si>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</si>
  <si>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</si>
  <si>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</si>
  <si>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</si>
  <si>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</si>
  <si>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</si>
  <si>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</si>
  <si>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</si>
  <si>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</si>
  <si>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</si>
  <si>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</si>
  <si>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</si>
  <si>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</si>
  <si>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</si>
  <si>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</si>
  <si>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</si>
  <si>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</si>
  <si>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</si>
  <si>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</si>
  <si>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</si>
  <si>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</si>
  <si>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</si>
  <si>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</si>
  <si>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</si>
  <si>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</si>
  <si>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</si>
  <si>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</si>
  <si>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</si>
  <si>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</si>
  <si>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</si>
  <si>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</si>
  <si>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</si>
  <si>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</si>
  <si>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</si>
  <si>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</si>
  <si>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</si>
  <si>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</si>
  <si>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</si>
  <si>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</si>
  <si>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</si>
  <si>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</si>
  <si>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</si>
  <si>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</si>
  <si>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</si>
  <si>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</si>
  <si>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</si>
  <si>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</si>
  <si>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</si>
  <si>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</si>
  <si>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</si>
  <si>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</si>
  <si>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</si>
  <si>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</si>
  <si>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</si>
  <si>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</si>
  <si>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</si>
  <si>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</si>
  <si>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</si>
  <si>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</si>
  <si>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</si>
  <si>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</si>
  <si>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</si>
  <si>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</si>
  <si>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</si>
  <si>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</si>
  <si>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</si>
  <si>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</si>
  <si>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</si>
  <si>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</si>
  <si>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</si>
  <si>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</si>
  <si>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</si>
  <si>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</si>
  <si>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</si>
  <si>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</si>
  <si>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</si>
  <si>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</si>
  <si>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</si>
  <si>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</si>
  <si>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</si>
  <si>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</si>
  <si>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</si>
  <si>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</si>
  <si>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</si>
  <si>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</si>
  <si>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</si>
  <si>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</si>
  <si>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</si>
  <si>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</si>
  <si>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</si>
  <si>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</si>
  <si>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</si>
  <si>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</si>
  <si>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</si>
  <si>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</si>
  <si>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</si>
  <si>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</si>
  <si>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</si>
  <si>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</si>
  <si>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</si>
  <si>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</si>
  <si>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</si>
  <si>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</si>
  <si>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</si>
  <si>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</si>
  <si>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</si>
  <si>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</si>
  <si>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</si>
  <si>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</si>
  <si>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</si>
  <si>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</si>
  <si>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</si>
  <si>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</si>
  <si>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</si>
  <si>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</si>
  <si>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</si>
  <si>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</si>
  <si>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</si>
  <si>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</si>
  <si>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</si>
  <si>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</si>
  <si>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</si>
  <si>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</si>
  <si>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</si>
  <si>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</si>
  <si>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</si>
  <si>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</si>
  <si>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</si>
  <si>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</si>
  <si>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</si>
  <si>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</si>
  <si>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</si>
  <si>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</si>
  <si>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</si>
  <si>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</si>
  <si>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</si>
  <si>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</si>
  <si>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</si>
  <si>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</si>
  <si>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</si>
  <si>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</si>
  <si>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</si>
  <si>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</si>
  <si>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</si>
  <si>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</si>
  <si>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</si>
  <si>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</si>
  <si>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</si>
  <si>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</si>
  <si>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</si>
  <si>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</si>
  <si>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</si>
  <si>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</si>
  <si>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</si>
  <si>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</si>
  <si>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</si>
  <si>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</si>
  <si>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</si>
  <si>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</si>
  <si>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</si>
  <si>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</si>
  <si>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</si>
  <si>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</si>
  <si>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</si>
  <si>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</si>
  <si>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</si>
  <si>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</si>
  <si>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</si>
  <si>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</si>
  <si>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</si>
  <si>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</si>
  <si>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</si>
  <si>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</si>
  <si>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</si>
  <si>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</si>
  <si>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</si>
  <si>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</si>
  <si>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</si>
  <si>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</si>
  <si>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</si>
  <si>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</si>
  <si>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</si>
  <si>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</si>
  <si>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</si>
  <si>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</si>
  <si>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</si>
  <si>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</si>
  <si>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</si>
  <si>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</si>
  <si>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</si>
  <si>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</si>
  <si>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</si>
  <si>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</si>
  <si>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</si>
  <si>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</si>
  <si>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</si>
  <si>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</si>
  <si>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</si>
  <si>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</si>
  <si>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</si>
  <si>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</si>
  <si>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</si>
  <si>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</si>
  <si>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</si>
  <si>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</si>
  <si>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</si>
  <si>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</si>
  <si>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</si>
  <si>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</si>
  <si>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</si>
  <si>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</si>
  <si>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</si>
  <si>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</si>
  <si>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</si>
  <si>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</si>
  <si>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</si>
  <si>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</si>
  <si>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</si>
  <si>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</si>
  <si>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</si>
  <si>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</si>
  <si>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</si>
  <si>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</si>
  <si>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</si>
  <si>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</si>
  <si>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</si>
  <si>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</si>
  <si>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</si>
  <si>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</si>
  <si>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</si>
  <si>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</si>
  <si>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</si>
  <si>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</si>
  <si>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</si>
  <si>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</si>
  <si>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</si>
  <si>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</si>
  <si>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</si>
  <si>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</si>
  <si>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</si>
  <si>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</si>
  <si>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</si>
  <si>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</si>
  <si>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</si>
  <si>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</si>
  <si>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</si>
  <si>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</si>
  <si>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</si>
  <si>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</si>
  <si>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</si>
  <si>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</si>
  <si>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</si>
  <si>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</si>
  <si>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</si>
  <si>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</si>
  <si>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</si>
  <si>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</si>
  <si>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</si>
  <si>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</si>
  <si>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</si>
  <si>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</si>
  <si>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</si>
  <si>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</si>
  <si>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</si>
  <si>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</si>
  <si>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</si>
  <si>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</si>
  <si>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</si>
  <si>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</si>
  <si>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</si>
  <si>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</si>
  <si>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</si>
  <si>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</si>
  <si>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</si>
  <si>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</si>
  <si>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</si>
  <si>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</si>
  <si>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</si>
  <si>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</si>
  <si>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</si>
  <si>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</si>
  <si>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</si>
  <si>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</si>
  <si>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</si>
  <si>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</si>
  <si>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</si>
  <si>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</si>
  <si>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</si>
  <si>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</si>
  <si>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</si>
  <si>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</si>
  <si>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</si>
  <si>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</si>
  <si>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</si>
  <si>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</si>
  <si>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</si>
  <si>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</si>
  <si>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</si>
  <si>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</si>
  <si>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</si>
  <si>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</si>
  <si>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</si>
  <si>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</si>
  <si>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</si>
  <si>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</si>
  <si>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</si>
  <si>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</si>
  <si>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</si>
  <si>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</si>
  <si>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</si>
  <si>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</si>
  <si>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</si>
  <si>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</si>
  <si>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</si>
  <si>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</si>
  <si>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</si>
  <si>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</si>
  <si>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</si>
  <si>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</si>
  <si>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</si>
  <si>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</si>
  <si>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</si>
  <si>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</si>
  <si>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</si>
  <si>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</si>
  <si>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</si>
  <si>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</si>
  <si>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</si>
  <si>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</si>
  <si>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</si>
  <si>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</si>
  <si>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</si>
  <si>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</si>
  <si>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</si>
  <si>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</si>
  <si>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</si>
  <si>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</si>
  <si>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</si>
  <si>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</si>
  <si>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</si>
  <si>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</si>
  <si>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</si>
  <si>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</si>
  <si>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</si>
  <si>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</si>
  <si>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</si>
  <si>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</si>
  <si>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</si>
  <si>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</si>
  <si>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</si>
  <si>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</si>
  <si>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</si>
  <si>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</si>
  <si>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</si>
  <si>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</si>
  <si>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</si>
  <si>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</si>
  <si>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</si>
  <si>
    <t>Number Canceled</t>
  </si>
  <si>
    <t>Failed</t>
  </si>
  <si>
    <t>Successful</t>
  </si>
  <si>
    <t>Mean</t>
  </si>
  <si>
    <t>Median</t>
  </si>
  <si>
    <t>Min Num</t>
  </si>
  <si>
    <t>Max Num</t>
  </si>
  <si>
    <t>Var</t>
  </si>
  <si>
    <t>STDEV</t>
  </si>
  <si>
    <t>The mean better summarizes the data because it tells you that the successful campaigns had a higher number of backers on average. This makes sense because more backers equals more support.</t>
  </si>
  <si>
    <t>There was more variability with the successful campaigns, this makes sense because there were a higher number of backers for the successful campaigns.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</si>
</sst>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000118"/>
      <name val="Nunito Sans"/>
    </font>
    <font>
      <sz val="10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2" fontId="0" fillId="0" borderId="0" xfId="42" applyNumberFormat="1" applyFont="1"/>
    <xf numFmtId="9" fontId="16" fillId="0" borderId="0" xfId="43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9" fontId="0" fillId="0" borderId="0" xfId="0" applyNumberFormat="1"/>
    <xf numFmtId="1" fontId="0" fillId="0" borderId="0" xfId="42" applyNumberFormat="1" applyFont="1"/>
    <xf numFmtId="0" fontId="0" fillId="0" borderId="10" xfId="0" applyBorder="1"/>
    <xf numFmtId="0" fontId="16" fillId="0" borderId="0" xfId="0" applyFont="1"/>
    <xf numFmtId="0" fontId="19" fillId="0" borderId="0" xfId="0" applyFont="1" applyAlignment="1">
      <alignment horizontal="left" vertical="center" wrapText="1" indent="1"/>
    </xf>
    <xf numFmtId="2" fontId="0" fillId="0" borderId="10" xfId="43" applyNumberFormat="1" applyFont="1" applyBorder="1"/>
    <xf numFmtId="0" fontId="0" fillId="0" borderId="0" xfId="0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[CrowdfundingBook_VMueller.xlsx]Pivot Table by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B-4BD7-AF88-EC0F5C2CD413}"/>
            </c:ext>
          </c:extLst>
        </c:ser>
        <c:ser>
          <c:idx val="1"/>
          <c:order val="1"/>
          <c:tx>
            <c:strRef>
              <c:f>'Pivot Table by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B-4BD7-AF88-EC0F5C2CD413}"/>
            </c:ext>
          </c:extLst>
        </c:ser>
        <c:ser>
          <c:idx val="2"/>
          <c:order val="2"/>
          <c:tx>
            <c:strRef>
              <c:f>'Pivot Table by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B-4BD7-AF88-EC0F5C2CD413}"/>
            </c:ext>
          </c:extLst>
        </c:ser>
        <c:ser>
          <c:idx val="3"/>
          <c:order val="3"/>
          <c:tx>
            <c:strRef>
              <c:f>'Pivot Table by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4B-4BD7-AF88-EC0F5C2C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753663"/>
        <c:axId val="368118639"/>
      </c:barChart>
      <c:catAx>
        <c:axId val="41275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18639"/>
        <c:crosses val="autoZero"/>
        <c:auto val="1"/>
        <c:lblAlgn val="ctr"/>
        <c:lblOffset val="100"/>
        <c:noMultiLvlLbl val="0"/>
      </c:catAx>
      <c:valAx>
        <c:axId val="3681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5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[CrowdfundingBook_VMueller.xlsx]Pivot Table by Month!PivotTable3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1-4C3B-9250-598DEA011960}"/>
            </c:ext>
          </c:extLst>
        </c:ser>
        <c:ser>
          <c:idx val="1"/>
          <c:order val="1"/>
          <c:tx>
            <c:strRef>
              <c:f>'Pivot Table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1-4C3B-9250-598DEA011960}"/>
            </c:ext>
          </c:extLst>
        </c:ser>
        <c:ser>
          <c:idx val="2"/>
          <c:order val="2"/>
          <c:tx>
            <c:strRef>
              <c:f>'Pivot Table by Month'!$D$4:$D$5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Month'!$D$6:$D$18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E1-4C3B-9250-598DEA011960}"/>
            </c:ext>
          </c:extLst>
        </c:ser>
        <c:ser>
          <c:idx val="3"/>
          <c:order val="3"/>
          <c:tx>
            <c:strRef>
              <c:f>'Pivot Table by Month'!$E$4:$E$5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Month'!$E$6:$E$18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E1-4C3B-9250-598DEA011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57583"/>
        <c:axId val="185076271"/>
      </c:lineChart>
      <c:catAx>
        <c:axId val="22095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6271"/>
        <c:crosses val="autoZero"/>
        <c:auto val="1"/>
        <c:lblAlgn val="ctr"/>
        <c:lblOffset val="100"/>
        <c:noMultiLvlLbl val="0"/>
      </c:catAx>
      <c:valAx>
        <c:axId val="1850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5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69-45FB-86B0-E2A9D0984EF1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69-45FB-86B0-E2A9D0984EF1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69-45FB-86B0-E2A9D0984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366431"/>
        <c:axId val="185081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69-45FB-86B0-E2A9D0984EF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69-45FB-86B0-E2A9D0984EF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69-45FB-86B0-E2A9D0984EF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69-45FB-86B0-E2A9D0984EF1}"/>
                  </c:ext>
                </c:extLst>
              </c15:ser>
            </c15:filteredLineSeries>
          </c:ext>
        </c:extLst>
      </c:lineChart>
      <c:catAx>
        <c:axId val="28136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81551"/>
        <c:crosses val="autoZero"/>
        <c:auto val="1"/>
        <c:lblAlgn val="ctr"/>
        <c:lblOffset val="100"/>
        <c:noMultiLvlLbl val="0"/>
      </c:catAx>
      <c:valAx>
        <c:axId val="18508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6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11</xdr:row>
      <xdr:rowOff>85725</xdr:rowOff>
    </xdr:from>
    <xdr:to>
      <xdr:col>15</xdr:col>
      <xdr:colOff>76199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773C3-E20E-8156-48CB-E6B3A68A2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2</xdr:row>
      <xdr:rowOff>63500</xdr:rowOff>
    </xdr:from>
    <xdr:to>
      <xdr:col>15</xdr:col>
      <xdr:colOff>12700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7CDE1-0113-3EE2-A2D8-CD5A1A79C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674686</xdr:colOff>
      <xdr:row>15</xdr:row>
      <xdr:rowOff>95249</xdr:rowOff>
    </xdr:from>
    <xdr:to>
      <xdr:col>7</xdr:col>
      <xdr:colOff>1419224</xdr:colOff>
      <xdr:row>32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0ED29-FB29-1B77-7479-C3F5E850F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onica Mueller" refreshedDate="44993.9224875" createdVersion="8" refreshedVersion="8" minRefreshableVersion="3" recordCount="1000" xr:uid="{7BC21AA0-E471-491D-A86F-68189F7FE020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onica Mueller" refreshedDate="44993.933416666667" createdVersion="8" refreshedVersion="8" minRefreshableVersion="3" recordCount="1003" xr:uid="{859B9BD3-193A-48EE-848E-4CEEE0EAF2E3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9">
      <sharedItems containsString="0" containsBlank="1" containsNumber="1" minValue="0" maxValue="23.388333333333332"/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x v="0"/>
    <n v="0.02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x v="0"/>
    <n v="0.05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x v="0"/>
    <n v="0.05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x v="0"/>
    <n v="0.02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x v="0"/>
    <n v="0.04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x v="1"/>
    <n v="9.69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x v="0"/>
    <n v="0.02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x v="1"/>
    <n v="3.7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x v="0"/>
    <n v="0.02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3">
  <r>
    <n v="0"/>
    <s v="Baldwin, Riley and Jackson"/>
    <s v="Pre-emptive tertiary standardization"/>
    <n v="100"/>
    <n v="0"/>
    <x v="0"/>
    <n v="0"/>
    <n v="0"/>
    <e v="#DIV/0!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x v="1"/>
    <n v="10.4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x v="1"/>
    <n v="1.3147878228782288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x v="0"/>
    <n v="0.58976190476190471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x v="0"/>
    <n v="0.69276315789473686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x v="1"/>
    <n v="1.7361842105263159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x v="0"/>
    <n v="0.20961538461538462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x v="1"/>
    <n v="3.2757777777777779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x v="2"/>
    <n v="0.19932788374205268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x v="0"/>
    <n v="0.51741935483870971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x v="1"/>
    <n v="2.6611538461538462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x v="0"/>
    <n v="0.48095238095238096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x v="0"/>
    <n v="0.89349206349206345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x v="1"/>
    <n v="2.4511904761904764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x v="0"/>
    <n v="0.66769503546099296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x v="0"/>
    <n v="0.47307881773399013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x v="1"/>
    <n v="6.4947058823529416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x v="1"/>
    <n v="1.5939125295508274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x v="3"/>
    <n v="0.66912087912087914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x v="0"/>
    <n v="0.48529600000000001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x v="1"/>
    <n v="1.1224279210925645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x v="0"/>
    <n v="0.40992553191489361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x v="1"/>
    <n v="1.2807106598984772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x v="1"/>
    <n v="3.3204444444444445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x v="1"/>
    <n v="1.1283225108225108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x v="1"/>
    <n v="2.1643636363636363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x v="3"/>
    <n v="0.4819906976744186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x v="0"/>
    <n v="0.79949999999999999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x v="1"/>
    <n v="1.0522553516819573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x v="1"/>
    <n v="3.2889978213507627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x v="1"/>
    <n v="1.60611111111111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x v="1"/>
    <n v="3.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x v="0"/>
    <n v="0.86807920792079207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x v="1"/>
    <n v="3.7782071713147412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x v="1"/>
    <n v="1.5080645161290323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x v="1"/>
    <n v="1.503011952191235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x v="1"/>
    <n v="1.572857142857143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x v="1"/>
    <n v="1.3998765432098765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x v="1"/>
    <n v="3.253225806451613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x v="0"/>
    <n v="0.50777777777777777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x v="1"/>
    <n v="1.6906818181818182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x v="1"/>
    <n v="2.1292857142857144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x v="1"/>
    <n v="4.4394444444444447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x v="1"/>
    <n v="1.859390243902439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x v="1"/>
    <n v="6.5881249999999998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x v="0"/>
    <n v="0.4768421052631579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x v="1"/>
    <n v="1.1478378378378378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x v="1"/>
    <n v="4.7526666666666664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x v="1"/>
    <n v="3.86972972972973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x v="1"/>
    <n v="1.89625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x v="0"/>
    <n v="0.02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x v="0"/>
    <n v="0.91867805186590767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x v="0"/>
    <n v="0.34152777777777776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x v="1"/>
    <n v="1.404090909090909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x v="0"/>
    <n v="0.89866666666666661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x v="1"/>
    <n v="1.7796969696969698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x v="1"/>
    <n v="1.436625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x v="1"/>
    <n v="2.1527586206896552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x v="1"/>
    <n v="2.2711111111111113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x v="1"/>
    <n v="2.7507142857142859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x v="1"/>
    <n v="1.4437048832271762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x v="0"/>
    <n v="0.92745983935742971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x v="1"/>
    <n v="7.226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x v="0"/>
    <n v="0.11851063829787234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x v="0"/>
    <n v="0.97642857142857142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x v="1"/>
    <n v="2.3614754098360655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x v="0"/>
    <n v="0.45068965517241377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x v="1"/>
    <n v="1.6238567493112948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x v="1"/>
    <n v="2.5452631578947367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x v="3"/>
    <n v="0.24063291139240506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x v="1"/>
    <n v="1.237414062500000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x v="1"/>
    <n v="1.0806666666666667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x v="1"/>
    <n v="6.703333333333333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x v="1"/>
    <n v="6.609285714285714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x v="1"/>
    <n v="1.2246153846153847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x v="1"/>
    <n v="1.5057731958762886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0"/>
    <n v="0.78106590724165992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x v="0"/>
    <n v="0.46947368421052632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1"/>
    <n v="3.008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x v="0"/>
    <n v="0.6959861591695502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x v="1"/>
    <n v="6.374545454545455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x v="1"/>
    <n v="2.253392857142857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x v="1"/>
    <n v="14.97300000000000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x v="0"/>
    <n v="0.37590225563909774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x v="1"/>
    <n v="1.3236942675159236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x v="1"/>
    <n v="1.3122448979591836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x v="1"/>
    <n v="1.6763513513513513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x v="0"/>
    <n v="0.6198488664987406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x v="1"/>
    <n v="2.6074999999999999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x v="1"/>
    <n v="2.5258823529411765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x v="0"/>
    <n v="0.7861538461538462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x v="0"/>
    <n v="0.48404406999351912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x v="1"/>
    <n v="2.588750000000000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x v="3"/>
    <n v="0.60548713235294116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x v="1"/>
    <n v="3.036896551724138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x v="1"/>
    <n v="1.1299999999999999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x v="1"/>
    <n v="2.1737876614060259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x v="1"/>
    <n v="9.2669230769230762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x v="0"/>
    <n v="0.33692229038854804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x v="1"/>
    <n v="1.967236842105263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x v="0"/>
    <n v="0.01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x v="1"/>
    <n v="10.214444444444444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x v="1"/>
    <n v="2.8167567567567566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x v="0"/>
    <n v="0.24610000000000001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"/>
    <n v="1.4314010067114094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x v="1"/>
    <n v="1.4454411764705883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x v="1"/>
    <n v="3.591282051282051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x v="1"/>
    <n v="1.8648571428571428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x v="1"/>
    <n v="5.9526666666666666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x v="0"/>
    <n v="0.5921153846153846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0"/>
    <n v="0.14962780898876404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x v="1"/>
    <n v="1.199560260586319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x v="1"/>
    <n v="2.6882978723404256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x v="1"/>
    <n v="3.7687878787878786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x v="1"/>
    <n v="7.2715789473684209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x v="0"/>
    <n v="0.87211757648470301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x v="0"/>
    <n v="0.88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x v="1"/>
    <n v="1.7393877551020409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"/>
    <n v="1.176111111111111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"/>
    <n v="2.1496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x v="1"/>
    <n v="1.4949667110519307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x v="1"/>
    <n v="2.1933995584988963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x v="0"/>
    <n v="0.64367690058479532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x v="0"/>
    <n v="0.18622397298818233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x v="1"/>
    <n v="3.6776923076923076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x v="1"/>
    <n v="1.5990566037735849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x v="0"/>
    <n v="0.38633185349611543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x v="0"/>
    <n v="0.51421511627906979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x v="3"/>
    <n v="0.60334277620396604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x v="3"/>
    <n v="3.2026936026936029E-2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x v="1"/>
    <n v="1.5546875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"/>
    <n v="1.0085974499089254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x v="1"/>
    <n v="1.1618181818181819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x v="1"/>
    <n v="3.1077777777777778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x v="0"/>
    <n v="0.89736683417085428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x v="0"/>
    <n v="0.71272727272727276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x v="3"/>
    <n v="3.2862318840579711E-2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x v="1"/>
    <n v="2.617777777777778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x v="0"/>
    <n v="0.96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x v="0"/>
    <n v="0.20896851248642778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x v="1"/>
    <n v="2.2316363636363636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x v="1"/>
    <n v="1.015909797822706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x v="1"/>
    <n v="2.3003999999999998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x v="1"/>
    <n v="1.355925925925926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x v="1"/>
    <n v="1.2909999999999999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x v="1"/>
    <n v="2.365120000000000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x v="3"/>
    <n v="0.17249999999999999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x v="1"/>
    <n v="1.1249397590361445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x v="1"/>
    <n v="1.2102150537634409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x v="1"/>
    <n v="2.1987096774193549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x v="0"/>
    <n v="0.01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x v="0"/>
    <n v="0.64166909620991253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"/>
    <n v="4.2306746987951804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x v="0"/>
    <n v="0.92984160506863778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x v="0"/>
    <n v="0.58756567425569173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x v="0"/>
    <n v="0.65022222222222226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x v="3"/>
    <n v="0.73939560439560437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x v="0"/>
    <n v="0.52666666666666662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x v="1"/>
    <n v="2.2095238095238097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x v="1"/>
    <n v="1.0001150627615063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x v="1"/>
    <n v="1.6231249999999999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x v="0"/>
    <n v="0.78181818181818186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x v="1"/>
    <n v="1.4973770491803278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x v="1"/>
    <n v="2.5325714285714285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x v="1"/>
    <n v="1.0016943521594683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x v="1"/>
    <n v="1.219900442477876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x v="1"/>
    <n v="1.3713265306122449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x v="1"/>
    <n v="4.155384615384615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x v="0"/>
    <n v="0.3130913348946136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x v="1"/>
    <n v="4.240815450643777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x v="0"/>
    <n v="2.9388623072833599E-2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x v="0"/>
    <n v="0.1063265306122449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x v="0"/>
    <n v="0.82874999999999999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x v="1"/>
    <n v="1.6301447776628748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x v="1"/>
    <n v="8.9466666666666672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x v="0"/>
    <n v="0.26191501103752757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x v="0"/>
    <n v="0.74834782608695649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x v="1"/>
    <n v="4.1647680412371137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x v="0"/>
    <n v="0.96208333333333329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x v="1"/>
    <n v="3.5771910112359548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x v="1"/>
    <n v="3.0845714285714285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x v="0"/>
    <n v="0.61802325581395345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x v="1"/>
    <n v="7.2232472324723247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x v="0"/>
    <n v="0.69117647058823528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x v="1"/>
    <n v="2.9305555555555554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x v="0"/>
    <n v="0.71799999999999997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x v="0"/>
    <n v="0.31934684684684683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x v="1"/>
    <n v="2.2987375415282392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x v="0"/>
    <n v="0.3201219512195122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x v="3"/>
    <n v="0.23525352848928385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x v="0"/>
    <n v="0.68594594594594593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x v="0"/>
    <n v="0.37952380952380954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x v="0"/>
    <n v="0.19992957746478873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x v="0"/>
    <n v="0.45636363636363636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x v="1"/>
    <n v="1.227605633802817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x v="1"/>
    <n v="3.61753164556962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x v="0"/>
    <n v="0.63146341463414635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x v="1"/>
    <n v="2.9820475319926874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x v="0"/>
    <n v="9.5585443037974685E-2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x v="0"/>
    <n v="0.5377777777777778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x v="0"/>
    <n v="0.02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x v="1"/>
    <n v="6.8119047619047617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x v="3"/>
    <n v="0.78831325301204824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1"/>
    <n v="1.3440792216817234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x v="0"/>
    <n v="3.372E-2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x v="1"/>
    <n v="4.3184615384615386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x v="3"/>
    <n v="0.3884444444444444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x v="1"/>
    <n v="4.2569999999999997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x v="1"/>
    <n v="1.011223971559167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x v="2"/>
    <n v="0.21188688946015424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x v="0"/>
    <n v="0.67425531914893622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x v="0"/>
    <n v="0.9492337164750958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x v="1"/>
    <n v="1.5185185185185186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x v="1"/>
    <n v="1.9516382252559727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x v="1"/>
    <n v="10.23142857142857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x v="0"/>
    <n v="3.8418367346938778E-2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x v="1"/>
    <n v="1.5507066557107643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x v="0"/>
    <n v="0.44753477588871715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x v="1"/>
    <n v="2.1594736842105262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x v="1"/>
    <n v="3.321270983213429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x v="0"/>
    <n v="8.4430379746835441E-2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x v="0"/>
    <n v="0.9862551440329218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x v="1"/>
    <n v="1.3797916666666667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0"/>
    <n v="0.93810996563573879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x v="1"/>
    <n v="4.0363930885529156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x v="1"/>
    <n v="2.601740412979351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x v="1"/>
    <n v="3.6663333333333332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x v="1"/>
    <n v="1.687208538587849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x v="1"/>
    <n v="1.1990717911530093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x v="1"/>
    <n v="1.936892523364486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x v="1"/>
    <n v="4.201666666666667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x v="3"/>
    <n v="0.76708333333333334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x v="1"/>
    <n v="1.7126470588235294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x v="1"/>
    <n v="1.5789473684210527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x v="1"/>
    <n v="1.0908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x v="0"/>
    <n v="0.41732558139534881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x v="0"/>
    <n v="0.10944303797468355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x v="1"/>
    <n v="1.593763440860215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x v="1"/>
    <n v="4.224166666666667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x v="0"/>
    <n v="0.97718749999999999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x v="1"/>
    <n v="4.1878911564625847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x v="1"/>
    <n v="1.0191632047477746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x v="1"/>
    <n v="1.2772619047619047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x v="1"/>
    <n v="4.4521739130434783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x v="1"/>
    <n v="5.6971428571428575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x v="1"/>
    <n v="5.0934482758620687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x v="1"/>
    <n v="3.2553333333333332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x v="1"/>
    <n v="9.3261616161616168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x v="1"/>
    <n v="2.1133870967741935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x v="1"/>
    <n v="2.7332520325203253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x v="0"/>
    <n v="0.03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x v="0"/>
    <n v="0.54084507042253516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x v="1"/>
    <n v="6.2629999999999999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x v="0"/>
    <n v="0.8902139917695473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x v="1"/>
    <n v="1.8489130434782608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x v="1"/>
    <n v="1.2016770186335404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x v="0"/>
    <n v="0.23390243902439026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x v="1"/>
    <n v="1.46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x v="1"/>
    <n v="2.684800000000000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x v="1"/>
    <n v="5.9749999999999996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x v="1"/>
    <n v="1.5769841269841269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x v="0"/>
    <n v="0.31201660735468567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x v="1"/>
    <n v="3.1341176470588237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x v="1"/>
    <n v="3.708965517241379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x v="1"/>
    <n v="3.6266447368421053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x v="1"/>
    <n v="1.2308163265306122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x v="0"/>
    <n v="0.76766756032171579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x v="1"/>
    <n v="2.3362012987012988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x v="1"/>
    <n v="1.8053333333333332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x v="1"/>
    <n v="2.5262857142857142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3"/>
    <n v="0.27176538240368026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x v="2"/>
    <n v="1.2706571242680547E-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1"/>
    <n v="3.0400978473581213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x v="1"/>
    <n v="1.3723076923076922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x v="0"/>
    <n v="0.32208333333333333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x v="1"/>
    <n v="2.4151282051282053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x v="0"/>
    <n v="0.96799999999999997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x v="1"/>
    <n v="10.664285714285715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x v="1"/>
    <n v="3.2588888888888889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x v="1"/>
    <n v="1.707000000000000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x v="1"/>
    <n v="5.8144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x v="0"/>
    <n v="0.91520972644376897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x v="1"/>
    <n v="1.0804761904761904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x v="0"/>
    <n v="0.18728395061728395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x v="0"/>
    <n v="0.83193877551020412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x v="1"/>
    <n v="7.0633333333333335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x v="3"/>
    <n v="0.17446030330062445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x v="1"/>
    <n v="2.0973015873015872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x v="0"/>
    <n v="0.97785714285714287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x v="1"/>
    <n v="16.84250000000000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x v="0"/>
    <n v="0.54402135231316728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x v="1"/>
    <n v="4.5661111111111108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x v="0"/>
    <n v="9.8219178082191785E-2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x v="3"/>
    <n v="0.16384615384615384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x v="1"/>
    <n v="13.396666666666667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x v="0"/>
    <n v="0.35650077760497667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x v="0"/>
    <n v="0.54950819672131146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x v="0"/>
    <n v="0.94236111111111109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x v="1"/>
    <n v="1.439142857142857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x v="0"/>
    <n v="0.51421052631578945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x v="0"/>
    <n v="0.05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x v="1"/>
    <n v="13.446666666666667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0"/>
    <n v="0.31844940867279897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x v="0"/>
    <n v="0.82617647058823529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x v="1"/>
    <n v="5.4614285714285717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x v="1"/>
    <n v="2.862142857142857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x v="0"/>
    <n v="7.9076923076923072E-2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x v="1"/>
    <n v="1.3213677811550153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x v="0"/>
    <n v="0.74077834179357027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x v="3"/>
    <n v="0.75292682926829269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x v="0"/>
    <n v="0.20333333333333334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x v="1"/>
    <n v="2.0336507936507937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x v="1"/>
    <n v="3.1022842639593908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x v="1"/>
    <n v="3.953181818181818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x v="1"/>
    <n v="2.947142857142857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0"/>
    <n v="0.33894736842105261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x v="0"/>
    <n v="0.66677083333333331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x v="0"/>
    <n v="0.19227272727272726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x v="0"/>
    <n v="0.15842105263157893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x v="3"/>
    <n v="0.38702380952380955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x v="0"/>
    <n v="9.5876777251184833E-2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x v="0"/>
    <n v="0.94144366197183094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x v="1"/>
    <n v="1.6656234096692113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x v="0"/>
    <n v="0.24134831460674158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x v="1"/>
    <n v="1.640563380281690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x v="0"/>
    <n v="0.90723076923076929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x v="0"/>
    <n v="0.46194444444444444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x v="0"/>
    <n v="0.38538461538461538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x v="1"/>
    <n v="1.3356231003039514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x v="2"/>
    <n v="0.22896588486140726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x v="1"/>
    <n v="1.8495548961424333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x v="1"/>
    <n v="4.4372727272727275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x v="1"/>
    <n v="1.999806763285024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x v="1"/>
    <n v="1.2395833333333333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x v="1"/>
    <n v="1.8661329305135952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x v="1"/>
    <n v="1.1428538550057536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x v="0"/>
    <n v="0.97032531824611035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x v="1"/>
    <n v="1.2281904761904763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x v="1"/>
    <n v="1.7914326647564469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x v="3"/>
    <n v="0.79951577402787966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x v="0"/>
    <n v="0.94242587601078165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0"/>
    <n v="0.84669291338582675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x v="0"/>
    <n v="0.66521920668058454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x v="0"/>
    <n v="0.53922222222222227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x v="0"/>
    <n v="0.41983299595141699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x v="0"/>
    <n v="0.14694796954314721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x v="0"/>
    <n v="0.34475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x v="1"/>
    <n v="14.007777777777777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x v="0"/>
    <n v="0.71770351758793971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x v="0"/>
    <n v="0.53074115044247783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x v="0"/>
    <n v="0.05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x v="1"/>
    <n v="1.2770715249662619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x v="0"/>
    <n v="0.34892857142857142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x v="1"/>
    <n v="4.105982142857143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x v="1"/>
    <n v="1.2373770491803278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x v="2"/>
    <n v="0.58973684210526311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x v="0"/>
    <n v="0.36892473118279567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x v="1"/>
    <n v="1.8491304347826087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x v="0"/>
    <n v="0.11814432989690722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x v="1"/>
    <n v="2.987000000000000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x v="1"/>
    <n v="2.2635175879396985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x v="1"/>
    <n v="1.7356363636363636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x v="1"/>
    <n v="3.7175675675675675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x v="1"/>
    <n v="1.601923076923077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x v="1"/>
    <n v="16.163333333333334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x v="1"/>
    <n v="7.3343749999999996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x v="1"/>
    <n v="5.9211111111111112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x v="0"/>
    <n v="0.18888888888888888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x v="1"/>
    <n v="2.768076923076923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x v="1"/>
    <n v="2.730185185185185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x v="1"/>
    <n v="1.593633125556545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x v="0"/>
    <n v="0.67869978858350954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x v="1"/>
    <n v="15.915555555555555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x v="1"/>
    <n v="7.3018222222222224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x v="0"/>
    <n v="0.13185782556750297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x v="0"/>
    <n v="0.54777777777777781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x v="1"/>
    <n v="3.6102941176470589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x v="0"/>
    <n v="0.10257545271629778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x v="0"/>
    <n v="0.13962962962962963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0"/>
    <n v="0.40444444444444444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x v="1"/>
    <n v="1.6032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x v="1"/>
    <n v="1.8394339622641509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x v="0"/>
    <n v="0.63769230769230767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x v="1"/>
    <n v="2.2538095238095237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x v="1"/>
    <n v="1.7200961538461539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x v="1"/>
    <n v="1.4616709511568124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x v="0"/>
    <n v="0.76423616236162362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x v="0"/>
    <n v="0.39261467889908258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x v="3"/>
    <n v="0.11270034843205574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x v="1"/>
    <n v="1.2211084337349398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x v="1"/>
    <n v="1.8654166666666667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x v="0"/>
    <n v="7.27317880794702E-2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x v="0"/>
    <n v="0.65642371234207963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x v="1"/>
    <n v="2.2896178343949045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x v="1"/>
    <n v="4.6937499999999996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x v="1"/>
    <n v="1.3011267605633803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x v="1"/>
    <n v="1.6705422993492407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x v="1"/>
    <n v="1.738641975308642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x v="1"/>
    <n v="7.1776470588235295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x v="0"/>
    <n v="0.63850976361767731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x v="0"/>
    <n v="0.02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x v="1"/>
    <n v="15.302222222222222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x v="0"/>
    <n v="0.40356164383561643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x v="0"/>
    <n v="0.86220633299284988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x v="1"/>
    <n v="3.1558486707566464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x v="0"/>
    <n v="0.89618243243243245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x v="1"/>
    <n v="1.8214503816793892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x v="1"/>
    <n v="3.5588235294117645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x v="1"/>
    <n v="1.3183695652173912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x v="0"/>
    <n v="0.46315634218289087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x v="2"/>
    <n v="0.36132726089785294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x v="1"/>
    <n v="1.0462820512820512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x v="1"/>
    <n v="6.6885714285714286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x v="2"/>
    <n v="0.62072823218997364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x v="0"/>
    <n v="0.84699787460148779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x v="0"/>
    <n v="0.11059030837004405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x v="0"/>
    <n v="0.43838781575037145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x v="0"/>
    <n v="0.55470588235294116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x v="0"/>
    <n v="0.57399511301160655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x v="1"/>
    <n v="1.2343497363796134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x v="1"/>
    <n v="1.2846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x v="0"/>
    <n v="0.63989361702127656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x v="1"/>
    <n v="1.2729885057471264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x v="0"/>
    <n v="0.10638024357239513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x v="0"/>
    <n v="0.40470588235294119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x v="1"/>
    <n v="2.8766666666666665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x v="1"/>
    <n v="5.7294444444444448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x v="1"/>
    <n v="1.1290429799426933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x v="0"/>
    <n v="0.46387573964497042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x v="3"/>
    <n v="0.9067591623036649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x v="0"/>
    <n v="0.67740740740740746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x v="1"/>
    <n v="1.9249019607843136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x v="0"/>
    <n v="0.82714285714285718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x v="0"/>
    <n v="0.54163920922570019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x v="3"/>
    <n v="0.16722222222222222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x v="1"/>
    <n v="1.168766404199475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x v="1"/>
    <n v="10.521538461538462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x v="1"/>
    <n v="1.2307407407407407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x v="1"/>
    <n v="1.7863855421686747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x v="1"/>
    <n v="3.5528169014084505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x v="1"/>
    <n v="1.6190634146341463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x v="0"/>
    <n v="0.24914285714285714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x v="1"/>
    <n v="1.9872222222222222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x v="3"/>
    <n v="0.34752688172043011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x v="1"/>
    <n v="1.7641935483870967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x v="1"/>
    <n v="5.1138095238095236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x v="0"/>
    <n v="0.82044117647058823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x v="3"/>
    <n v="0.24326030927835052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x v="0"/>
    <n v="0.50482758620689661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x v="1"/>
    <n v="9.67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x v="0"/>
    <n v="0.04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x v="1"/>
    <n v="1.2284501347708894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x v="0"/>
    <n v="0.63437500000000002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x v="0"/>
    <n v="0.56331688596491225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x v="0"/>
    <n v="0.44074999999999998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x v="1"/>
    <n v="1.183725321888412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x v="1"/>
    <n v="1.041243169398907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x v="0"/>
    <n v="0.26640000000000003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x v="1"/>
    <n v="3.5120118343195266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x v="0"/>
    <n v="0.90063492063492068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x v="1"/>
    <n v="1.716250000000000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x v="1"/>
    <n v="1.4104655870445344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x v="0"/>
    <n v="0.30579449152542371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x v="1"/>
    <n v="1.0816455696202532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x v="1"/>
    <n v="1.3345505617977529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x v="1"/>
    <n v="1.8785106382978722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x v="1"/>
    <n v="3.32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x v="1"/>
    <n v="5.7521428571428572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x v="0"/>
    <n v="0.40500000000000003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x v="1"/>
    <n v="1.8442857142857143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x v="1"/>
    <n v="2.8580555555555556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x v="1"/>
    <n v="3.19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x v="0"/>
    <n v="0.39234070221066319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x v="1"/>
    <n v="1.781400000000000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x v="1"/>
    <n v="3.6515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x v="1"/>
    <n v="1.1394594594594594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x v="0"/>
    <n v="0.29828720626631855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x v="0"/>
    <n v="0.54270588235294115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x v="1"/>
    <n v="2.3634156976744185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x v="1"/>
    <n v="5.1291666666666664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x v="1"/>
    <n v="1.0065116279069768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0"/>
    <n v="0.81348423194303154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x v="0"/>
    <n v="0.16404761904761905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x v="0"/>
    <n v="0.52774617067833696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x v="1"/>
    <n v="2.6020608108108108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x v="0"/>
    <n v="0.30732891832229581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x v="0"/>
    <n v="0.13500000000000001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x v="1"/>
    <n v="1.7862556663644606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x v="1"/>
    <n v="2.2005660377358489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x v="1"/>
    <n v="1.015108695652174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x v="1"/>
    <n v="1.915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x v="1"/>
    <n v="3.0534683098591549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x v="3"/>
    <n v="0.2399528795811518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x v="1"/>
    <n v="7.2377777777777776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1"/>
    <n v="5.4736000000000002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x v="1"/>
    <n v="4.1449999999999996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x v="0"/>
    <n v="9.0696409140369975E-3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x v="0"/>
    <n v="0.34173469387755101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x v="0"/>
    <n v="0.239488107549121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x v="0"/>
    <n v="0.48072649572649573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x v="0"/>
    <n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x v="0"/>
    <n v="0.70145182291666663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x v="1"/>
    <n v="5.2992307692307694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x v="1"/>
    <n v="1.8032549019607844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x v="0"/>
    <n v="0.92320000000000002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x v="0"/>
    <n v="0.13901001112347053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1"/>
    <n v="9.270777777777777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x v="0"/>
    <n v="0.39857142857142858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x v="1"/>
    <n v="1.1222929936305732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x v="0"/>
    <n v="0.70925816023738875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x v="1"/>
    <n v="1.1908974358974358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x v="0"/>
    <n v="0.24017591339648173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x v="1"/>
    <n v="1.3931868131868133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x v="3"/>
    <n v="0.39277108433734942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x v="3"/>
    <n v="0.22439077144917088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x v="0"/>
    <n v="0.55779069767441858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x v="0"/>
    <n v="0.42523125996810207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x v="1"/>
    <n v="1.120000000000000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x v="0"/>
    <n v="7.0681818181818179E-2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x v="1"/>
    <n v="1.0174563871693867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x v="1"/>
    <n v="4.2575000000000003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x v="1"/>
    <n v="1.4553947368421052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x v="0"/>
    <n v="0.32453465346534655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x v="1"/>
    <n v="7.003333333333333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x v="0"/>
    <n v="0.83904860392967939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x v="0"/>
    <n v="0.84190476190476193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x v="1"/>
    <n v="1.5595180722891566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x v="0"/>
    <n v="0.99619450317124736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x v="0"/>
    <n v="0.80300000000000005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x v="0"/>
    <n v="0.11254901960784314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x v="0"/>
    <n v="0.91740952380952379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x v="2"/>
    <n v="0.95521156936261387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x v="1"/>
    <n v="5.0287499999999996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x v="1"/>
    <n v="1.5924394463667819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x v="0"/>
    <n v="0.15022446689113356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x v="1"/>
    <n v="4.820384615384615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x v="1"/>
    <n v="1.4996938775510205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x v="1"/>
    <n v="1.1722156398104266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x v="0"/>
    <n v="0.37695968274950431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x v="0"/>
    <n v="0.72653061224489801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x v="1"/>
    <n v="2.6598113207547169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0"/>
    <n v="0.24205617977528091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x v="0"/>
    <n v="2.5064935064935064E-2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x v="0"/>
    <n v="0.1632979976442874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x v="1"/>
    <n v="2.765000000000000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x v="0"/>
    <n v="0.88803571428571426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x v="1"/>
    <n v="1.6357142857142857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x v="1"/>
    <n v="9.69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x v="1"/>
    <n v="2.7091376701966716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x v="1"/>
    <n v="2.8421355932203389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x v="3"/>
    <n v="0.04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x v="0"/>
    <n v="0.58632981676846196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x v="0"/>
    <n v="0.98511111111111116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x v="0"/>
    <n v="0.43975381008206332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x v="1"/>
    <n v="1.5166315789473683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x v="1"/>
    <n v="2.2363492063492063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x v="1"/>
    <n v="2.3975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x v="1"/>
    <n v="1.9933333333333334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x v="1"/>
    <n v="1.373448275862069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x v="1"/>
    <n v="1.009696106362773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x v="1"/>
    <n v="7.9416000000000002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x v="1"/>
    <n v="3.697000000000000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x v="0"/>
    <n v="0.12818181818181817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x v="1"/>
    <n v="1.3802702702702703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x v="0"/>
    <n v="0.83813278008298753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x v="1"/>
    <n v="2.0460063224446787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x v="0"/>
    <n v="0.44344086021505374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x v="1"/>
    <n v="2.1860294117647059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x v="1"/>
    <n v="1.8603314917127072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x v="1"/>
    <n v="2.3733830845771142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x v="1"/>
    <n v="3.0565384615384614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x v="0"/>
    <n v="0.94142857142857139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x v="3"/>
    <n v="0.54400000000000004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x v="1"/>
    <n v="1.1188059701492536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x v="1"/>
    <n v="3.6914814814814814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x v="0"/>
    <n v="0.62930372148859548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x v="0"/>
    <n v="0.6492783505154639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x v="3"/>
    <n v="0.18853658536585366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x v="0"/>
    <n v="0.1675440414507772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x v="1"/>
    <n v="1.0111290322580646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x v="1"/>
    <n v="3.4150228310502282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x v="0"/>
    <n v="0.64016666666666666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x v="0"/>
    <n v="0.5208045977011494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x v="1"/>
    <n v="3.2240211640211642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x v="1"/>
    <n v="1.1950810185185186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x v="1"/>
    <n v="1.4679775280898877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x v="1"/>
    <n v="9.5057142857142853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x v="0"/>
    <n v="0.72893617021276591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x v="0"/>
    <n v="0.7900824873096447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x v="0"/>
    <n v="0.64721518987341775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x v="0"/>
    <n v="0.82028169014084507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x v="1"/>
    <n v="10.376666666666667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x v="0"/>
    <n v="0.12910076530612244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x v="1"/>
    <n v="1.5484210526315789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x v="0"/>
    <n v="7.0991735537190084E-2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x v="1"/>
    <n v="2.0852773826458035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x v="0"/>
    <n v="0.99683544303797467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x v="1"/>
    <n v="2.0159756097560977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x v="1"/>
    <n v="1.6209032258064515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x v="0"/>
    <n v="3.6436208125445471E-2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x v="0"/>
    <n v="0.05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x v="1"/>
    <n v="2.0663492063492064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x v="1"/>
    <n v="1.2823628691983122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x v="1"/>
    <n v="1.1966037735849056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x v="1"/>
    <n v="1.7073055242390078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x v="1"/>
    <n v="1.872121212121212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x v="1"/>
    <n v="1.8838235294117647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x v="1"/>
    <n v="1.3129869186046512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x v="1"/>
    <n v="2.8397435897435899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x v="1"/>
    <n v="1.2041999999999999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1"/>
    <n v="4.190560747663551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x v="3"/>
    <n v="0.13853658536585367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x v="1"/>
    <n v="1.3943548387096774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x v="1"/>
    <n v="1.74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x v="1"/>
    <n v="1.5549056603773586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x v="1"/>
    <n v="1.7044705882352942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x v="1"/>
    <n v="1.895156250000000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x v="1"/>
    <n v="2.4971428571428573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x v="0"/>
    <n v="0.48860523665659616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x v="0"/>
    <n v="0.28461970393057684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x v="1"/>
    <n v="2.6802325581395348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1"/>
    <n v="6.1980078125000002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x v="0"/>
    <n v="3.1301587301587303E-2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x v="1"/>
    <n v="1.5992152704135738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x v="1"/>
    <n v="2.79392156862745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0"/>
    <n v="0.77373333333333338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x v="1"/>
    <n v="2.0632812500000002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x v="1"/>
    <n v="6.9424999999999999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x v="1"/>
    <n v="1.5178947368421052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x v="0"/>
    <n v="0.64582072176949945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x v="3"/>
    <n v="0.62873684210526315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x v="1"/>
    <n v="3.1039864864864866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x v="2"/>
    <n v="0.4285991678224688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x v="0"/>
    <n v="0.83119402985074631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x v="3"/>
    <n v="0.78531302876480547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x v="1"/>
    <n v="1.140935251798561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x v="0"/>
    <n v="0.64537683358624176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x v="0"/>
    <n v="0.79411764705882348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x v="0"/>
    <n v="0.11419117647058824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x v="2"/>
    <n v="0.56186046511627907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x v="0"/>
    <n v="0.16501669449081802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x v="1"/>
    <n v="1.1996808510638297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x v="1"/>
    <n v="1.4545652173913044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x v="1"/>
    <n v="2.2138255033557046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x v="0"/>
    <n v="0.48396694214876035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x v="0"/>
    <n v="0.92911504424778757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x v="0"/>
    <n v="0.88599797365754818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x v="0"/>
    <n v="0.41399999999999998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x v="3"/>
    <n v="0.63056795131845844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x v="0"/>
    <n v="0.48482333607230893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x v="0"/>
    <n v="0.02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x v="0"/>
    <n v="0.88479410269445857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x v="1"/>
    <n v="1.2684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x v="1"/>
    <n v="23.388333333333332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x v="1"/>
    <n v="5.0838857142857146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x v="1"/>
    <n v="1.914782608695652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0"/>
    <n v="0.42127533783783783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x v="0"/>
    <n v="8.2400000000000001E-2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3"/>
    <n v="0.60064638783269964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x v="0"/>
    <n v="0.47232808616404309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x v="0"/>
    <n v="0.81736263736263737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x v="0"/>
    <n v="0.54187265917603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x v="0"/>
    <n v="0.97868131868131869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x v="0"/>
    <n v="0.77239999999999998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x v="0"/>
    <n v="0.33464735516372796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x v="1"/>
    <n v="2.3958823529411766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x v="3"/>
    <n v="0.64032258064516134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x v="1"/>
    <n v="1.7615942028985507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x v="0"/>
    <n v="0.20338181818181819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x v="1"/>
    <n v="3.5864754098360656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x v="1"/>
    <n v="4.6885802469135802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x v="1"/>
    <n v="1.220563524590164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x v="0"/>
    <n v="0.55931783729156137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x v="0"/>
    <n v="0.43660714285714286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x v="3"/>
    <n v="0.33538371411833628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x v="1"/>
    <n v="1.2297938144329896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x v="1"/>
    <n v="1.8974959871589085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x v="0"/>
    <n v="0.83622641509433959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x v="3"/>
    <n v="0.17968844221105529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x v="1"/>
    <n v="10.365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x v="0"/>
    <n v="0.97405219780219776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x v="0"/>
    <n v="0.86386203150461705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x v="1"/>
    <n v="1.5016666666666667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x v="1"/>
    <n v="3.5843478260869563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x v="1"/>
    <n v="5.4285714285714288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x v="0"/>
    <n v="0.67500714285714281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x v="1"/>
    <n v="1.9174666666666667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x v="1"/>
    <n v="9.32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x v="1"/>
    <n v="4.2927586206896553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x v="1"/>
    <n v="1.0065753424657535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x v="1"/>
    <n v="2.26611111111111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x v="1"/>
    <n v="1.4238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x v="0"/>
    <n v="0.90633333333333332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x v="0"/>
    <n v="0.63966740576496672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x v="0"/>
    <n v="0.84131868131868137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x v="1"/>
    <n v="1.3393478260869565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x v="0"/>
    <n v="0.59042047531992692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x v="1"/>
    <n v="1.5280062063615205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x v="1"/>
    <n v="4.466912114014252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x v="0"/>
    <n v="0.8439189189189189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x v="0"/>
    <n v="0.03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x v="1"/>
    <n v="1.7502692307692307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x v="0"/>
    <n v="0.54137931034482756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x v="1"/>
    <n v="3.1187381703470032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x v="1"/>
    <n v="1.227816091954023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x v="0"/>
    <n v="0.99026517383618151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x v="1"/>
    <n v="1.278468634686347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x v="1"/>
    <n v="1.5861643835616439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x v="1"/>
    <n v="7.0705882352941174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x v="1"/>
    <n v="1.4238775510204082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x v="1"/>
    <n v="1.4786046511627906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x v="0"/>
    <n v="0.20322580645161289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x v="1"/>
    <n v="18.40625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x v="1"/>
    <n v="1.6194202898550725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1"/>
    <n v="4.728207792207792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x v="0"/>
    <n v="0.24466101694915254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x v="1"/>
    <n v="5.1764999999999999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x v="1"/>
    <n v="2.4764285714285714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x v="1"/>
    <n v="1.0020481927710843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x v="1"/>
    <n v="1.53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3"/>
    <n v="0.37091954022988505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x v="3"/>
    <n v="4.3923948220064728E-2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x v="1"/>
    <n v="1.5650721649484536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x v="1"/>
    <n v="2.70408163265306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x v="1"/>
    <n v="1.3405952380952382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x v="0"/>
    <n v="0.50398033126293995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x v="3"/>
    <n v="0.88815837937384901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x v="1"/>
    <n v="1.65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x v="0"/>
    <n v="0.17499999999999999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x v="1"/>
    <n v="1.8566071428571429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x v="1"/>
    <n v="4.126631944444444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x v="3"/>
    <n v="0.90249999999999997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x v="0"/>
    <n v="0.91984615384615387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x v="1"/>
    <n v="5.2700632911392402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x v="1"/>
    <n v="3.1914285714285713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x v="1"/>
    <n v="3.5418867924528303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x v="3"/>
    <n v="0.32896103896103895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x v="1"/>
    <n v="1.358918918918919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x v="0"/>
    <n v="2.0843373493975904E-2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x v="0"/>
    <n v="0.61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x v="0"/>
    <n v="0.30037735849056602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x v="1"/>
    <n v="11.791666666666666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x v="1"/>
    <n v="11.260833333333334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x v="0"/>
    <n v="0.12923076923076923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x v="1"/>
    <n v="7.12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x v="0"/>
    <n v="0.30304347826086958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x v="1"/>
    <n v="2.1250896057347672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x v="1"/>
    <n v="2.2885714285714287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x v="3"/>
    <n v="0.34959979476654696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x v="1"/>
    <n v="1.572906976744186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x v="0"/>
    <n v="0.01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x v="1"/>
    <n v="2.3230555555555554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x v="3"/>
    <n v="0.9244827586206896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x v="1"/>
    <n v="2.5670212765957445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x v="1"/>
    <n v="1.6847017045454546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x v="1"/>
    <n v="1.6657777777777778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x v="1"/>
    <n v="7.720769230769231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x v="1"/>
    <n v="4.0685714285714285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x v="1"/>
    <n v="5.6420608108108112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x v="0"/>
    <n v="0.6842686567164179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x v="0"/>
    <n v="0.34351966873706002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x v="1"/>
    <n v="6.5545454545454547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x v="1"/>
    <n v="1.7725714285714285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x v="1"/>
    <n v="1.1317857142857144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x v="1"/>
    <n v="7.2818181818181822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x v="1"/>
    <n v="2.0833333333333335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x v="0"/>
    <n v="0.31171232876712329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0"/>
    <n v="0.56967078189300413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x v="1"/>
    <n v="2.3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x v="0"/>
    <n v="0.86867834394904464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x v="1"/>
    <n v="2.7074418604651163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x v="3"/>
    <n v="0.49446428571428569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x v="1"/>
    <n v="1.1335962566844919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x v="1"/>
    <n v="1.9055555555555554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x v="1"/>
    <n v="1.355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x v="0"/>
    <n v="0.10297872340425532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x v="0"/>
    <n v="0.65544223826714798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x v="0"/>
    <n v="0.49026652452025588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x v="1"/>
    <n v="7.8792307692307695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x v="0"/>
    <n v="0.80306347746090156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x v="1"/>
    <n v="1.0629411764705883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x v="3"/>
    <n v="0.50735632183908042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x v="1"/>
    <n v="2.15313725490196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x v="1"/>
    <n v="1.4122972972972974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x v="1"/>
    <n v="1.1533745781777278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x v="1"/>
    <n v="1.9311940298507462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x v="1"/>
    <n v="7.2973333333333334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x v="0"/>
    <n v="0.99663398692810456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x v="2"/>
    <n v="0.88166666666666671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x v="0"/>
    <n v="0.37233333333333335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x v="3"/>
    <n v="0.30540075309306081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x v="0"/>
    <n v="0.25714285714285712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x v="0"/>
    <n v="0.34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x v="1"/>
    <n v="11.859090909090909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x v="1"/>
    <n v="1.2539393939393939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x v="0"/>
    <n v="0.14394366197183098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x v="0"/>
    <n v="0.54807692307692313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x v="1"/>
    <n v="1.096315789473684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x v="1"/>
    <n v="1.8847058823529412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x v="0"/>
    <n v="0.87008284023668636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x v="0"/>
    <n v="0.01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x v="1"/>
    <n v="2.0291304347826089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1"/>
    <n v="1.9703225806451612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1"/>
    <n v="1.07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x v="1"/>
    <n v="2.6873076923076922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x v="0"/>
    <n v="0.50845360824742269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x v="1"/>
    <n v="11.802857142857142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x v="1"/>
    <n v="2.64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x v="0"/>
    <n v="0.30442307692307691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x v="0"/>
    <n v="0.62880681818181816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x v="1"/>
    <n v="1.9312499999999999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x v="0"/>
    <n v="0.77102702702702708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x v="1"/>
    <n v="2.2552763819095478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x v="1"/>
    <n v="2.3940625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x v="0"/>
    <n v="0.921875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x v="1"/>
    <n v="1.3023333333333333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x v="1"/>
    <n v="6.1521739130434785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x v="1"/>
    <n v="3.687953216374269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x v="1"/>
    <n v="10.948571428571428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x v="0"/>
    <n v="0.50662921348314605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x v="1"/>
    <n v="8.0060000000000002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x v="1"/>
    <n v="2.9128571428571428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x v="1"/>
    <n v="3.4996666666666667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x v="1"/>
    <n v="3.5707317073170732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x v="1"/>
    <n v="1.2648941176470587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x v="1"/>
    <n v="3.875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x v="1"/>
    <n v="4.5703571428571426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x v="1"/>
    <n v="2.6669565217391304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x v="0"/>
    <n v="0.69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x v="0"/>
    <n v="0.51343749999999999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x v="0"/>
    <n v="1.1710526315789473E-2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x v="1"/>
    <n v="1.08977342945417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1"/>
    <n v="3.151759259259259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x v="1"/>
    <n v="1.5769117647058823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x v="1"/>
    <n v="1.5380821917808218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x v="0"/>
    <n v="0.89738979118329465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x v="0"/>
    <n v="0.75135802469135804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x v="1"/>
    <n v="8.5288135593220336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x v="1"/>
    <n v="1.389062500000000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x v="1"/>
    <n v="1.9018181818181819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x v="1"/>
    <n v="1.0024333619948409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x v="1"/>
    <n v="1.4275824175824177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x v="1"/>
    <n v="5.631333333333333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x v="0"/>
    <n v="0.30715909090909088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x v="3"/>
    <n v="0.99397727272727276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x v="1"/>
    <n v="1.9754935622317598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x v="1"/>
    <n v="5.085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x v="1"/>
    <n v="2.3774468085106384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x v="1"/>
    <n v="3.384687500000000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x v="1"/>
    <n v="1.3308955223880596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x v="0"/>
    <n v="0.01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x v="1"/>
    <n v="2.0779999999999998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x v="0"/>
    <n v="0.51122448979591839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x v="1"/>
    <n v="6.5205847953216374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x v="1"/>
    <n v="1.1363099415204678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x v="1"/>
    <n v="1.0237606837606839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x v="1"/>
    <n v="3.5658333333333334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x v="1"/>
    <n v="1.3986792452830188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x v="0"/>
    <n v="0.69450000000000001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x v="0"/>
    <n v="0.35534246575342465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x v="1"/>
    <n v="2.5165000000000002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x v="1"/>
    <n v="1.058750000000000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x v="1"/>
    <n v="1.8742857142857143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x v="1"/>
    <n v="3.8678571428571429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x v="1"/>
    <n v="3.4707142857142856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x v="1"/>
    <n v="1.8582098765432098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x v="3"/>
    <n v="0.43241247264770238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1"/>
    <n v="1.6243749999999999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x v="1"/>
    <n v="1.8484285714285715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x v="0"/>
    <n v="0.23703520691785052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x v="0"/>
    <n v="0.89870129870129867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x v="1"/>
    <n v="2.726041958041958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x v="1"/>
    <n v="1.7004255319148935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1"/>
    <n v="1.8828503562945369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x v="1"/>
    <n v="3.4693532338308457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x v="0"/>
    <n v="0.6917721518987342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x v="0"/>
    <n v="0.25433734939759034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x v="0"/>
    <n v="0.77400977995110021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x v="0"/>
    <n v="0.37481481481481482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x v="1"/>
    <n v="5.4379999999999997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x v="1"/>
    <n v="2.2852189349112426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x v="0"/>
    <n v="0.38948339483394834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x v="1"/>
    <n v="3.7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x v="1"/>
    <n v="2.3791176470588233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x v="0"/>
    <n v="0.64036299765807958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x v="1"/>
    <n v="1.1827777777777777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x v="0"/>
    <n v="0.84824037184594958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x v="0"/>
    <n v="0.29346153846153844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x v="1"/>
    <n v="2.0989655172413793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x v="1"/>
    <n v="1.697857142857143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x v="1"/>
    <n v="1.1595907738095239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x v="1"/>
    <n v="2.5859999999999999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x v="1"/>
    <n v="2.3058333333333332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x v="1"/>
    <n v="1.2821428571428573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x v="1"/>
    <n v="1.8870588235294117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x v="0"/>
    <n v="6.9511889862327911E-2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x v="1"/>
    <n v="7.7443434343434348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x v="0"/>
    <n v="0.27693181818181817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x v="0"/>
    <n v="0.52479620323841425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x v="1"/>
    <n v="4.0709677419354842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x v="0"/>
    <n v="0.02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x v="1"/>
    <n v="1.5617857142857143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x v="1"/>
    <n v="2.5242857142857145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x v="2"/>
    <n v="1.729268292682927E-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x v="0"/>
    <n v="0.12230769230769231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x v="1"/>
    <n v="1.639873417721519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x v="1"/>
    <n v="1.6298181818181818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x v="0"/>
    <n v="0.20252747252747252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x v="1"/>
    <n v="3.1924083769633507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x v="1"/>
    <n v="4.7894444444444444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x v="3"/>
    <n v="0.19556634304207121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x v="1"/>
    <n v="1.9894827586206896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x v="1"/>
    <n v="7.95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x v="0"/>
    <n v="0.50621082621082625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x v="0"/>
    <n v="0.57437499999999997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x v="1"/>
    <n v="1.5562827640984909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x v="0"/>
    <n v="0.36297297297297298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x v="2"/>
    <n v="0.5825000000000000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x v="1"/>
    <n v="2.3739473684210526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x v="0"/>
    <n v="0.58750000000000002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x v="1"/>
    <n v="1.8256603773584905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x v="0"/>
    <n v="7.5436408977556111E-3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x v="1"/>
    <n v="1.759533073929961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x v="1"/>
    <n v="2.3788235294117648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x v="1"/>
    <n v="4.8805076142131982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x v="1"/>
    <n v="2.2406666666666668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x v="0"/>
    <n v="0.18126436781609195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x v="0"/>
    <n v="0.45847222222222223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x v="1"/>
    <n v="1.1731541218637993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x v="1"/>
    <n v="2.173090909090909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x v="1"/>
    <n v="1.1228571428571428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x v="0"/>
    <n v="0.72518987341772156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x v="1"/>
    <n v="2.1230434782608696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x v="1"/>
    <n v="2.3974657534246577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x v="1"/>
    <n v="1.8193548387096774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x v="1"/>
    <n v="1.641311475409836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x v="0"/>
    <n v="1.6375968992248063E-2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x v="3"/>
    <n v="0.49643859649122807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x v="1"/>
    <n v="1.0970652173913042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0"/>
    <n v="0.49217948717948717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x v="2"/>
    <n v="0.62232323232323228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x v="0"/>
    <n v="0.1305813953488372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x v="0"/>
    <n v="0.64635416666666667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x v="1"/>
    <n v="1.5958666666666668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x v="0"/>
    <n v="0.81420000000000003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0"/>
    <n v="0.32444767441860467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0"/>
    <n v="9.9141184124918666E-2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x v="0"/>
    <n v="0.26694444444444443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x v="3"/>
    <n v="0.62957446808510642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x v="1"/>
    <n v="1.6135593220338984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x v="0"/>
    <n v="0.05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x v="1"/>
    <n v="10.969379310344827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x v="3"/>
    <n v="0.70094158075601376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x v="0"/>
    <n v="0.6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1"/>
    <n v="3.6709859154929578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x v="1"/>
    <n v="11.09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x v="0"/>
    <n v="0.19028784648187633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1"/>
    <n v="1.2687755102040816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x v="1"/>
    <n v="7.3463636363636367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x v="0"/>
    <n v="4.5731034482758622E-2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x v="0"/>
    <n v="0.85054545454545449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x v="1"/>
    <n v="1.1929824561403508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x v="1"/>
    <n v="2.9602777777777778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x v="0"/>
    <n v="0.84694915254237291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1"/>
    <n v="3.5578378378378379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x v="1"/>
    <n v="3.8640909090909092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x v="1"/>
    <n v="7.9223529411764702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x v="1"/>
    <n v="1.3703393665158372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x v="1"/>
    <n v="3.3820833333333336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x v="1"/>
    <n v="1.0822784810126582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x v="0"/>
    <n v="0.60757639620653314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x v="0"/>
    <n v="0.27725490196078434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1"/>
    <n v="2.283934426229508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x v="0"/>
    <n v="0.21615194054500414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x v="1"/>
    <n v="3.73875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x v="1"/>
    <n v="1.5492592592592593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x v="1"/>
    <n v="3.2214999999999998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x v="0"/>
    <n v="0.73957142857142855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x v="1"/>
    <n v="8.64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x v="1"/>
    <n v="1.432624584717608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x v="0"/>
    <n v="0.40281762295081969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x v="1"/>
    <n v="1.7822388059701493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x v="0"/>
    <n v="0.84930555555555554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x v="1"/>
    <n v="1.4593648334624323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x v="1"/>
    <n v="1.5246153846153847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x v="0"/>
    <n v="0.67129542790152408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x v="0"/>
    <n v="0.40307692307692305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x v="1"/>
    <n v="2.1679032258064517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0"/>
    <n v="0.52117021276595743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x v="1"/>
    <n v="4.9958333333333336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x v="0"/>
    <n v="0.87679487179487181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x v="1"/>
    <n v="1.13173469387755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x v="1"/>
    <n v="4.265483870967742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x v="3"/>
    <n v="0.77632653061224488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0"/>
    <n v="0.52496810772501767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x v="1"/>
    <n v="1.5746762589928058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x v="0"/>
    <n v="0.72939393939393937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x v="3"/>
    <n v="0.60565789473684206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x v="0"/>
    <n v="0.5679129129129129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x v="3"/>
    <n v="0.5654275427542754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x v="4"/>
    <m/>
    <m/>
    <m/>
    <m/>
    <m/>
    <m/>
    <x v="879"/>
    <m/>
    <m/>
    <m/>
    <m/>
    <m/>
    <x v="9"/>
    <m/>
  </r>
  <r>
    <m/>
    <m/>
    <m/>
    <m/>
    <m/>
    <x v="4"/>
    <m/>
    <m/>
    <m/>
    <m/>
    <m/>
    <m/>
    <x v="879"/>
    <m/>
    <m/>
    <m/>
    <m/>
    <m/>
    <x v="9"/>
    <m/>
  </r>
  <r>
    <m/>
    <m/>
    <m/>
    <m/>
    <m/>
    <x v="4"/>
    <m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8B271-352C-4FD3-985F-445C2E6EACE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785B7-B336-4DB8-BED2-C7C38E52FFD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3"/>
  <sheetViews>
    <sheetView workbookViewId="0">
      <selection activeCell="D1" sqref="D1:E104857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.9140625" style="4" bestFit="1" customWidth="1"/>
    <col min="8" max="8" width="13.08203125" bestFit="1" customWidth="1"/>
    <col min="9" max="9" width="15.83203125" bestFit="1" customWidth="1"/>
    <col min="12" max="12" width="11.1640625" bestFit="1" customWidth="1"/>
    <col min="13" max="13" width="21.75" bestFit="1" customWidth="1"/>
    <col min="14" max="14" width="11.1640625" bestFit="1" customWidth="1"/>
    <col min="15" max="15" width="20.33203125" bestFit="1" customWidth="1"/>
    <col min="18" max="18" width="28" bestFit="1" customWidth="1"/>
    <col min="19" max="19" width="14.25" bestFit="1" customWidth="1"/>
    <col min="20" max="20" width="11.83203125" bestFit="1" customWidth="1"/>
    <col min="21" max="21" width="21.7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6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6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4">
        <f>$E2/$D2</f>
        <v>0</v>
      </c>
      <c r="H2">
        <v>0</v>
      </c>
      <c r="I2" s="11">
        <v>0</v>
      </c>
      <c r="J2" t="s">
        <v>15</v>
      </c>
      <c r="K2" t="s">
        <v>16</v>
      </c>
      <c r="L2">
        <v>1448690400</v>
      </c>
      <c r="M2" s="9">
        <f>((($L2/60)/60)/24)+DATE(1970,1,1)</f>
        <v>42336.25</v>
      </c>
      <c r="N2">
        <v>1450159200</v>
      </c>
      <c r="O2" s="9">
        <f>((($N2/60)/60)/24)+DATE(1970,1,1)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6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4">
        <f>$E3/$D3</f>
        <v>10.4</v>
      </c>
      <c r="H3">
        <v>158</v>
      </c>
      <c r="I3" s="5">
        <f>$E3/$H3</f>
        <v>92.151898734177209</v>
      </c>
      <c r="J3" t="s">
        <v>21</v>
      </c>
      <c r="K3" t="s">
        <v>22</v>
      </c>
      <c r="L3">
        <v>1408424400</v>
      </c>
      <c r="M3" s="9">
        <f>((($L3/60)/60)/24)+DATE(1970,1,1)</f>
        <v>41870.208333333336</v>
      </c>
      <c r="N3">
        <v>1408597200</v>
      </c>
      <c r="O3" s="9">
        <f t="shared" ref="O3:O66" si="0">((($N3/60)/60)/24)+DATE(1970,1,1)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4">
        <f>$E4/$D4</f>
        <v>1.3147878228782288</v>
      </c>
      <c r="H4">
        <v>1425</v>
      </c>
      <c r="I4" s="5">
        <f t="shared" ref="I4:I67" si="1">$E4/$H4</f>
        <v>100.01614035087719</v>
      </c>
      <c r="J4" t="s">
        <v>26</v>
      </c>
      <c r="K4" t="s">
        <v>27</v>
      </c>
      <c r="L4">
        <v>1384668000</v>
      </c>
      <c r="M4" s="9">
        <f>((($L4/60)/60)/24)+DATE(1970,1,1)</f>
        <v>41595.25</v>
      </c>
      <c r="N4">
        <v>1384840800</v>
      </c>
      <c r="O4" s="9">
        <f t="shared" si="0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4">
        <f>$E5/$D5</f>
        <v>0.58976190476190471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9">
        <f>((($L5/60)/60)/24)+DATE(1970,1,1)</f>
        <v>43688.208333333328</v>
      </c>
      <c r="N5">
        <v>1568955600</v>
      </c>
      <c r="O5" s="9">
        <f t="shared" si="0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6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4">
        <f t="shared" ref="G6:G69" si="2">$E6/$D6</f>
        <v>0.69276315789473686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9">
        <f t="shared" ref="M6:M69" si="3">((($L6/60)/60)/24)+DATE(1970,1,1)</f>
        <v>43485.25</v>
      </c>
      <c r="N6">
        <v>1548309600</v>
      </c>
      <c r="O6" s="9">
        <f t="shared" si="0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6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4">
        <f t="shared" si="2"/>
        <v>1.7361842105263159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9">
        <f t="shared" si="3"/>
        <v>41149.208333333336</v>
      </c>
      <c r="N7">
        <v>1347080400</v>
      </c>
      <c r="O7" s="9">
        <f t="shared" si="0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6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4">
        <f t="shared" si="2"/>
        <v>0.20961538461538462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9">
        <f t="shared" si="3"/>
        <v>42991.208333333328</v>
      </c>
      <c r="N8">
        <v>1505365200</v>
      </c>
      <c r="O8" s="9">
        <f t="shared" si="0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6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4">
        <f t="shared" si="2"/>
        <v>3.2757777777777779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9">
        <f t="shared" si="3"/>
        <v>42229.208333333328</v>
      </c>
      <c r="N9">
        <v>1439614800</v>
      </c>
      <c r="O9" s="9">
        <f t="shared" si="0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6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4">
        <f t="shared" si="2"/>
        <v>0.19932788374205268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9">
        <f t="shared" si="3"/>
        <v>40399.208333333336</v>
      </c>
      <c r="N10">
        <v>1281502800</v>
      </c>
      <c r="O10" s="9">
        <f t="shared" si="0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6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4">
        <f t="shared" si="2"/>
        <v>0.51741935483870971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9">
        <f t="shared" si="3"/>
        <v>41536.208333333336</v>
      </c>
      <c r="N11">
        <v>1383804000</v>
      </c>
      <c r="O11" s="9">
        <f t="shared" si="0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6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4">
        <f t="shared" si="2"/>
        <v>2.6611538461538462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9">
        <f t="shared" si="3"/>
        <v>40404.208333333336</v>
      </c>
      <c r="N12">
        <v>1285909200</v>
      </c>
      <c r="O12" s="9">
        <f t="shared" si="0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4">
        <f t="shared" si="2"/>
        <v>0.48095238095238096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9">
        <f t="shared" si="3"/>
        <v>40442.208333333336</v>
      </c>
      <c r="N13">
        <v>1285563600</v>
      </c>
      <c r="O13" s="9">
        <f t="shared" si="0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6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4">
        <f t="shared" si="2"/>
        <v>0.89349206349206345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9">
        <f t="shared" si="3"/>
        <v>43760.208333333328</v>
      </c>
      <c r="N14">
        <v>1572411600</v>
      </c>
      <c r="O14" s="9">
        <f t="shared" si="0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4">
        <f t="shared" si="2"/>
        <v>2.4511904761904764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9">
        <f t="shared" si="3"/>
        <v>42532.208333333328</v>
      </c>
      <c r="N15">
        <v>1466658000</v>
      </c>
      <c r="O15" s="9">
        <f t="shared" si="0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6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4">
        <f t="shared" si="2"/>
        <v>0.66769503546099296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9">
        <f t="shared" si="3"/>
        <v>40974.25</v>
      </c>
      <c r="N16">
        <v>1333342800</v>
      </c>
      <c r="O16" s="9">
        <f t="shared" si="0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6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4">
        <f t="shared" si="2"/>
        <v>0.47307881773399013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9">
        <f t="shared" si="3"/>
        <v>43809.25</v>
      </c>
      <c r="N17">
        <v>1576303200</v>
      </c>
      <c r="O17" s="9">
        <f t="shared" si="0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6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4">
        <f t="shared" si="2"/>
        <v>6.4947058823529416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9">
        <f t="shared" si="3"/>
        <v>41661.25</v>
      </c>
      <c r="N18">
        <v>1392271200</v>
      </c>
      <c r="O18" s="9">
        <f t="shared" si="0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6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4">
        <f t="shared" si="2"/>
        <v>1.5939125295508274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9">
        <f t="shared" si="3"/>
        <v>40555.25</v>
      </c>
      <c r="N19">
        <v>1294898400</v>
      </c>
      <c r="O19" s="9">
        <f t="shared" si="0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6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4">
        <f t="shared" si="2"/>
        <v>0.66912087912087914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9">
        <f t="shared" si="3"/>
        <v>43351.208333333328</v>
      </c>
      <c r="N20">
        <v>1537074000</v>
      </c>
      <c r="O20" s="9">
        <f t="shared" si="0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6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4">
        <f t="shared" si="2"/>
        <v>0.48529600000000001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9">
        <f t="shared" si="3"/>
        <v>43528.25</v>
      </c>
      <c r="N21">
        <v>1553490000</v>
      </c>
      <c r="O21" s="9">
        <f t="shared" si="0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6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4">
        <f t="shared" si="2"/>
        <v>1.1224279210925645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9">
        <f t="shared" si="3"/>
        <v>41848.208333333336</v>
      </c>
      <c r="N22">
        <v>1406523600</v>
      </c>
      <c r="O22" s="9">
        <f t="shared" si="0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6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4">
        <f t="shared" si="2"/>
        <v>0.40992553191489361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9">
        <f t="shared" si="3"/>
        <v>40770.208333333336</v>
      </c>
      <c r="N23">
        <v>1316322000</v>
      </c>
      <c r="O23" s="9">
        <f t="shared" si="0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6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4">
        <f t="shared" si="2"/>
        <v>1.2807106598984772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9">
        <f t="shared" si="3"/>
        <v>43193.208333333328</v>
      </c>
      <c r="N24">
        <v>1524027600</v>
      </c>
      <c r="O24" s="9">
        <f t="shared" si="0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6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4">
        <f t="shared" si="2"/>
        <v>3.3204444444444445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9">
        <f t="shared" si="3"/>
        <v>43510.25</v>
      </c>
      <c r="N25">
        <v>1554699600</v>
      </c>
      <c r="O25" s="9">
        <f t="shared" si="0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6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4">
        <f t="shared" si="2"/>
        <v>1.1283225108225108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9">
        <f t="shared" si="3"/>
        <v>41811.208333333336</v>
      </c>
      <c r="N26">
        <v>1403499600</v>
      </c>
      <c r="O26" s="9">
        <f t="shared" si="0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6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4">
        <f t="shared" si="2"/>
        <v>2.1643636363636363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9">
        <f t="shared" si="3"/>
        <v>40681.208333333336</v>
      </c>
      <c r="N27">
        <v>1307422800</v>
      </c>
      <c r="O27" s="9">
        <f t="shared" si="0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6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4">
        <f t="shared" si="2"/>
        <v>0.4819906976744186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9">
        <f t="shared" si="3"/>
        <v>43312.208333333328</v>
      </c>
      <c r="N28">
        <v>1535346000</v>
      </c>
      <c r="O28" s="9">
        <f t="shared" si="0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6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4">
        <f t="shared" si="2"/>
        <v>0.79949999999999999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9">
        <f t="shared" si="3"/>
        <v>42280.208333333328</v>
      </c>
      <c r="N29">
        <v>1444539600</v>
      </c>
      <c r="O29" s="9">
        <f t="shared" si="0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6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4">
        <f t="shared" si="2"/>
        <v>1.0522553516819573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9">
        <f t="shared" si="3"/>
        <v>40218.25</v>
      </c>
      <c r="N30">
        <v>1267682400</v>
      </c>
      <c r="O30" s="9">
        <f t="shared" si="0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6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4">
        <f t="shared" si="2"/>
        <v>3.2889978213507627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9">
        <f t="shared" si="3"/>
        <v>43301.208333333328</v>
      </c>
      <c r="N31">
        <v>1535518800</v>
      </c>
      <c r="O31" s="9">
        <f t="shared" si="0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6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4">
        <f t="shared" si="2"/>
        <v>1.606111111111111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9">
        <f t="shared" si="3"/>
        <v>43609.208333333328</v>
      </c>
      <c r="N32">
        <v>1559106000</v>
      </c>
      <c r="O32" s="9">
        <f t="shared" si="0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6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4">
        <f t="shared" si="2"/>
        <v>3.1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9">
        <f t="shared" si="3"/>
        <v>42374.25</v>
      </c>
      <c r="N33">
        <v>1454392800</v>
      </c>
      <c r="O33" s="9">
        <f t="shared" si="0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6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4">
        <f t="shared" si="2"/>
        <v>0.86807920792079207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9">
        <f t="shared" si="3"/>
        <v>43110.25</v>
      </c>
      <c r="N34">
        <v>1517896800</v>
      </c>
      <c r="O34" s="9">
        <f t="shared" si="0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6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4">
        <f t="shared" si="2"/>
        <v>3.7782071713147412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9">
        <f t="shared" si="3"/>
        <v>41917.208333333336</v>
      </c>
      <c r="N35">
        <v>1415685600</v>
      </c>
      <c r="O35" s="9">
        <f t="shared" si="0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4">
        <f t="shared" si="2"/>
        <v>1.5080645161290323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9">
        <f t="shared" si="3"/>
        <v>42817.208333333328</v>
      </c>
      <c r="N36">
        <v>1490677200</v>
      </c>
      <c r="O36" s="9">
        <f t="shared" si="0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6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4">
        <f t="shared" si="2"/>
        <v>1.5030119521912351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9">
        <f t="shared" si="3"/>
        <v>43484.25</v>
      </c>
      <c r="N37">
        <v>1551506400</v>
      </c>
      <c r="O37" s="9">
        <f t="shared" si="0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6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4">
        <f t="shared" si="2"/>
        <v>1.572857142857143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9">
        <f t="shared" si="3"/>
        <v>40600.25</v>
      </c>
      <c r="N38">
        <v>1300856400</v>
      </c>
      <c r="O38" s="9">
        <f t="shared" si="0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4">
        <f t="shared" si="2"/>
        <v>1.3998765432098765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9">
        <f t="shared" si="3"/>
        <v>43744.208333333328</v>
      </c>
      <c r="N39">
        <v>1573192800</v>
      </c>
      <c r="O39" s="9">
        <f t="shared" si="0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6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4">
        <f t="shared" si="2"/>
        <v>3.2532258064516131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9">
        <f t="shared" si="3"/>
        <v>40469.208333333336</v>
      </c>
      <c r="N40">
        <v>1287810000</v>
      </c>
      <c r="O40" s="9">
        <f t="shared" si="0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6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4">
        <f t="shared" si="2"/>
        <v>0.50777777777777777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9">
        <f t="shared" si="3"/>
        <v>41330.25</v>
      </c>
      <c r="N41">
        <v>1362978000</v>
      </c>
      <c r="O41" s="9">
        <f t="shared" si="0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6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4">
        <f t="shared" si="2"/>
        <v>1.6906818181818182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9">
        <f t="shared" si="3"/>
        <v>40334.208333333336</v>
      </c>
      <c r="N42">
        <v>1277355600</v>
      </c>
      <c r="O42" s="9">
        <f t="shared" si="0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6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4">
        <f t="shared" si="2"/>
        <v>2.1292857142857144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9">
        <f t="shared" si="3"/>
        <v>41156.208333333336</v>
      </c>
      <c r="N43">
        <v>1348981200</v>
      </c>
      <c r="O43" s="9">
        <f t="shared" si="0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6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4">
        <f t="shared" si="2"/>
        <v>4.4394444444444447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9">
        <f t="shared" si="3"/>
        <v>40728.208333333336</v>
      </c>
      <c r="N44">
        <v>1310533200</v>
      </c>
      <c r="O44" s="9">
        <f t="shared" si="0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6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4">
        <f t="shared" si="2"/>
        <v>1.859390243902439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9">
        <f t="shared" si="3"/>
        <v>41844.208333333336</v>
      </c>
      <c r="N45">
        <v>1407560400</v>
      </c>
      <c r="O45" s="9">
        <f t="shared" si="0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6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4">
        <f t="shared" si="2"/>
        <v>6.5881249999999998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9">
        <f t="shared" si="3"/>
        <v>43541.208333333328</v>
      </c>
      <c r="N46">
        <v>1552885200</v>
      </c>
      <c r="O46" s="9">
        <f t="shared" si="0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4">
        <f t="shared" si="2"/>
        <v>0.4768421052631579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9">
        <f t="shared" si="3"/>
        <v>42676.208333333328</v>
      </c>
      <c r="N47">
        <v>1479362400</v>
      </c>
      <c r="O47" s="9">
        <f t="shared" si="0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6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4">
        <f t="shared" si="2"/>
        <v>1.1478378378378378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9">
        <f t="shared" si="3"/>
        <v>40367.208333333336</v>
      </c>
      <c r="N48">
        <v>1280552400</v>
      </c>
      <c r="O48" s="9">
        <f t="shared" si="0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6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4">
        <f t="shared" si="2"/>
        <v>4.7526666666666664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9">
        <f t="shared" si="3"/>
        <v>41727.208333333336</v>
      </c>
      <c r="N49">
        <v>1398661200</v>
      </c>
      <c r="O49" s="9">
        <f t="shared" si="0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6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4">
        <f t="shared" si="2"/>
        <v>3.86972972972973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9">
        <f t="shared" si="3"/>
        <v>42180.208333333328</v>
      </c>
      <c r="N50">
        <v>1436245200</v>
      </c>
      <c r="O50" s="9">
        <f t="shared" si="0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6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4">
        <f t="shared" si="2"/>
        <v>1.89625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9">
        <f t="shared" si="3"/>
        <v>43758.208333333328</v>
      </c>
      <c r="N51">
        <v>1575439200</v>
      </c>
      <c r="O51" s="9">
        <f t="shared" si="0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4">
        <f t="shared" si="2"/>
        <v>0.02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9">
        <f t="shared" si="3"/>
        <v>41487.208333333336</v>
      </c>
      <c r="N52">
        <v>1377752400</v>
      </c>
      <c r="O52" s="9">
        <f t="shared" si="0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6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4">
        <f t="shared" si="2"/>
        <v>0.91867805186590767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9">
        <f t="shared" si="3"/>
        <v>40995.208333333336</v>
      </c>
      <c r="N53">
        <v>1334206800</v>
      </c>
      <c r="O53" s="9">
        <f t="shared" si="0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6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4">
        <f t="shared" si="2"/>
        <v>0.34152777777777776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9">
        <f t="shared" si="3"/>
        <v>40436.208333333336</v>
      </c>
      <c r="N54">
        <v>1284872400</v>
      </c>
      <c r="O54" s="9">
        <f t="shared" si="0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6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4">
        <f t="shared" si="2"/>
        <v>1.4040909090909091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9">
        <f t="shared" si="3"/>
        <v>41779.208333333336</v>
      </c>
      <c r="N55">
        <v>1403931600</v>
      </c>
      <c r="O55" s="9">
        <f t="shared" si="0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4">
        <f t="shared" si="2"/>
        <v>0.89866666666666661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9">
        <f t="shared" si="3"/>
        <v>43170.25</v>
      </c>
      <c r="N56">
        <v>1521262800</v>
      </c>
      <c r="O56" s="9">
        <f t="shared" si="0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16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4">
        <f t="shared" si="2"/>
        <v>1.7796969696969698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9">
        <f t="shared" si="3"/>
        <v>43311.208333333328</v>
      </c>
      <c r="N57">
        <v>1533358800</v>
      </c>
      <c r="O57" s="9">
        <f t="shared" si="0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4">
        <f t="shared" si="2"/>
        <v>1.436625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9">
        <f t="shared" si="3"/>
        <v>42014.25</v>
      </c>
      <c r="N58">
        <v>1421474400</v>
      </c>
      <c r="O58" s="9">
        <f t="shared" si="0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6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4">
        <f t="shared" si="2"/>
        <v>2.1527586206896552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9">
        <f t="shared" si="3"/>
        <v>42979.208333333328</v>
      </c>
      <c r="N59">
        <v>1505278800</v>
      </c>
      <c r="O59" s="9">
        <f t="shared" si="0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6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4">
        <f t="shared" si="2"/>
        <v>2.2711111111111113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9">
        <f t="shared" si="3"/>
        <v>42268.208333333328</v>
      </c>
      <c r="N60">
        <v>1443934800</v>
      </c>
      <c r="O60" s="9">
        <f t="shared" si="0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6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4">
        <f t="shared" si="2"/>
        <v>2.7507142857142859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9">
        <f t="shared" si="3"/>
        <v>42898.208333333328</v>
      </c>
      <c r="N61">
        <v>1498539600</v>
      </c>
      <c r="O61" s="9">
        <f t="shared" si="0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6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4">
        <f t="shared" si="2"/>
        <v>1.4437048832271762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3"/>
        <v>41107.208333333336</v>
      </c>
      <c r="N62">
        <v>1342760400</v>
      </c>
      <c r="O62" s="9">
        <f t="shared" si="0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4">
        <f t="shared" si="2"/>
        <v>0.92745983935742971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3"/>
        <v>40595.25</v>
      </c>
      <c r="N63">
        <v>1301720400</v>
      </c>
      <c r="O63" s="9">
        <f t="shared" si="0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6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4">
        <f t="shared" si="2"/>
        <v>7.226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9">
        <f t="shared" si="3"/>
        <v>42160.208333333328</v>
      </c>
      <c r="N64">
        <v>1433566800</v>
      </c>
      <c r="O64" s="9">
        <f t="shared" si="0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6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4">
        <f t="shared" si="2"/>
        <v>0.11851063829787234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9">
        <f t="shared" si="3"/>
        <v>42853.208333333328</v>
      </c>
      <c r="N65">
        <v>1493874000</v>
      </c>
      <c r="O65" s="9">
        <f t="shared" si="0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6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4">
        <f t="shared" si="2"/>
        <v>0.97642857142857142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 s="9">
        <f t="shared" si="3"/>
        <v>43283.208333333328</v>
      </c>
      <c r="N66">
        <v>1531803600</v>
      </c>
      <c r="O66" s="9">
        <f t="shared" si="0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6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4">
        <f t="shared" si="2"/>
        <v>2.3614754098360655</v>
      </c>
      <c r="H67">
        <v>236</v>
      </c>
      <c r="I67" s="5">
        <f t="shared" si="1"/>
        <v>61.038135593220339</v>
      </c>
      <c r="J67" t="s">
        <v>21</v>
      </c>
      <c r="K67" t="s">
        <v>22</v>
      </c>
      <c r="L67">
        <v>1296108000</v>
      </c>
      <c r="M67" s="9">
        <f t="shared" si="3"/>
        <v>40570.25</v>
      </c>
      <c r="N67">
        <v>1296712800</v>
      </c>
      <c r="O67" s="9">
        <f t="shared" ref="O67:O130" si="4">((($N67/60)/60)/24)+DATE(1970,1,1)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6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4">
        <f t="shared" si="2"/>
        <v>0.45068965517241377</v>
      </c>
      <c r="H68">
        <v>12</v>
      </c>
      <c r="I68" s="5">
        <f t="shared" ref="I68:I131" si="5">$E68/$H68</f>
        <v>108.91666666666667</v>
      </c>
      <c r="J68" t="s">
        <v>21</v>
      </c>
      <c r="K68" t="s">
        <v>22</v>
      </c>
      <c r="L68">
        <v>1428469200</v>
      </c>
      <c r="M68" s="9">
        <f t="shared" si="3"/>
        <v>42102.208333333328</v>
      </c>
      <c r="N68">
        <v>1428901200</v>
      </c>
      <c r="O68" s="9">
        <f t="shared" si="4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4">
        <f t="shared" si="2"/>
        <v>1.6238567493112948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 s="9">
        <f t="shared" si="3"/>
        <v>40203.25</v>
      </c>
      <c r="N69">
        <v>1264831200</v>
      </c>
      <c r="O69" s="9">
        <f t="shared" si="4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6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4">
        <f t="shared" ref="G70:G133" si="6">$E70/$D70</f>
        <v>2.5452631578947367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 s="9">
        <f t="shared" ref="M70:M133" si="7">((($L70/60)/60)/24)+DATE(1970,1,1)</f>
        <v>42943.208333333328</v>
      </c>
      <c r="N70">
        <v>1505192400</v>
      </c>
      <c r="O70" s="9">
        <f t="shared" si="4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6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4">
        <f t="shared" si="6"/>
        <v>0.24063291139240506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 s="9">
        <f t="shared" si="7"/>
        <v>40531.25</v>
      </c>
      <c r="N71">
        <v>1295676000</v>
      </c>
      <c r="O71" s="9">
        <f t="shared" si="4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6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4">
        <f t="shared" si="6"/>
        <v>1.2374140625000001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 s="9">
        <f t="shared" si="7"/>
        <v>40484.208333333336</v>
      </c>
      <c r="N72">
        <v>1292911200</v>
      </c>
      <c r="O72" s="9">
        <f t="shared" si="4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4">
        <f t="shared" si="6"/>
        <v>1.0806666666666667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 s="9">
        <f t="shared" si="7"/>
        <v>43799.25</v>
      </c>
      <c r="N73">
        <v>1575439200</v>
      </c>
      <c r="O73" s="9">
        <f t="shared" si="4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6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4">
        <f t="shared" si="6"/>
        <v>6.7033333333333331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 s="9">
        <f t="shared" si="7"/>
        <v>42186.208333333328</v>
      </c>
      <c r="N74">
        <v>1438837200</v>
      </c>
      <c r="O74" s="9">
        <f t="shared" si="4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6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4">
        <f t="shared" si="6"/>
        <v>6.609285714285714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 s="9">
        <f t="shared" si="7"/>
        <v>42701.25</v>
      </c>
      <c r="N75">
        <v>1480485600</v>
      </c>
      <c r="O75" s="9">
        <f t="shared" si="4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6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4">
        <f t="shared" si="6"/>
        <v>1.2246153846153847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 s="9">
        <f t="shared" si="7"/>
        <v>42456.208333333328</v>
      </c>
      <c r="N76">
        <v>1459141200</v>
      </c>
      <c r="O76" s="9">
        <f t="shared" si="4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6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4">
        <f t="shared" si="6"/>
        <v>1.5057731958762886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 s="9">
        <f t="shared" si="7"/>
        <v>43296.208333333328</v>
      </c>
      <c r="N77">
        <v>1532322000</v>
      </c>
      <c r="O77" s="9">
        <f t="shared" si="4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6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4">
        <f t="shared" si="6"/>
        <v>0.78106590724165992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 s="9">
        <f t="shared" si="7"/>
        <v>42027.25</v>
      </c>
      <c r="N78">
        <v>1426222800</v>
      </c>
      <c r="O78" s="9">
        <f t="shared" si="4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6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4">
        <f t="shared" si="6"/>
        <v>0.46947368421052632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 s="9">
        <f t="shared" si="7"/>
        <v>40448.208333333336</v>
      </c>
      <c r="N79">
        <v>1286773200</v>
      </c>
      <c r="O79" s="9">
        <f t="shared" si="4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16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4">
        <f t="shared" si="6"/>
        <v>3.008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 s="9">
        <f t="shared" si="7"/>
        <v>43206.208333333328</v>
      </c>
      <c r="N80">
        <v>1523941200</v>
      </c>
      <c r="O80" s="9">
        <f t="shared" si="4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6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4">
        <f t="shared" si="6"/>
        <v>0.6959861591695502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 s="9">
        <f t="shared" si="7"/>
        <v>43267.208333333328</v>
      </c>
      <c r="N81">
        <v>1529557200</v>
      </c>
      <c r="O81" s="9">
        <f t="shared" si="4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6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4">
        <f t="shared" si="6"/>
        <v>6.374545454545455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 s="9">
        <f t="shared" si="7"/>
        <v>42976.208333333328</v>
      </c>
      <c r="N82">
        <v>1506574800</v>
      </c>
      <c r="O82" s="9">
        <f t="shared" si="4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6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4">
        <f t="shared" si="6"/>
        <v>2.253392857142857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 s="9">
        <f t="shared" si="7"/>
        <v>43062.25</v>
      </c>
      <c r="N83">
        <v>1513576800</v>
      </c>
      <c r="O83" s="9">
        <f t="shared" si="4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6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4">
        <f t="shared" si="6"/>
        <v>14.973000000000001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 s="9">
        <f t="shared" si="7"/>
        <v>43482.25</v>
      </c>
      <c r="N84">
        <v>1548309600</v>
      </c>
      <c r="O84" s="9">
        <f t="shared" si="4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6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4">
        <f t="shared" si="6"/>
        <v>0.37590225563909774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 s="9">
        <f t="shared" si="7"/>
        <v>42579.208333333328</v>
      </c>
      <c r="N85">
        <v>1471582800</v>
      </c>
      <c r="O85" s="9">
        <f t="shared" si="4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6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4">
        <f t="shared" si="6"/>
        <v>1.3236942675159236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 s="9">
        <f t="shared" si="7"/>
        <v>41118.208333333336</v>
      </c>
      <c r="N86">
        <v>1344315600</v>
      </c>
      <c r="O86" s="9">
        <f t="shared" si="4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6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4">
        <f t="shared" si="6"/>
        <v>1.3122448979591836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 s="9">
        <f t="shared" si="7"/>
        <v>40797.208333333336</v>
      </c>
      <c r="N87">
        <v>1316408400</v>
      </c>
      <c r="O87" s="9">
        <f t="shared" si="4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6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4">
        <f t="shared" si="6"/>
        <v>1.6763513513513513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 s="9">
        <f t="shared" si="7"/>
        <v>42128.208333333328</v>
      </c>
      <c r="N88">
        <v>1431838800</v>
      </c>
      <c r="O88" s="9">
        <f t="shared" si="4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4">
        <f t="shared" si="6"/>
        <v>0.6198488664987406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 s="9">
        <f t="shared" si="7"/>
        <v>40610.25</v>
      </c>
      <c r="N89">
        <v>1300510800</v>
      </c>
      <c r="O89" s="9">
        <f t="shared" si="4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6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4">
        <f t="shared" si="6"/>
        <v>2.6074999999999999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 s="9">
        <f t="shared" si="7"/>
        <v>42110.208333333328</v>
      </c>
      <c r="N90">
        <v>1431061200</v>
      </c>
      <c r="O90" s="9">
        <f t="shared" si="4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6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4">
        <f t="shared" si="6"/>
        <v>2.5258823529411765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 s="9">
        <f t="shared" si="7"/>
        <v>40283.208333333336</v>
      </c>
      <c r="N91">
        <v>1271480400</v>
      </c>
      <c r="O91" s="9">
        <f t="shared" si="4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6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4">
        <f t="shared" si="6"/>
        <v>0.7861538461538462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 s="9">
        <f t="shared" si="7"/>
        <v>42425.25</v>
      </c>
      <c r="N92">
        <v>1456380000</v>
      </c>
      <c r="O92" s="9">
        <f t="shared" si="4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6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4">
        <f t="shared" si="6"/>
        <v>0.48404406999351912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 s="9">
        <f t="shared" si="7"/>
        <v>42588.208333333328</v>
      </c>
      <c r="N93">
        <v>1472878800</v>
      </c>
      <c r="O93" s="9">
        <f t="shared" si="4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4">
        <f t="shared" si="6"/>
        <v>2.5887500000000001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 s="9">
        <f t="shared" si="7"/>
        <v>40352.208333333336</v>
      </c>
      <c r="N94">
        <v>1277355600</v>
      </c>
      <c r="O94" s="9">
        <f t="shared" si="4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6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4">
        <f t="shared" si="6"/>
        <v>0.60548713235294116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 s="9">
        <f t="shared" si="7"/>
        <v>41202.208333333336</v>
      </c>
      <c r="N95">
        <v>1351054800</v>
      </c>
      <c r="O95" s="9">
        <f t="shared" si="4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6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4">
        <f t="shared" si="6"/>
        <v>3.036896551724138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 s="9">
        <f t="shared" si="7"/>
        <v>43562.208333333328</v>
      </c>
      <c r="N96">
        <v>1555563600</v>
      </c>
      <c r="O96" s="9">
        <f t="shared" si="4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4">
        <f t="shared" si="6"/>
        <v>1.1299999999999999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 s="9">
        <f t="shared" si="7"/>
        <v>43752.208333333328</v>
      </c>
      <c r="N97">
        <v>1571634000</v>
      </c>
      <c r="O97" s="9">
        <f t="shared" si="4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6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4">
        <f t="shared" si="6"/>
        <v>2.1737876614060259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 s="9">
        <f t="shared" si="7"/>
        <v>40612.25</v>
      </c>
      <c r="N98">
        <v>1300856400</v>
      </c>
      <c r="O98" s="9">
        <f t="shared" si="4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6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4">
        <f t="shared" si="6"/>
        <v>9.2669230769230762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 s="9">
        <f t="shared" si="7"/>
        <v>42180.208333333328</v>
      </c>
      <c r="N99">
        <v>1439874000</v>
      </c>
      <c r="O99" s="9">
        <f t="shared" si="4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6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4">
        <f t="shared" si="6"/>
        <v>0.33692229038854804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 s="9">
        <f t="shared" si="7"/>
        <v>42212.208333333328</v>
      </c>
      <c r="N100">
        <v>1438318800</v>
      </c>
      <c r="O100" s="9">
        <f t="shared" si="4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4">
        <f t="shared" si="6"/>
        <v>1.9672368421052631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 s="9">
        <f t="shared" si="7"/>
        <v>41968.25</v>
      </c>
      <c r="N101">
        <v>1419400800</v>
      </c>
      <c r="O101" s="9">
        <f t="shared" si="4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6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4">
        <f t="shared" si="6"/>
        <v>0.01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 s="9">
        <f t="shared" si="7"/>
        <v>40835.208333333336</v>
      </c>
      <c r="N102">
        <v>1320555600</v>
      </c>
      <c r="O102" s="9">
        <f t="shared" si="4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6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4">
        <f t="shared" si="6"/>
        <v>10.214444444444444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 s="9">
        <f t="shared" si="7"/>
        <v>42056.25</v>
      </c>
      <c r="N103">
        <v>1425103200</v>
      </c>
      <c r="O103" s="9">
        <f t="shared" si="4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6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4">
        <f t="shared" si="6"/>
        <v>2.8167567567567566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 s="9">
        <f t="shared" si="7"/>
        <v>43234.208333333328</v>
      </c>
      <c r="N104">
        <v>1526878800</v>
      </c>
      <c r="O104" s="9">
        <f t="shared" si="4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6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4">
        <f t="shared" si="6"/>
        <v>0.24610000000000001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 s="9">
        <f t="shared" si="7"/>
        <v>40475.208333333336</v>
      </c>
      <c r="N105">
        <v>1288674000</v>
      </c>
      <c r="O105" s="9">
        <f t="shared" si="4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6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4">
        <f t="shared" si="6"/>
        <v>1.4314010067114094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 s="9">
        <f t="shared" si="7"/>
        <v>42878.208333333328</v>
      </c>
      <c r="N106">
        <v>1495602000</v>
      </c>
      <c r="O106" s="9">
        <f t="shared" si="4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6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4">
        <f t="shared" si="6"/>
        <v>1.4454411764705883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 s="9">
        <f t="shared" si="7"/>
        <v>41366.208333333336</v>
      </c>
      <c r="N107">
        <v>1366434000</v>
      </c>
      <c r="O107" s="9">
        <f t="shared" si="4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6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4">
        <f t="shared" si="6"/>
        <v>3.5912820512820511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 s="9">
        <f t="shared" si="7"/>
        <v>43716.208333333328</v>
      </c>
      <c r="N108">
        <v>1568350800</v>
      </c>
      <c r="O108" s="9">
        <f t="shared" si="4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4">
        <f t="shared" si="6"/>
        <v>1.8648571428571428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 s="9">
        <f t="shared" si="7"/>
        <v>43213.208333333328</v>
      </c>
      <c r="N109">
        <v>1525928400</v>
      </c>
      <c r="O109" s="9">
        <f t="shared" si="4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4">
        <f t="shared" si="6"/>
        <v>5.9526666666666666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 s="9">
        <f t="shared" si="7"/>
        <v>41005.208333333336</v>
      </c>
      <c r="N110">
        <v>1336885200</v>
      </c>
      <c r="O110" s="9">
        <f t="shared" si="4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6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4">
        <f t="shared" si="6"/>
        <v>0.5921153846153846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 s="9">
        <f t="shared" si="7"/>
        <v>41651.25</v>
      </c>
      <c r="N111">
        <v>1389679200</v>
      </c>
      <c r="O111" s="9">
        <f t="shared" si="4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4">
        <f t="shared" si="6"/>
        <v>0.14962780898876404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 s="9">
        <f t="shared" si="7"/>
        <v>43354.208333333328</v>
      </c>
      <c r="N112">
        <v>1538283600</v>
      </c>
      <c r="O112" s="9">
        <f t="shared" si="4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6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4">
        <f t="shared" si="6"/>
        <v>1.1995602605863191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 s="9">
        <f t="shared" si="7"/>
        <v>41174.208333333336</v>
      </c>
      <c r="N113">
        <v>1348808400</v>
      </c>
      <c r="O113" s="9">
        <f t="shared" si="4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6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4">
        <f t="shared" si="6"/>
        <v>2.6882978723404256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 s="9">
        <f t="shared" si="7"/>
        <v>41875.208333333336</v>
      </c>
      <c r="N114">
        <v>1410152400</v>
      </c>
      <c r="O114" s="9">
        <f t="shared" si="4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6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4">
        <f t="shared" si="6"/>
        <v>3.7687878787878786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 s="9">
        <f t="shared" si="7"/>
        <v>42990.208333333328</v>
      </c>
      <c r="N115">
        <v>1505797200</v>
      </c>
      <c r="O115" s="9">
        <f t="shared" si="4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6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4">
        <f t="shared" si="6"/>
        <v>7.2715789473684209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 s="9">
        <f t="shared" si="7"/>
        <v>43564.208333333328</v>
      </c>
      <c r="N116">
        <v>1554872400</v>
      </c>
      <c r="O116" s="9">
        <f t="shared" si="4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6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4">
        <f t="shared" si="6"/>
        <v>0.87211757648470301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 s="9">
        <f t="shared" si="7"/>
        <v>43056.25</v>
      </c>
      <c r="N117">
        <v>1513922400</v>
      </c>
      <c r="O117" s="9">
        <f t="shared" si="4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4">
        <f t="shared" si="6"/>
        <v>0.88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 s="9">
        <f t="shared" si="7"/>
        <v>42265.208333333328</v>
      </c>
      <c r="N118">
        <v>1442638800</v>
      </c>
      <c r="O118" s="9">
        <f t="shared" si="4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6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4">
        <f t="shared" si="6"/>
        <v>1.7393877551020409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 s="9">
        <f t="shared" si="7"/>
        <v>40808.208333333336</v>
      </c>
      <c r="N119">
        <v>1317186000</v>
      </c>
      <c r="O119" s="9">
        <f t="shared" si="4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6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4">
        <f t="shared" si="6"/>
        <v>1.1761111111111111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 s="9">
        <f t="shared" si="7"/>
        <v>41665.25</v>
      </c>
      <c r="N120">
        <v>1391234400</v>
      </c>
      <c r="O120" s="9">
        <f t="shared" si="4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4">
        <f t="shared" si="6"/>
        <v>2.1496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 s="9">
        <f t="shared" si="7"/>
        <v>41806.208333333336</v>
      </c>
      <c r="N121">
        <v>1404363600</v>
      </c>
      <c r="O121" s="9">
        <f t="shared" si="4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6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4">
        <f t="shared" si="6"/>
        <v>1.4949667110519307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 s="9">
        <f t="shared" si="7"/>
        <v>42111.208333333328</v>
      </c>
      <c r="N122">
        <v>1429592400</v>
      </c>
      <c r="O122" s="9">
        <f t="shared" si="4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6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4">
        <f t="shared" si="6"/>
        <v>2.1933995584988963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 s="9">
        <f t="shared" si="7"/>
        <v>41917.208333333336</v>
      </c>
      <c r="N123">
        <v>1413608400</v>
      </c>
      <c r="O123" s="9">
        <f t="shared" si="4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6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4">
        <f t="shared" si="6"/>
        <v>0.64367690058479532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 s="9">
        <f t="shared" si="7"/>
        <v>41970.25</v>
      </c>
      <c r="N124">
        <v>1419400800</v>
      </c>
      <c r="O124" s="9">
        <f t="shared" si="4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6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4">
        <f t="shared" si="6"/>
        <v>0.18622397298818233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 s="9">
        <f t="shared" si="7"/>
        <v>42332.25</v>
      </c>
      <c r="N125">
        <v>1448604000</v>
      </c>
      <c r="O125" s="9">
        <f t="shared" si="4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6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4">
        <f t="shared" si="6"/>
        <v>3.6776923076923076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 s="9">
        <f t="shared" si="7"/>
        <v>43598.208333333328</v>
      </c>
      <c r="N126">
        <v>1562302800</v>
      </c>
      <c r="O126" s="9">
        <f t="shared" si="4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6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4">
        <f t="shared" si="6"/>
        <v>1.5990566037735849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 s="9">
        <f t="shared" si="7"/>
        <v>43362.208333333328</v>
      </c>
      <c r="N127">
        <v>1537678800</v>
      </c>
      <c r="O127" s="9">
        <f t="shared" si="4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6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4">
        <f t="shared" si="6"/>
        <v>0.38633185349611543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 s="9">
        <f t="shared" si="7"/>
        <v>42596.208333333328</v>
      </c>
      <c r="N128">
        <v>1473570000</v>
      </c>
      <c r="O128" s="9">
        <f t="shared" si="4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6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4">
        <f t="shared" si="6"/>
        <v>0.51421511627906979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 s="9">
        <f t="shared" si="7"/>
        <v>40310.208333333336</v>
      </c>
      <c r="N129">
        <v>1273899600</v>
      </c>
      <c r="O129" s="9">
        <f t="shared" si="4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6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4">
        <f t="shared" si="6"/>
        <v>0.60334277620396604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 s="9">
        <f t="shared" si="7"/>
        <v>40417.208333333336</v>
      </c>
      <c r="N130">
        <v>1284008400</v>
      </c>
      <c r="O130" s="9">
        <f t="shared" si="4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6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4">
        <f t="shared" si="6"/>
        <v>3.2026936026936029E-2</v>
      </c>
      <c r="H131">
        <v>55</v>
      </c>
      <c r="I131" s="5">
        <f t="shared" si="5"/>
        <v>86.472727272727269</v>
      </c>
      <c r="J131" t="s">
        <v>26</v>
      </c>
      <c r="K131" t="s">
        <v>27</v>
      </c>
      <c r="L131">
        <v>1422943200</v>
      </c>
      <c r="M131" s="9">
        <f t="shared" si="7"/>
        <v>42038.25</v>
      </c>
      <c r="N131">
        <v>1425103200</v>
      </c>
      <c r="O131" s="9">
        <f t="shared" ref="O131:O194" si="8">((($N131/60)/60)/24)+DATE(1970,1,1)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6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4">
        <f t="shared" si="6"/>
        <v>1.5546875</v>
      </c>
      <c r="H132">
        <v>533</v>
      </c>
      <c r="I132" s="5">
        <f t="shared" ref="I132:I195" si="9">$E132/$H132</f>
        <v>28.001876172607879</v>
      </c>
      <c r="J132" t="s">
        <v>36</v>
      </c>
      <c r="K132" t="s">
        <v>37</v>
      </c>
      <c r="L132">
        <v>1319605200</v>
      </c>
      <c r="M132" s="9">
        <f t="shared" si="7"/>
        <v>40842.208333333336</v>
      </c>
      <c r="N132">
        <v>1320991200</v>
      </c>
      <c r="O132" s="9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4">
        <f t="shared" si="6"/>
        <v>1.0085974499089254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 s="9">
        <f t="shared" si="7"/>
        <v>41607.25</v>
      </c>
      <c r="N133">
        <v>1386828000</v>
      </c>
      <c r="O133" s="9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6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4">
        <f t="shared" ref="G134:G197" si="10">$E134/$D134</f>
        <v>1.1618181818181819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 s="9">
        <f t="shared" ref="M134:M197" si="11">((($L134/60)/60)/24)+DATE(1970,1,1)</f>
        <v>43112.25</v>
      </c>
      <c r="N134">
        <v>1517119200</v>
      </c>
      <c r="O134" s="9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6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4">
        <f t="shared" si="10"/>
        <v>3.1077777777777778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 s="9">
        <f t="shared" si="11"/>
        <v>40767.208333333336</v>
      </c>
      <c r="N135">
        <v>1315026000</v>
      </c>
      <c r="O135" s="9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6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4">
        <f t="shared" si="10"/>
        <v>0.89736683417085428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 s="9">
        <f t="shared" si="11"/>
        <v>40713.208333333336</v>
      </c>
      <c r="N136">
        <v>1312693200</v>
      </c>
      <c r="O136" s="9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6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4">
        <f t="shared" si="10"/>
        <v>0.71272727272727276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 s="9">
        <f t="shared" si="11"/>
        <v>41340.25</v>
      </c>
      <c r="N137">
        <v>1363064400</v>
      </c>
      <c r="O137" s="9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6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4">
        <f t="shared" si="10"/>
        <v>3.2862318840579711E-2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 s="9">
        <f t="shared" si="11"/>
        <v>41797.208333333336</v>
      </c>
      <c r="N138">
        <v>1403154000</v>
      </c>
      <c r="O138" s="9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6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4">
        <f t="shared" si="10"/>
        <v>2.617777777777778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 s="9">
        <f t="shared" si="11"/>
        <v>40457.208333333336</v>
      </c>
      <c r="N139">
        <v>1286859600</v>
      </c>
      <c r="O139" s="9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4">
        <f t="shared" si="10"/>
        <v>0.96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 s="9">
        <f t="shared" si="11"/>
        <v>41180.208333333336</v>
      </c>
      <c r="N140">
        <v>1349326800</v>
      </c>
      <c r="O140" s="9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6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4">
        <f t="shared" si="10"/>
        <v>0.20896851248642778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 s="9">
        <f t="shared" si="11"/>
        <v>42115.208333333328</v>
      </c>
      <c r="N141">
        <v>1430974800</v>
      </c>
      <c r="O141" s="9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4">
        <f t="shared" si="10"/>
        <v>2.2316363636363636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 s="9">
        <f t="shared" si="11"/>
        <v>43156.25</v>
      </c>
      <c r="N142">
        <v>1519970400</v>
      </c>
      <c r="O142" s="9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6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4">
        <f t="shared" si="10"/>
        <v>1.0159097978227061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 s="9">
        <f t="shared" si="11"/>
        <v>42167.208333333328</v>
      </c>
      <c r="N143">
        <v>1434603600</v>
      </c>
      <c r="O143" s="9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4">
        <f t="shared" si="10"/>
        <v>2.3003999999999998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 s="9">
        <f t="shared" si="11"/>
        <v>41005.208333333336</v>
      </c>
      <c r="N144">
        <v>1337230800</v>
      </c>
      <c r="O144" s="9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6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4">
        <f t="shared" si="10"/>
        <v>1.355925925925926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 s="9">
        <f t="shared" si="11"/>
        <v>40357.208333333336</v>
      </c>
      <c r="N145">
        <v>1279429200</v>
      </c>
      <c r="O145" s="9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6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4">
        <f t="shared" si="10"/>
        <v>1.2909999999999999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 s="9">
        <f t="shared" si="11"/>
        <v>43633.208333333328</v>
      </c>
      <c r="N146">
        <v>1561438800</v>
      </c>
      <c r="O146" s="9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6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4">
        <f t="shared" si="10"/>
        <v>2.3651200000000001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 s="9">
        <f t="shared" si="11"/>
        <v>41889.208333333336</v>
      </c>
      <c r="N147">
        <v>1410498000</v>
      </c>
      <c r="O147" s="9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4">
        <f t="shared" si="10"/>
        <v>0.17249999999999999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 s="9">
        <f t="shared" si="11"/>
        <v>40855.25</v>
      </c>
      <c r="N148">
        <v>1322460000</v>
      </c>
      <c r="O148" s="9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4">
        <f t="shared" si="10"/>
        <v>1.1249397590361445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 s="9">
        <f t="shared" si="11"/>
        <v>42534.208333333328</v>
      </c>
      <c r="N149">
        <v>1466312400</v>
      </c>
      <c r="O149" s="9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6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4">
        <f t="shared" si="10"/>
        <v>1.2102150537634409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 s="9">
        <f t="shared" si="11"/>
        <v>42941.208333333328</v>
      </c>
      <c r="N150">
        <v>1501736400</v>
      </c>
      <c r="O150" s="9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6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4">
        <f t="shared" si="10"/>
        <v>2.1987096774193549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 s="9">
        <f t="shared" si="11"/>
        <v>41275.25</v>
      </c>
      <c r="N151">
        <v>1361512800</v>
      </c>
      <c r="O151" s="9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6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4">
        <f t="shared" si="10"/>
        <v>0.01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 s="9">
        <f t="shared" si="11"/>
        <v>43450.25</v>
      </c>
      <c r="N152">
        <v>1545026400</v>
      </c>
      <c r="O152" s="9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6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4">
        <f t="shared" si="10"/>
        <v>0.64166909620991253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 s="9">
        <f t="shared" si="11"/>
        <v>41799.208333333336</v>
      </c>
      <c r="N153">
        <v>1406696400</v>
      </c>
      <c r="O153" s="9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6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4">
        <f t="shared" si="10"/>
        <v>4.2306746987951804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 s="9">
        <f t="shared" si="11"/>
        <v>42783.25</v>
      </c>
      <c r="N154">
        <v>1487916000</v>
      </c>
      <c r="O154" s="9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6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4">
        <f t="shared" si="10"/>
        <v>0.92984160506863778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 s="9">
        <f t="shared" si="11"/>
        <v>41201.208333333336</v>
      </c>
      <c r="N155">
        <v>1351141200</v>
      </c>
      <c r="O155" s="9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6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4">
        <f t="shared" si="10"/>
        <v>0.58756567425569173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 s="9">
        <f t="shared" si="11"/>
        <v>42502.208333333328</v>
      </c>
      <c r="N156">
        <v>1465016400</v>
      </c>
      <c r="O156" s="9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6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4">
        <f t="shared" si="10"/>
        <v>0.65022222222222226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 s="9">
        <f t="shared" si="11"/>
        <v>40262.208333333336</v>
      </c>
      <c r="N157">
        <v>1270789200</v>
      </c>
      <c r="O157" s="9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6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4">
        <f t="shared" si="10"/>
        <v>0.73939560439560437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 s="9">
        <f t="shared" si="11"/>
        <v>43743.208333333328</v>
      </c>
      <c r="N158">
        <v>1572325200</v>
      </c>
      <c r="O158" s="9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6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4">
        <f t="shared" si="10"/>
        <v>0.52666666666666662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 s="9">
        <f t="shared" si="11"/>
        <v>41638.25</v>
      </c>
      <c r="N159">
        <v>1389420000</v>
      </c>
      <c r="O159" s="9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6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4">
        <f t="shared" si="10"/>
        <v>2.2095238095238097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 s="9">
        <f t="shared" si="11"/>
        <v>42346.25</v>
      </c>
      <c r="N160">
        <v>1449640800</v>
      </c>
      <c r="O160" s="9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6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4">
        <f t="shared" si="10"/>
        <v>1.0001150627615063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 s="9">
        <f t="shared" si="11"/>
        <v>43551.208333333328</v>
      </c>
      <c r="N161">
        <v>1555218000</v>
      </c>
      <c r="O161" s="9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6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4">
        <f t="shared" si="10"/>
        <v>1.6231249999999999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 s="9">
        <f t="shared" si="11"/>
        <v>43582.208333333328</v>
      </c>
      <c r="N162">
        <v>1557723600</v>
      </c>
      <c r="O162" s="9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4">
        <f t="shared" si="10"/>
        <v>0.78181818181818186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 s="9">
        <f t="shared" si="11"/>
        <v>42270.208333333328</v>
      </c>
      <c r="N163">
        <v>1443502800</v>
      </c>
      <c r="O163" s="9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4">
        <f t="shared" si="10"/>
        <v>1.4973770491803278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 s="9">
        <f t="shared" si="11"/>
        <v>43442.25</v>
      </c>
      <c r="N164">
        <v>1546840800</v>
      </c>
      <c r="O164" s="9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6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4">
        <f t="shared" si="10"/>
        <v>2.5325714285714285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 s="9">
        <f t="shared" si="11"/>
        <v>43028.208333333328</v>
      </c>
      <c r="N165">
        <v>1512712800</v>
      </c>
      <c r="O165" s="9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6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4">
        <f t="shared" si="10"/>
        <v>1.0016943521594683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 s="9">
        <f t="shared" si="11"/>
        <v>43016.208333333328</v>
      </c>
      <c r="N166">
        <v>1507525200</v>
      </c>
      <c r="O166" s="9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6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4">
        <f t="shared" si="10"/>
        <v>1.2199004424778761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 s="9">
        <f t="shared" si="11"/>
        <v>42948.208333333328</v>
      </c>
      <c r="N167">
        <v>1504328400</v>
      </c>
      <c r="O167" s="9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6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4">
        <f t="shared" si="10"/>
        <v>1.3713265306122449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 s="9">
        <f t="shared" si="11"/>
        <v>40534.25</v>
      </c>
      <c r="N168">
        <v>1293343200</v>
      </c>
      <c r="O168" s="9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6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4">
        <f t="shared" si="10"/>
        <v>4.155384615384615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 s="9">
        <f t="shared" si="11"/>
        <v>41435.208333333336</v>
      </c>
      <c r="N169">
        <v>1371704400</v>
      </c>
      <c r="O169" s="9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6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4">
        <f t="shared" si="10"/>
        <v>0.3130913348946136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 s="9">
        <f t="shared" si="11"/>
        <v>43518.25</v>
      </c>
      <c r="N170">
        <v>1552798800</v>
      </c>
      <c r="O170" s="9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6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4">
        <f t="shared" si="10"/>
        <v>4.240815450643777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 s="9">
        <f t="shared" si="11"/>
        <v>41077.208333333336</v>
      </c>
      <c r="N171">
        <v>1342328400</v>
      </c>
      <c r="O171" s="9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6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4">
        <f t="shared" si="10"/>
        <v>2.9388623072833599E-2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 s="9">
        <f t="shared" si="11"/>
        <v>42950.208333333328</v>
      </c>
      <c r="N172">
        <v>1502341200</v>
      </c>
      <c r="O172" s="9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4">
        <f t="shared" si="10"/>
        <v>0.1063265306122449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 s="9">
        <f t="shared" si="11"/>
        <v>41718.208333333336</v>
      </c>
      <c r="N173">
        <v>1397192400</v>
      </c>
      <c r="O173" s="9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6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4">
        <f t="shared" si="10"/>
        <v>0.82874999999999999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 s="9">
        <f t="shared" si="11"/>
        <v>41839.208333333336</v>
      </c>
      <c r="N174">
        <v>1407042000</v>
      </c>
      <c r="O174" s="9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16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4">
        <f t="shared" si="10"/>
        <v>1.6301447776628748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 s="9">
        <f t="shared" si="11"/>
        <v>41412.208333333336</v>
      </c>
      <c r="N175">
        <v>1369371600</v>
      </c>
      <c r="O175" s="9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6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4">
        <f t="shared" si="10"/>
        <v>8.9466666666666672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 s="9">
        <f t="shared" si="11"/>
        <v>42282.208333333328</v>
      </c>
      <c r="N176">
        <v>1444107600</v>
      </c>
      <c r="O176" s="9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6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4">
        <f t="shared" si="10"/>
        <v>0.26191501103752757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 s="9">
        <f t="shared" si="11"/>
        <v>42613.208333333328</v>
      </c>
      <c r="N177">
        <v>1474261200</v>
      </c>
      <c r="O177" s="9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4">
        <f t="shared" si="10"/>
        <v>0.74834782608695649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 s="9">
        <f t="shared" si="11"/>
        <v>42616.208333333328</v>
      </c>
      <c r="N178">
        <v>1473656400</v>
      </c>
      <c r="O178" s="9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6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4">
        <f t="shared" si="10"/>
        <v>4.1647680412371137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 s="9">
        <f t="shared" si="11"/>
        <v>40497.25</v>
      </c>
      <c r="N179">
        <v>1291960800</v>
      </c>
      <c r="O179" s="9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6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4">
        <f t="shared" si="10"/>
        <v>0.96208333333333329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 s="9">
        <f t="shared" si="11"/>
        <v>42999.208333333328</v>
      </c>
      <c r="N180">
        <v>1506747600</v>
      </c>
      <c r="O180" s="9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4">
        <f t="shared" si="10"/>
        <v>3.5771910112359548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 s="9">
        <f t="shared" si="11"/>
        <v>41350.208333333336</v>
      </c>
      <c r="N181">
        <v>1363582800</v>
      </c>
      <c r="O181" s="9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6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4">
        <f t="shared" si="10"/>
        <v>3.0845714285714285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 s="9">
        <f t="shared" si="11"/>
        <v>40259.208333333336</v>
      </c>
      <c r="N182">
        <v>1269666000</v>
      </c>
      <c r="O182" s="9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6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4">
        <f t="shared" si="10"/>
        <v>0.61802325581395345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 s="9">
        <f t="shared" si="11"/>
        <v>43012.208333333328</v>
      </c>
      <c r="N183">
        <v>1508648400</v>
      </c>
      <c r="O183" s="9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4">
        <f t="shared" si="10"/>
        <v>7.2232472324723247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 s="9">
        <f t="shared" si="11"/>
        <v>43631.208333333328</v>
      </c>
      <c r="N184">
        <v>1561957200</v>
      </c>
      <c r="O184" s="9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4">
        <f t="shared" si="10"/>
        <v>0.69117647058823528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 s="9">
        <f t="shared" si="11"/>
        <v>40430.208333333336</v>
      </c>
      <c r="N185">
        <v>1285131600</v>
      </c>
      <c r="O185" s="9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6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4">
        <f t="shared" si="10"/>
        <v>2.9305555555555554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 s="9">
        <f t="shared" si="11"/>
        <v>43588.208333333328</v>
      </c>
      <c r="N186">
        <v>1556946000</v>
      </c>
      <c r="O186" s="9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6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4">
        <f t="shared" si="10"/>
        <v>0.71799999999999997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 s="9">
        <f t="shared" si="11"/>
        <v>43233.208333333328</v>
      </c>
      <c r="N187">
        <v>1527138000</v>
      </c>
      <c r="O187" s="9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6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4">
        <f t="shared" si="10"/>
        <v>0.31934684684684683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 s="9">
        <f t="shared" si="11"/>
        <v>41782.208333333336</v>
      </c>
      <c r="N188">
        <v>1402117200</v>
      </c>
      <c r="O188" s="9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6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4">
        <f t="shared" si="10"/>
        <v>2.2987375415282392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 s="9">
        <f t="shared" si="11"/>
        <v>41328.25</v>
      </c>
      <c r="N189">
        <v>1364014800</v>
      </c>
      <c r="O189" s="9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6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4">
        <f t="shared" si="10"/>
        <v>0.3201219512195122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 s="9">
        <f t="shared" si="11"/>
        <v>41975.25</v>
      </c>
      <c r="N190">
        <v>1417586400</v>
      </c>
      <c r="O190" s="9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6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4">
        <f t="shared" si="10"/>
        <v>0.23525352848928385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 s="9">
        <f t="shared" si="11"/>
        <v>42433.25</v>
      </c>
      <c r="N191">
        <v>1457071200</v>
      </c>
      <c r="O191" s="9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6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4">
        <f t="shared" si="10"/>
        <v>0.68594594594594593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 s="9">
        <f t="shared" si="11"/>
        <v>41429.208333333336</v>
      </c>
      <c r="N192">
        <v>1370408400</v>
      </c>
      <c r="O192" s="9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6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4">
        <f t="shared" si="10"/>
        <v>0.37952380952380954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 s="9">
        <f t="shared" si="11"/>
        <v>43536.208333333328</v>
      </c>
      <c r="N193">
        <v>1552626000</v>
      </c>
      <c r="O193" s="9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6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4">
        <f t="shared" si="10"/>
        <v>0.19992957746478873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 s="9">
        <f t="shared" si="11"/>
        <v>41817.208333333336</v>
      </c>
      <c r="N194">
        <v>1404190800</v>
      </c>
      <c r="O194" s="9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6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4">
        <f t="shared" si="10"/>
        <v>0.45636363636363636</v>
      </c>
      <c r="H195">
        <v>65</v>
      </c>
      <c r="I195" s="5">
        <f t="shared" si="9"/>
        <v>46.338461538461537</v>
      </c>
      <c r="J195" t="s">
        <v>21</v>
      </c>
      <c r="K195" t="s">
        <v>22</v>
      </c>
      <c r="L195">
        <v>1523163600</v>
      </c>
      <c r="M195" s="9">
        <f t="shared" si="11"/>
        <v>43198.208333333328</v>
      </c>
      <c r="N195">
        <v>1523509200</v>
      </c>
      <c r="O195" s="9">
        <f t="shared" ref="O195:O258" si="12">((($N195/60)/60)/24)+DATE(1970,1,1)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6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4">
        <f t="shared" si="10"/>
        <v>1.227605633802817</v>
      </c>
      <c r="H196">
        <v>126</v>
      </c>
      <c r="I196" s="5">
        <f t="shared" ref="I196:I259" si="13">$E196/$H196</f>
        <v>69.174603174603178</v>
      </c>
      <c r="J196" t="s">
        <v>21</v>
      </c>
      <c r="K196" t="s">
        <v>22</v>
      </c>
      <c r="L196">
        <v>1442206800</v>
      </c>
      <c r="M196" s="9">
        <f t="shared" si="11"/>
        <v>42261.208333333328</v>
      </c>
      <c r="N196">
        <v>1443589200</v>
      </c>
      <c r="O196" s="9">
        <f t="shared" si="12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6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4">
        <f t="shared" si="10"/>
        <v>3.61753164556962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 s="9">
        <f t="shared" si="11"/>
        <v>43310.208333333328</v>
      </c>
      <c r="N197">
        <v>1533445200</v>
      </c>
      <c r="O197" s="9">
        <f t="shared" si="12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6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4">
        <f t="shared" ref="G198:G261" si="14">$E198/$D198</f>
        <v>0.63146341463414635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 s="9">
        <f t="shared" ref="M198:M261" si="15">((($L198/60)/60)/24)+DATE(1970,1,1)</f>
        <v>42616.208333333328</v>
      </c>
      <c r="N198">
        <v>1474520400</v>
      </c>
      <c r="O198" s="9">
        <f t="shared" si="12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6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4">
        <f t="shared" si="14"/>
        <v>2.9820475319926874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 s="9">
        <f t="shared" si="15"/>
        <v>42909.208333333328</v>
      </c>
      <c r="N199">
        <v>1499403600</v>
      </c>
      <c r="O199" s="9">
        <f t="shared" si="12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6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4">
        <f t="shared" si="14"/>
        <v>9.5585443037974685E-2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 s="9">
        <f t="shared" si="15"/>
        <v>40396.208333333336</v>
      </c>
      <c r="N200">
        <v>1283576400</v>
      </c>
      <c r="O200" s="9">
        <f t="shared" si="12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6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4">
        <f t="shared" si="14"/>
        <v>0.5377777777777778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 s="9">
        <f t="shared" si="15"/>
        <v>42192.208333333328</v>
      </c>
      <c r="N201">
        <v>1436590800</v>
      </c>
      <c r="O201" s="9">
        <f t="shared" si="12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6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4">
        <f t="shared" si="14"/>
        <v>0.02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 s="9">
        <f t="shared" si="15"/>
        <v>40262.208333333336</v>
      </c>
      <c r="N202">
        <v>1270443600</v>
      </c>
      <c r="O202" s="9">
        <f t="shared" si="12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16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4">
        <f t="shared" si="14"/>
        <v>6.8119047619047617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 s="9">
        <f t="shared" si="15"/>
        <v>41845.208333333336</v>
      </c>
      <c r="N203">
        <v>1407819600</v>
      </c>
      <c r="O203" s="9">
        <f t="shared" si="12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6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4">
        <f t="shared" si="14"/>
        <v>0.78831325301204824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 s="9">
        <f t="shared" si="15"/>
        <v>40818.208333333336</v>
      </c>
      <c r="N204">
        <v>1317877200</v>
      </c>
      <c r="O204" s="9">
        <f t="shared" si="12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4">
        <f t="shared" si="14"/>
        <v>1.3440792216817234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 s="9">
        <f t="shared" si="15"/>
        <v>42752.25</v>
      </c>
      <c r="N205">
        <v>1484805600</v>
      </c>
      <c r="O205" s="9">
        <f t="shared" si="12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6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4">
        <f t="shared" si="14"/>
        <v>3.372E-2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 s="9">
        <f t="shared" si="15"/>
        <v>40636.208333333336</v>
      </c>
      <c r="N206">
        <v>1302670800</v>
      </c>
      <c r="O206" s="9">
        <f t="shared" si="12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6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4">
        <f t="shared" si="14"/>
        <v>4.3184615384615386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 s="9">
        <f t="shared" si="15"/>
        <v>43390.208333333328</v>
      </c>
      <c r="N207">
        <v>1540789200</v>
      </c>
      <c r="O207" s="9">
        <f t="shared" si="12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6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4">
        <f t="shared" si="14"/>
        <v>0.38844444444444443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 s="9">
        <f t="shared" si="15"/>
        <v>40236.25</v>
      </c>
      <c r="N208">
        <v>1268028000</v>
      </c>
      <c r="O208" s="9">
        <f t="shared" si="12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4">
        <f t="shared" si="14"/>
        <v>4.2569999999999997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 s="9">
        <f t="shared" si="15"/>
        <v>43340.208333333328</v>
      </c>
      <c r="N209">
        <v>1537160400</v>
      </c>
      <c r="O209" s="9">
        <f t="shared" si="12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6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4">
        <f t="shared" si="14"/>
        <v>1.0112239715591671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 s="9">
        <f t="shared" si="15"/>
        <v>43048.25</v>
      </c>
      <c r="N210">
        <v>1512280800</v>
      </c>
      <c r="O210" s="9">
        <f t="shared" si="12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6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4">
        <f t="shared" si="14"/>
        <v>0.21188688946015424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 s="9">
        <f t="shared" si="15"/>
        <v>42496.208333333328</v>
      </c>
      <c r="N211">
        <v>1463115600</v>
      </c>
      <c r="O211" s="9">
        <f t="shared" si="12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6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4">
        <f t="shared" si="14"/>
        <v>0.67425531914893622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 s="9">
        <f t="shared" si="15"/>
        <v>42797.25</v>
      </c>
      <c r="N212">
        <v>1490850000</v>
      </c>
      <c r="O212" s="9">
        <f t="shared" si="12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4">
        <f t="shared" si="14"/>
        <v>0.9492337164750958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 s="9">
        <f t="shared" si="15"/>
        <v>41513.208333333336</v>
      </c>
      <c r="N213">
        <v>1379653200</v>
      </c>
      <c r="O213" s="9">
        <f t="shared" si="12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4">
        <f t="shared" si="14"/>
        <v>1.5185185185185186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 s="9">
        <f t="shared" si="15"/>
        <v>43814.25</v>
      </c>
      <c r="N214">
        <v>1580364000</v>
      </c>
      <c r="O214" s="9">
        <f t="shared" si="12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4">
        <f t="shared" si="14"/>
        <v>1.9516382252559727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 s="9">
        <f t="shared" si="15"/>
        <v>40488.208333333336</v>
      </c>
      <c r="N215">
        <v>1289714400</v>
      </c>
      <c r="O215" s="9">
        <f t="shared" si="12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6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4">
        <f t="shared" si="14"/>
        <v>10.231428571428571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 s="9">
        <f t="shared" si="15"/>
        <v>40409.208333333336</v>
      </c>
      <c r="N216">
        <v>1282712400</v>
      </c>
      <c r="O216" s="9">
        <f t="shared" si="12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6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4">
        <f t="shared" si="14"/>
        <v>3.8418367346938778E-2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 s="9">
        <f t="shared" si="15"/>
        <v>43509.25</v>
      </c>
      <c r="N217">
        <v>1550210400</v>
      </c>
      <c r="O217" s="9">
        <f t="shared" si="12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6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4">
        <f t="shared" si="14"/>
        <v>1.5507066557107643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 s="9">
        <f t="shared" si="15"/>
        <v>40869.25</v>
      </c>
      <c r="N218">
        <v>1322114400</v>
      </c>
      <c r="O218" s="9">
        <f t="shared" si="12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6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4">
        <f t="shared" si="14"/>
        <v>0.44753477588871715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 s="9">
        <f t="shared" si="15"/>
        <v>43583.208333333328</v>
      </c>
      <c r="N219">
        <v>1557205200</v>
      </c>
      <c r="O219" s="9">
        <f t="shared" si="12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6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4">
        <f t="shared" si="14"/>
        <v>2.1594736842105262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 s="9">
        <f t="shared" si="15"/>
        <v>40858.25</v>
      </c>
      <c r="N220">
        <v>1323928800</v>
      </c>
      <c r="O220" s="9">
        <f t="shared" si="12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6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4">
        <f t="shared" si="14"/>
        <v>3.3212709832134291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 s="9">
        <f t="shared" si="15"/>
        <v>41137.208333333336</v>
      </c>
      <c r="N221">
        <v>1346130000</v>
      </c>
      <c r="O221" s="9">
        <f t="shared" si="12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6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4">
        <f t="shared" si="14"/>
        <v>8.4430379746835441E-2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 s="9">
        <f t="shared" si="15"/>
        <v>40725.208333333336</v>
      </c>
      <c r="N222">
        <v>1311051600</v>
      </c>
      <c r="O222" s="9">
        <f t="shared" si="12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4">
        <f t="shared" si="14"/>
        <v>0.9862551440329218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 s="9">
        <f t="shared" si="15"/>
        <v>41081.208333333336</v>
      </c>
      <c r="N223">
        <v>1340427600</v>
      </c>
      <c r="O223" s="9">
        <f t="shared" si="12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6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4">
        <f t="shared" si="14"/>
        <v>1.3797916666666667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 s="9">
        <f t="shared" si="15"/>
        <v>41914.208333333336</v>
      </c>
      <c r="N224">
        <v>1412312400</v>
      </c>
      <c r="O224" s="9">
        <f t="shared" si="12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6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4">
        <f t="shared" si="14"/>
        <v>0.93810996563573879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 s="9">
        <f t="shared" si="15"/>
        <v>42445.208333333328</v>
      </c>
      <c r="N225">
        <v>1459314000</v>
      </c>
      <c r="O225" s="9">
        <f t="shared" si="12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6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4">
        <f t="shared" si="14"/>
        <v>4.0363930885529156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 s="9">
        <f t="shared" si="15"/>
        <v>41906.208333333336</v>
      </c>
      <c r="N226">
        <v>1415426400</v>
      </c>
      <c r="O226" s="9">
        <f t="shared" si="12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6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4">
        <f t="shared" si="14"/>
        <v>2.6017404129793511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 s="9">
        <f t="shared" si="15"/>
        <v>41762.208333333336</v>
      </c>
      <c r="N227">
        <v>1399093200</v>
      </c>
      <c r="O227" s="9">
        <f t="shared" si="12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6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4">
        <f t="shared" si="14"/>
        <v>3.6663333333333332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 s="9">
        <f t="shared" si="15"/>
        <v>40276.208333333336</v>
      </c>
      <c r="N228">
        <v>1273899600</v>
      </c>
      <c r="O228" s="9">
        <f t="shared" si="12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6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4">
        <f t="shared" si="14"/>
        <v>1.687208538587849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 s="9">
        <f t="shared" si="15"/>
        <v>42139.208333333328</v>
      </c>
      <c r="N229">
        <v>1432184400</v>
      </c>
      <c r="O229" s="9">
        <f t="shared" si="12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6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4">
        <f t="shared" si="14"/>
        <v>1.1990717911530093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 s="9">
        <f t="shared" si="15"/>
        <v>42613.208333333328</v>
      </c>
      <c r="N230">
        <v>1474779600</v>
      </c>
      <c r="O230" s="9">
        <f t="shared" si="12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6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4">
        <f t="shared" si="14"/>
        <v>1.936892523364486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 s="9">
        <f t="shared" si="15"/>
        <v>42887.208333333328</v>
      </c>
      <c r="N231">
        <v>1500440400</v>
      </c>
      <c r="O231" s="9">
        <f t="shared" si="12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6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4">
        <f t="shared" si="14"/>
        <v>4.2016666666666671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 s="9">
        <f t="shared" si="15"/>
        <v>43805.25</v>
      </c>
      <c r="N232">
        <v>1575612000</v>
      </c>
      <c r="O232" s="9">
        <f t="shared" si="12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6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4">
        <f t="shared" si="14"/>
        <v>0.76708333333333334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 s="9">
        <f t="shared" si="15"/>
        <v>41415.208333333336</v>
      </c>
      <c r="N233">
        <v>1374123600</v>
      </c>
      <c r="O233" s="9">
        <f t="shared" si="12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6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4">
        <f t="shared" si="14"/>
        <v>1.7126470588235294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 s="9">
        <f t="shared" si="15"/>
        <v>42576.208333333328</v>
      </c>
      <c r="N234">
        <v>1469509200</v>
      </c>
      <c r="O234" s="9">
        <f t="shared" si="12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6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4">
        <f t="shared" si="14"/>
        <v>1.5789473684210527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 s="9">
        <f t="shared" si="15"/>
        <v>40706.208333333336</v>
      </c>
      <c r="N235">
        <v>1309237200</v>
      </c>
      <c r="O235" s="9">
        <f t="shared" si="12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6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4">
        <f t="shared" si="14"/>
        <v>1.0908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 s="9">
        <f t="shared" si="15"/>
        <v>42969.208333333328</v>
      </c>
      <c r="N236">
        <v>1503982800</v>
      </c>
      <c r="O236" s="9">
        <f t="shared" si="12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4">
        <f t="shared" si="14"/>
        <v>0.41732558139534881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 s="9">
        <f t="shared" si="15"/>
        <v>42779.25</v>
      </c>
      <c r="N237">
        <v>1487397600</v>
      </c>
      <c r="O237" s="9">
        <f t="shared" si="12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6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4">
        <f t="shared" si="14"/>
        <v>0.10944303797468355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 s="9">
        <f t="shared" si="15"/>
        <v>43641.208333333328</v>
      </c>
      <c r="N238">
        <v>1562043600</v>
      </c>
      <c r="O238" s="9">
        <f t="shared" si="12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4">
        <f t="shared" si="14"/>
        <v>1.593763440860215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 s="9">
        <f t="shared" si="15"/>
        <v>41754.208333333336</v>
      </c>
      <c r="N239">
        <v>1398574800</v>
      </c>
      <c r="O239" s="9">
        <f t="shared" si="12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6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4">
        <f t="shared" si="14"/>
        <v>4.2241666666666671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 s="9">
        <f t="shared" si="15"/>
        <v>43083.25</v>
      </c>
      <c r="N240">
        <v>1515391200</v>
      </c>
      <c r="O240" s="9">
        <f t="shared" si="12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4">
        <f t="shared" si="14"/>
        <v>0.97718749999999999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 s="9">
        <f t="shared" si="15"/>
        <v>42245.208333333328</v>
      </c>
      <c r="N241">
        <v>1441170000</v>
      </c>
      <c r="O241" s="9">
        <f t="shared" si="12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6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4">
        <f t="shared" si="14"/>
        <v>4.1878911564625847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 s="9">
        <f t="shared" si="15"/>
        <v>40396.208333333336</v>
      </c>
      <c r="N242">
        <v>1281157200</v>
      </c>
      <c r="O242" s="9">
        <f t="shared" si="12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6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4">
        <f t="shared" si="14"/>
        <v>1.0191632047477746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 s="9">
        <f t="shared" si="15"/>
        <v>41742.208333333336</v>
      </c>
      <c r="N243">
        <v>1398229200</v>
      </c>
      <c r="O243" s="9">
        <f t="shared" si="12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6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4">
        <f t="shared" si="14"/>
        <v>1.2772619047619047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 s="9">
        <f t="shared" si="15"/>
        <v>42865.208333333328</v>
      </c>
      <c r="N244">
        <v>1495256400</v>
      </c>
      <c r="O244" s="9">
        <f t="shared" si="12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4">
        <f t="shared" si="14"/>
        <v>4.4521739130434783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 s="9">
        <f t="shared" si="15"/>
        <v>43163.25</v>
      </c>
      <c r="N245">
        <v>1520402400</v>
      </c>
      <c r="O245" s="9">
        <f t="shared" si="12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4">
        <f t="shared" si="14"/>
        <v>5.6971428571428575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 s="9">
        <f t="shared" si="15"/>
        <v>41834.208333333336</v>
      </c>
      <c r="N246">
        <v>1409806800</v>
      </c>
      <c r="O246" s="9">
        <f t="shared" si="12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6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4">
        <f t="shared" si="14"/>
        <v>5.0934482758620687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 s="9">
        <f t="shared" si="15"/>
        <v>41736.208333333336</v>
      </c>
      <c r="N247">
        <v>1396933200</v>
      </c>
      <c r="O247" s="9">
        <f t="shared" si="12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6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4">
        <f t="shared" si="14"/>
        <v>3.2553333333333332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 s="9">
        <f t="shared" si="15"/>
        <v>41491.208333333336</v>
      </c>
      <c r="N248">
        <v>1376024400</v>
      </c>
      <c r="O248" s="9">
        <f t="shared" si="12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6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4">
        <f t="shared" si="14"/>
        <v>9.3261616161616168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 s="9">
        <f t="shared" si="15"/>
        <v>42726.25</v>
      </c>
      <c r="N249">
        <v>1483682400</v>
      </c>
      <c r="O249" s="9">
        <f t="shared" si="12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6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4">
        <f t="shared" si="14"/>
        <v>2.1133870967741935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 s="9">
        <f t="shared" si="15"/>
        <v>42004.25</v>
      </c>
      <c r="N250">
        <v>1420437600</v>
      </c>
      <c r="O250" s="9">
        <f t="shared" si="12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6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4">
        <f t="shared" si="14"/>
        <v>2.7332520325203253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 s="9">
        <f t="shared" si="15"/>
        <v>42006.25</v>
      </c>
      <c r="N251">
        <v>1420783200</v>
      </c>
      <c r="O251" s="9">
        <f t="shared" si="12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6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4">
        <f t="shared" si="14"/>
        <v>0.03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 s="9">
        <f t="shared" si="15"/>
        <v>40203.25</v>
      </c>
      <c r="N252">
        <v>1267423200</v>
      </c>
      <c r="O252" s="9">
        <f t="shared" si="12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6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4">
        <f t="shared" si="14"/>
        <v>0.54084507042253516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 s="9">
        <f t="shared" si="15"/>
        <v>41252.25</v>
      </c>
      <c r="N253">
        <v>1355205600</v>
      </c>
      <c r="O253" s="9">
        <f t="shared" si="12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4">
        <f t="shared" si="14"/>
        <v>6.2629999999999999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 s="9">
        <f t="shared" si="15"/>
        <v>41572.208333333336</v>
      </c>
      <c r="N254">
        <v>1383109200</v>
      </c>
      <c r="O254" s="9">
        <f t="shared" si="12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6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4">
        <f t="shared" si="14"/>
        <v>0.8902139917695473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 s="9">
        <f t="shared" si="15"/>
        <v>40641.208333333336</v>
      </c>
      <c r="N255">
        <v>1303275600</v>
      </c>
      <c r="O255" s="9">
        <f t="shared" si="12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4">
        <f t="shared" si="14"/>
        <v>1.8489130434782608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 s="9">
        <f t="shared" si="15"/>
        <v>42787.25</v>
      </c>
      <c r="N256">
        <v>1487829600</v>
      </c>
      <c r="O256" s="9">
        <f t="shared" si="12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4">
        <f t="shared" si="14"/>
        <v>1.2016770186335404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 s="9">
        <f t="shared" si="15"/>
        <v>40590.25</v>
      </c>
      <c r="N257">
        <v>1298268000</v>
      </c>
      <c r="O257" s="9">
        <f t="shared" si="12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6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4">
        <f t="shared" si="14"/>
        <v>0.23390243902439026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 s="9">
        <f t="shared" si="15"/>
        <v>42393.25</v>
      </c>
      <c r="N258">
        <v>1456812000</v>
      </c>
      <c r="O258" s="9">
        <f t="shared" si="12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6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4">
        <f t="shared" si="14"/>
        <v>1.46</v>
      </c>
      <c r="H259">
        <v>92</v>
      </c>
      <c r="I259" s="5">
        <f t="shared" si="13"/>
        <v>90.456521739130437</v>
      </c>
      <c r="J259" t="s">
        <v>21</v>
      </c>
      <c r="K259" t="s">
        <v>22</v>
      </c>
      <c r="L259">
        <v>1362463200</v>
      </c>
      <c r="M259" s="9">
        <f t="shared" si="15"/>
        <v>41338.25</v>
      </c>
      <c r="N259">
        <v>1363669200</v>
      </c>
      <c r="O259" s="9">
        <f t="shared" ref="O259:O322" si="16">((($N259/60)/60)/24)+DATE(1970,1,1)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6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4">
        <f t="shared" si="14"/>
        <v>2.6848000000000001</v>
      </c>
      <c r="H260">
        <v>186</v>
      </c>
      <c r="I260" s="5">
        <f t="shared" ref="I260:I323" si="17">$E260/$H260</f>
        <v>72.172043010752688</v>
      </c>
      <c r="J260" t="s">
        <v>21</v>
      </c>
      <c r="K260" t="s">
        <v>22</v>
      </c>
      <c r="L260">
        <v>1481176800</v>
      </c>
      <c r="M260" s="9">
        <f t="shared" si="15"/>
        <v>42712.25</v>
      </c>
      <c r="N260">
        <v>1482904800</v>
      </c>
      <c r="O260" s="9">
        <f t="shared" si="16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4">
        <f t="shared" si="14"/>
        <v>5.9749999999999996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 s="9">
        <f t="shared" si="15"/>
        <v>41251.25</v>
      </c>
      <c r="N261">
        <v>1356588000</v>
      </c>
      <c r="O261" s="9">
        <f t="shared" si="16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6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4">
        <f t="shared" ref="G262:G325" si="18">$E262/$D262</f>
        <v>1.5769841269841269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 s="9">
        <f t="shared" ref="M262:M325" si="19">((($L262/60)/60)/24)+DATE(1970,1,1)</f>
        <v>41180.208333333336</v>
      </c>
      <c r="N262">
        <v>1349845200</v>
      </c>
      <c r="O262" s="9">
        <f t="shared" si="16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4">
        <f t="shared" si="18"/>
        <v>0.31201660735468567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 s="9">
        <f t="shared" si="19"/>
        <v>40415.208333333336</v>
      </c>
      <c r="N263">
        <v>1283058000</v>
      </c>
      <c r="O263" s="9">
        <f t="shared" si="16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6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4">
        <f t="shared" si="18"/>
        <v>3.1341176470588237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 s="9">
        <f t="shared" si="19"/>
        <v>40638.208333333336</v>
      </c>
      <c r="N264">
        <v>1304226000</v>
      </c>
      <c r="O264" s="9">
        <f t="shared" si="16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6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4">
        <f t="shared" si="18"/>
        <v>3.7089655172413791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 s="9">
        <f t="shared" si="19"/>
        <v>40187.25</v>
      </c>
      <c r="N265">
        <v>1263016800</v>
      </c>
      <c r="O265" s="9">
        <f t="shared" si="16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6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4">
        <f t="shared" si="18"/>
        <v>3.6266447368421053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 s="9">
        <f t="shared" si="19"/>
        <v>41317.25</v>
      </c>
      <c r="N266">
        <v>1362031200</v>
      </c>
      <c r="O266" s="9">
        <f t="shared" si="16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6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4">
        <f t="shared" si="18"/>
        <v>1.2308163265306122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 s="9">
        <f t="shared" si="19"/>
        <v>42372.25</v>
      </c>
      <c r="N267">
        <v>1455602400</v>
      </c>
      <c r="O267" s="9">
        <f t="shared" si="16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6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4">
        <f t="shared" si="18"/>
        <v>0.76766756032171579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 s="9">
        <f t="shared" si="19"/>
        <v>41950.25</v>
      </c>
      <c r="N268">
        <v>1418191200</v>
      </c>
      <c r="O268" s="9">
        <f t="shared" si="16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6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4">
        <f t="shared" si="18"/>
        <v>2.3362012987012988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 s="9">
        <f t="shared" si="19"/>
        <v>41206.208333333336</v>
      </c>
      <c r="N269">
        <v>1352440800</v>
      </c>
      <c r="O269" s="9">
        <f t="shared" si="16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6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4">
        <f t="shared" si="18"/>
        <v>1.8053333333333332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 s="9">
        <f t="shared" si="19"/>
        <v>41186.208333333336</v>
      </c>
      <c r="N270">
        <v>1353304800</v>
      </c>
      <c r="O270" s="9">
        <f t="shared" si="16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6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4">
        <f t="shared" si="18"/>
        <v>2.5262857142857142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 s="9">
        <f t="shared" si="19"/>
        <v>43496.25</v>
      </c>
      <c r="N271">
        <v>1550728800</v>
      </c>
      <c r="O271" s="9">
        <f t="shared" si="16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6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4">
        <f t="shared" si="18"/>
        <v>0.27176538240368026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 s="9">
        <f t="shared" si="19"/>
        <v>40514.25</v>
      </c>
      <c r="N272">
        <v>1291442400</v>
      </c>
      <c r="O272" s="9">
        <f t="shared" si="16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4">
        <f t="shared" si="18"/>
        <v>1.2706571242680547E-2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 s="9">
        <f t="shared" si="19"/>
        <v>42345.25</v>
      </c>
      <c r="N273">
        <v>1452146400</v>
      </c>
      <c r="O273" s="9">
        <f t="shared" si="16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6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4">
        <f t="shared" si="18"/>
        <v>3.0400978473581213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 s="9">
        <f t="shared" si="19"/>
        <v>43656.208333333328</v>
      </c>
      <c r="N274">
        <v>1564894800</v>
      </c>
      <c r="O274" s="9">
        <f t="shared" si="16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6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4">
        <f t="shared" si="18"/>
        <v>1.3723076923076922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 s="9">
        <f t="shared" si="19"/>
        <v>42995.208333333328</v>
      </c>
      <c r="N275">
        <v>1505883600</v>
      </c>
      <c r="O275" s="9">
        <f t="shared" si="16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4">
        <f t="shared" si="18"/>
        <v>0.32208333333333333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 s="9">
        <f t="shared" si="19"/>
        <v>43045.25</v>
      </c>
      <c r="N276">
        <v>1510380000</v>
      </c>
      <c r="O276" s="9">
        <f t="shared" si="16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4">
        <f t="shared" si="18"/>
        <v>2.4151282051282053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 s="9">
        <f t="shared" si="19"/>
        <v>43561.208333333328</v>
      </c>
      <c r="N277">
        <v>1555218000</v>
      </c>
      <c r="O277" s="9">
        <f t="shared" si="16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6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4">
        <f t="shared" si="18"/>
        <v>0.96799999999999997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 s="9">
        <f t="shared" si="19"/>
        <v>41018.208333333336</v>
      </c>
      <c r="N278">
        <v>1335243600</v>
      </c>
      <c r="O278" s="9">
        <f t="shared" si="16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4">
        <f t="shared" si="18"/>
        <v>10.664285714285715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 s="9">
        <f t="shared" si="19"/>
        <v>40378.208333333336</v>
      </c>
      <c r="N279">
        <v>1279688400</v>
      </c>
      <c r="O279" s="9">
        <f t="shared" si="16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6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4">
        <f t="shared" si="18"/>
        <v>3.2588888888888889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 s="9">
        <f t="shared" si="19"/>
        <v>41239.25</v>
      </c>
      <c r="N280">
        <v>1356069600</v>
      </c>
      <c r="O280" s="9">
        <f t="shared" si="16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6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4">
        <f t="shared" si="18"/>
        <v>1.7070000000000001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 s="9">
        <f t="shared" si="19"/>
        <v>43346.208333333328</v>
      </c>
      <c r="N281">
        <v>1536210000</v>
      </c>
      <c r="O281" s="9">
        <f t="shared" si="16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4">
        <f t="shared" si="18"/>
        <v>5.8144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 s="9">
        <f t="shared" si="19"/>
        <v>43060.25</v>
      </c>
      <c r="N282">
        <v>1511762400</v>
      </c>
      <c r="O282" s="9">
        <f t="shared" si="16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6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4">
        <f t="shared" si="18"/>
        <v>0.91520972644376897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 s="9">
        <f t="shared" si="19"/>
        <v>40979.25</v>
      </c>
      <c r="N283">
        <v>1333256400</v>
      </c>
      <c r="O283" s="9">
        <f t="shared" si="16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6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4">
        <f t="shared" si="18"/>
        <v>1.0804761904761904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 s="9">
        <f t="shared" si="19"/>
        <v>42701.25</v>
      </c>
      <c r="N284">
        <v>1480744800</v>
      </c>
      <c r="O284" s="9">
        <f t="shared" si="16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4">
        <f t="shared" si="18"/>
        <v>0.18728395061728395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 s="9">
        <f t="shared" si="19"/>
        <v>42520.208333333328</v>
      </c>
      <c r="N285">
        <v>1465016400</v>
      </c>
      <c r="O285" s="9">
        <f t="shared" si="16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6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4">
        <f t="shared" si="18"/>
        <v>0.83193877551020412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 s="9">
        <f t="shared" si="19"/>
        <v>41030.208333333336</v>
      </c>
      <c r="N286">
        <v>1336280400</v>
      </c>
      <c r="O286" s="9">
        <f t="shared" si="16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6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4">
        <f t="shared" si="18"/>
        <v>7.0633333333333335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 s="9">
        <f t="shared" si="19"/>
        <v>42623.208333333328</v>
      </c>
      <c r="N287">
        <v>1476766800</v>
      </c>
      <c r="O287" s="9">
        <f t="shared" si="16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6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4">
        <f t="shared" si="18"/>
        <v>0.17446030330062445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 s="9">
        <f t="shared" si="19"/>
        <v>42697.25</v>
      </c>
      <c r="N288">
        <v>1480485600</v>
      </c>
      <c r="O288" s="9">
        <f t="shared" si="16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6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4">
        <f t="shared" si="18"/>
        <v>2.0973015873015872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 s="9">
        <f t="shared" si="19"/>
        <v>42122.208333333328</v>
      </c>
      <c r="N289">
        <v>1430197200</v>
      </c>
      <c r="O289" s="9">
        <f t="shared" si="16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6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4">
        <f t="shared" si="18"/>
        <v>0.97785714285714287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 s="9">
        <f t="shared" si="19"/>
        <v>40982.208333333336</v>
      </c>
      <c r="N290">
        <v>1331787600</v>
      </c>
      <c r="O290" s="9">
        <f t="shared" si="16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6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4">
        <f t="shared" si="18"/>
        <v>16.842500000000001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 s="9">
        <f t="shared" si="19"/>
        <v>42219.208333333328</v>
      </c>
      <c r="N291">
        <v>1438837200</v>
      </c>
      <c r="O291" s="9">
        <f t="shared" si="16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6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4">
        <f t="shared" si="18"/>
        <v>0.54402135231316728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 s="9">
        <f t="shared" si="19"/>
        <v>41404.208333333336</v>
      </c>
      <c r="N292">
        <v>1370926800</v>
      </c>
      <c r="O292" s="9">
        <f t="shared" si="16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6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4">
        <f t="shared" si="18"/>
        <v>4.5661111111111108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 s="9">
        <f t="shared" si="19"/>
        <v>40831.208333333336</v>
      </c>
      <c r="N293">
        <v>1319000400</v>
      </c>
      <c r="O293" s="9">
        <f t="shared" si="16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6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4">
        <f t="shared" si="18"/>
        <v>9.8219178082191785E-2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 s="9">
        <f t="shared" si="19"/>
        <v>40984.208333333336</v>
      </c>
      <c r="N294">
        <v>1333429200</v>
      </c>
      <c r="O294" s="9">
        <f t="shared" si="16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6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4">
        <f t="shared" si="18"/>
        <v>0.16384615384615384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 s="9">
        <f t="shared" si="19"/>
        <v>40456.208333333336</v>
      </c>
      <c r="N295">
        <v>1287032400</v>
      </c>
      <c r="O295" s="9">
        <f t="shared" si="16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6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4">
        <f t="shared" si="18"/>
        <v>13.396666666666667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 s="9">
        <f t="shared" si="19"/>
        <v>43399.208333333328</v>
      </c>
      <c r="N296">
        <v>1541570400</v>
      </c>
      <c r="O296" s="9">
        <f t="shared" si="16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4">
        <f t="shared" si="18"/>
        <v>0.35650077760497667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 s="9">
        <f t="shared" si="19"/>
        <v>41562.208333333336</v>
      </c>
      <c r="N297">
        <v>1383976800</v>
      </c>
      <c r="O297" s="9">
        <f t="shared" si="16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4">
        <f t="shared" si="18"/>
        <v>0.54950819672131146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 s="9">
        <f t="shared" si="19"/>
        <v>43493.25</v>
      </c>
      <c r="N298">
        <v>1550556000</v>
      </c>
      <c r="O298" s="9">
        <f t="shared" si="16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6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4">
        <f t="shared" si="18"/>
        <v>0.94236111111111109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 s="9">
        <f t="shared" si="19"/>
        <v>41653.25</v>
      </c>
      <c r="N299">
        <v>1390456800</v>
      </c>
      <c r="O299" s="9">
        <f t="shared" si="16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6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4">
        <f t="shared" si="18"/>
        <v>1.4391428571428571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 s="9">
        <f t="shared" si="19"/>
        <v>42426.25</v>
      </c>
      <c r="N300">
        <v>1458018000</v>
      </c>
      <c r="O300" s="9">
        <f t="shared" si="16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4">
        <f t="shared" si="18"/>
        <v>0.51421052631578945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 s="9">
        <f t="shared" si="19"/>
        <v>42432.25</v>
      </c>
      <c r="N301">
        <v>1461819600</v>
      </c>
      <c r="O301" s="9">
        <f t="shared" si="16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6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4">
        <f t="shared" si="18"/>
        <v>0.05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 s="9">
        <f t="shared" si="19"/>
        <v>42977.208333333328</v>
      </c>
      <c r="N302">
        <v>1504155600</v>
      </c>
      <c r="O302" s="9">
        <f t="shared" si="16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4">
        <f t="shared" si="18"/>
        <v>13.446666666666667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 s="9">
        <f t="shared" si="19"/>
        <v>42061.25</v>
      </c>
      <c r="N303">
        <v>1426395600</v>
      </c>
      <c r="O303" s="9">
        <f t="shared" si="16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6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4">
        <f t="shared" si="18"/>
        <v>0.31844940867279897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 s="9">
        <f t="shared" si="19"/>
        <v>43345.208333333328</v>
      </c>
      <c r="N304">
        <v>1537074000</v>
      </c>
      <c r="O304" s="9">
        <f t="shared" si="16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6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4">
        <f t="shared" si="18"/>
        <v>0.82617647058823529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 s="9">
        <f t="shared" si="19"/>
        <v>42376.25</v>
      </c>
      <c r="N305">
        <v>1452578400</v>
      </c>
      <c r="O305" s="9">
        <f t="shared" si="16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6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4">
        <f t="shared" si="18"/>
        <v>5.4614285714285717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 s="9">
        <f t="shared" si="19"/>
        <v>42589.208333333328</v>
      </c>
      <c r="N306">
        <v>1474088400</v>
      </c>
      <c r="O306" s="9">
        <f t="shared" si="16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6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4">
        <f t="shared" si="18"/>
        <v>2.8621428571428571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 s="9">
        <f t="shared" si="19"/>
        <v>42448.208333333328</v>
      </c>
      <c r="N307">
        <v>1461906000</v>
      </c>
      <c r="O307" s="9">
        <f t="shared" si="16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4">
        <f t="shared" si="18"/>
        <v>7.9076923076923072E-2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 s="9">
        <f t="shared" si="19"/>
        <v>42930.208333333328</v>
      </c>
      <c r="N308">
        <v>1500267600</v>
      </c>
      <c r="O308" s="9">
        <f t="shared" si="16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6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4">
        <f t="shared" si="18"/>
        <v>1.3213677811550153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 s="9">
        <f t="shared" si="19"/>
        <v>41066.208333333336</v>
      </c>
      <c r="N309">
        <v>1340686800</v>
      </c>
      <c r="O309" s="9">
        <f t="shared" si="16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6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4">
        <f t="shared" si="18"/>
        <v>0.74077834179357027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 s="9">
        <f t="shared" si="19"/>
        <v>40651.208333333336</v>
      </c>
      <c r="N310">
        <v>1303189200</v>
      </c>
      <c r="O310" s="9">
        <f t="shared" si="16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6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4">
        <f t="shared" si="18"/>
        <v>0.75292682926829269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 s="9">
        <f t="shared" si="19"/>
        <v>40807.208333333336</v>
      </c>
      <c r="N311">
        <v>1318309200</v>
      </c>
      <c r="O311" s="9">
        <f t="shared" si="16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6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4">
        <f t="shared" si="18"/>
        <v>0.20333333333333334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 s="9">
        <f t="shared" si="19"/>
        <v>40277.208333333336</v>
      </c>
      <c r="N312">
        <v>1272171600</v>
      </c>
      <c r="O312" s="9">
        <f t="shared" si="16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6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4">
        <f t="shared" si="18"/>
        <v>2.0336507936507937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 s="9">
        <f t="shared" si="19"/>
        <v>40590.25</v>
      </c>
      <c r="N313">
        <v>1298872800</v>
      </c>
      <c r="O313" s="9">
        <f t="shared" si="16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6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4">
        <f t="shared" si="18"/>
        <v>3.1022842639593908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 s="9">
        <f t="shared" si="19"/>
        <v>41572.208333333336</v>
      </c>
      <c r="N314">
        <v>1383282000</v>
      </c>
      <c r="O314" s="9">
        <f t="shared" si="16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6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4">
        <f t="shared" si="18"/>
        <v>3.9531818181818181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 s="9">
        <f t="shared" si="19"/>
        <v>40966.25</v>
      </c>
      <c r="N315">
        <v>1330495200</v>
      </c>
      <c r="O315" s="9">
        <f t="shared" si="16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6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4">
        <f t="shared" si="18"/>
        <v>2.9471428571428571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 s="9">
        <f t="shared" si="19"/>
        <v>43536.208333333328</v>
      </c>
      <c r="N316">
        <v>1552798800</v>
      </c>
      <c r="O316" s="9">
        <f t="shared" si="16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4">
        <f t="shared" si="18"/>
        <v>0.33894736842105261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 s="9">
        <f t="shared" si="19"/>
        <v>41783.208333333336</v>
      </c>
      <c r="N317">
        <v>1403413200</v>
      </c>
      <c r="O317" s="9">
        <f t="shared" si="16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6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4">
        <f t="shared" si="18"/>
        <v>0.66677083333333331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 s="9">
        <f t="shared" si="19"/>
        <v>43788.25</v>
      </c>
      <c r="N318">
        <v>1574229600</v>
      </c>
      <c r="O318" s="9">
        <f t="shared" si="16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6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4">
        <f t="shared" si="18"/>
        <v>0.19227272727272726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 s="9">
        <f t="shared" si="19"/>
        <v>42869.208333333328</v>
      </c>
      <c r="N319">
        <v>1495861200</v>
      </c>
      <c r="O319" s="9">
        <f t="shared" si="16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4">
        <f t="shared" si="18"/>
        <v>0.15842105263157893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 s="9">
        <f t="shared" si="19"/>
        <v>41684.25</v>
      </c>
      <c r="N320">
        <v>1392530400</v>
      </c>
      <c r="O320" s="9">
        <f t="shared" si="16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6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4">
        <f t="shared" si="18"/>
        <v>0.38702380952380955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 s="9">
        <f t="shared" si="19"/>
        <v>40402.208333333336</v>
      </c>
      <c r="N321">
        <v>1283662800</v>
      </c>
      <c r="O321" s="9">
        <f t="shared" si="16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6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4">
        <f t="shared" si="18"/>
        <v>9.5876777251184833E-2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 s="9">
        <f t="shared" si="19"/>
        <v>40673.208333333336</v>
      </c>
      <c r="N322">
        <v>1305781200</v>
      </c>
      <c r="O322" s="9">
        <f t="shared" si="16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4">
        <f t="shared" si="18"/>
        <v>0.94144366197183094</v>
      </c>
      <c r="H323">
        <v>2468</v>
      </c>
      <c r="I323" s="5">
        <f t="shared" si="17"/>
        <v>65.000810372771468</v>
      </c>
      <c r="J323" t="s">
        <v>21</v>
      </c>
      <c r="K323" t="s">
        <v>22</v>
      </c>
      <c r="L323">
        <v>1301634000</v>
      </c>
      <c r="M323" s="9">
        <f t="shared" si="19"/>
        <v>40634.208333333336</v>
      </c>
      <c r="N323">
        <v>1302325200</v>
      </c>
      <c r="O323" s="9">
        <f t="shared" ref="O323:O386" si="20">((($N323/60)/60)/24)+DATE(1970,1,1)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4">
        <f t="shared" si="18"/>
        <v>1.6656234096692113</v>
      </c>
      <c r="H324">
        <v>5168</v>
      </c>
      <c r="I324" s="5">
        <f t="shared" ref="I324:I387" si="21">$E324/$H324</f>
        <v>37.998645510835914</v>
      </c>
      <c r="J324" t="s">
        <v>21</v>
      </c>
      <c r="K324" t="s">
        <v>22</v>
      </c>
      <c r="L324">
        <v>1290664800</v>
      </c>
      <c r="M324" s="9">
        <f t="shared" si="19"/>
        <v>40507.25</v>
      </c>
      <c r="N324">
        <v>1291788000</v>
      </c>
      <c r="O324" s="9">
        <f t="shared" si="20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6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4">
        <f t="shared" si="18"/>
        <v>0.24134831460674158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 s="9">
        <f t="shared" si="19"/>
        <v>41725.208333333336</v>
      </c>
      <c r="N325">
        <v>1396069200</v>
      </c>
      <c r="O325" s="9">
        <f t="shared" si="20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6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4">
        <f t="shared" ref="G326:G389" si="22">$E326/$D326</f>
        <v>1.6405633802816901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 s="9">
        <f t="shared" ref="M326:M389" si="23">((($L326/60)/60)/24)+DATE(1970,1,1)</f>
        <v>42176.208333333328</v>
      </c>
      <c r="N326">
        <v>1435899600</v>
      </c>
      <c r="O326" s="9">
        <f t="shared" si="20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4">
        <f t="shared" si="22"/>
        <v>0.90723076923076929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 s="9">
        <f t="shared" si="23"/>
        <v>43267.208333333328</v>
      </c>
      <c r="N327">
        <v>1531112400</v>
      </c>
      <c r="O327" s="9">
        <f t="shared" si="20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4">
        <f t="shared" si="22"/>
        <v>0.46194444444444444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 s="9">
        <f t="shared" si="23"/>
        <v>42364.25</v>
      </c>
      <c r="N328">
        <v>1451628000</v>
      </c>
      <c r="O328" s="9">
        <f t="shared" si="20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6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4">
        <f t="shared" si="22"/>
        <v>0.38538461538461538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 s="9">
        <f t="shared" si="23"/>
        <v>43705.208333333328</v>
      </c>
      <c r="N329">
        <v>1567314000</v>
      </c>
      <c r="O329" s="9">
        <f t="shared" si="20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4">
        <f t="shared" si="22"/>
        <v>1.3356231003039514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 s="9">
        <f t="shared" si="23"/>
        <v>43434.25</v>
      </c>
      <c r="N330">
        <v>1544508000</v>
      </c>
      <c r="O330" s="9">
        <f t="shared" si="20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6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4">
        <f t="shared" si="22"/>
        <v>0.22896588486140726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 s="9">
        <f t="shared" si="23"/>
        <v>42716.25</v>
      </c>
      <c r="N331">
        <v>1482472800</v>
      </c>
      <c r="O331" s="9">
        <f t="shared" si="20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4">
        <f t="shared" si="22"/>
        <v>1.8495548961424333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 s="9">
        <f t="shared" si="23"/>
        <v>43077.25</v>
      </c>
      <c r="N332">
        <v>1512799200</v>
      </c>
      <c r="O332" s="9">
        <f t="shared" si="20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6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4">
        <f t="shared" si="22"/>
        <v>4.4372727272727275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 s="9">
        <f t="shared" si="23"/>
        <v>40896.25</v>
      </c>
      <c r="N333">
        <v>1324360800</v>
      </c>
      <c r="O333" s="9">
        <f t="shared" si="20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4">
        <f t="shared" si="22"/>
        <v>1.999806763285024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 s="9">
        <f t="shared" si="23"/>
        <v>41361.208333333336</v>
      </c>
      <c r="N334">
        <v>1364533200</v>
      </c>
      <c r="O334" s="9">
        <f t="shared" si="20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6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4">
        <f t="shared" si="22"/>
        <v>1.2395833333333333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 s="9">
        <f t="shared" si="23"/>
        <v>43424.25</v>
      </c>
      <c r="N335">
        <v>1545112800</v>
      </c>
      <c r="O335" s="9">
        <f t="shared" si="20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6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4">
        <f t="shared" si="22"/>
        <v>1.8661329305135952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 s="9">
        <f t="shared" si="23"/>
        <v>43110.25</v>
      </c>
      <c r="N336">
        <v>1516168800</v>
      </c>
      <c r="O336" s="9">
        <f t="shared" si="20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6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4">
        <f t="shared" si="22"/>
        <v>1.1428538550057536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 s="9">
        <f t="shared" si="23"/>
        <v>43784.25</v>
      </c>
      <c r="N337">
        <v>1574920800</v>
      </c>
      <c r="O337" s="9">
        <f t="shared" si="20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6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4">
        <f t="shared" si="22"/>
        <v>0.97032531824611035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 s="9">
        <f t="shared" si="23"/>
        <v>40527.25</v>
      </c>
      <c r="N338">
        <v>1292479200</v>
      </c>
      <c r="O338" s="9">
        <f t="shared" si="20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6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4">
        <f t="shared" si="22"/>
        <v>1.2281904761904763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 s="9">
        <f t="shared" si="23"/>
        <v>43780.25</v>
      </c>
      <c r="N339">
        <v>1573538400</v>
      </c>
      <c r="O339" s="9">
        <f t="shared" si="20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6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4">
        <f t="shared" si="22"/>
        <v>1.7914326647564469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 s="9">
        <f t="shared" si="23"/>
        <v>40821.208333333336</v>
      </c>
      <c r="N340">
        <v>1320382800</v>
      </c>
      <c r="O340" s="9">
        <f t="shared" si="20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6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4">
        <f t="shared" si="22"/>
        <v>0.79951577402787966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 s="9">
        <f t="shared" si="23"/>
        <v>42949.208333333328</v>
      </c>
      <c r="N341">
        <v>1502859600</v>
      </c>
      <c r="O341" s="9">
        <f t="shared" si="20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6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4">
        <f t="shared" si="22"/>
        <v>0.94242587601078165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 s="9">
        <f t="shared" si="23"/>
        <v>40889.25</v>
      </c>
      <c r="N342">
        <v>1323756000</v>
      </c>
      <c r="O342" s="9">
        <f t="shared" si="20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4">
        <f t="shared" si="22"/>
        <v>0.84669291338582675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 s="9">
        <f t="shared" si="23"/>
        <v>42244.208333333328</v>
      </c>
      <c r="N343">
        <v>1441342800</v>
      </c>
      <c r="O343" s="9">
        <f t="shared" si="20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6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4">
        <f t="shared" si="22"/>
        <v>0.66521920668058454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 s="9">
        <f t="shared" si="23"/>
        <v>41475.208333333336</v>
      </c>
      <c r="N344">
        <v>1375333200</v>
      </c>
      <c r="O344" s="9">
        <f t="shared" si="20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6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4">
        <f t="shared" si="22"/>
        <v>0.53922222222222227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 s="9">
        <f t="shared" si="23"/>
        <v>41597.25</v>
      </c>
      <c r="N345">
        <v>1389420000</v>
      </c>
      <c r="O345" s="9">
        <f t="shared" si="20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6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4">
        <f t="shared" si="22"/>
        <v>0.41983299595141699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 s="9">
        <f t="shared" si="23"/>
        <v>43122.25</v>
      </c>
      <c r="N346">
        <v>1520056800</v>
      </c>
      <c r="O346" s="9">
        <f t="shared" si="20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6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4">
        <f t="shared" si="22"/>
        <v>0.14694796954314721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 s="9">
        <f t="shared" si="23"/>
        <v>42194.208333333328</v>
      </c>
      <c r="N347">
        <v>1436504400</v>
      </c>
      <c r="O347" s="9">
        <f t="shared" si="20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6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4">
        <f t="shared" si="22"/>
        <v>0.34475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 s="9">
        <f t="shared" si="23"/>
        <v>42971.208333333328</v>
      </c>
      <c r="N348">
        <v>1508302800</v>
      </c>
      <c r="O348" s="9">
        <f t="shared" si="20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6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4">
        <f t="shared" si="22"/>
        <v>14.007777777777777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 s="9">
        <f t="shared" si="23"/>
        <v>42046.25</v>
      </c>
      <c r="N349">
        <v>1425708000</v>
      </c>
      <c r="O349" s="9">
        <f t="shared" si="20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6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4">
        <f t="shared" si="22"/>
        <v>0.71770351758793971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 s="9">
        <f t="shared" si="23"/>
        <v>42782.25</v>
      </c>
      <c r="N350">
        <v>1488348000</v>
      </c>
      <c r="O350" s="9">
        <f t="shared" si="20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6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4">
        <f t="shared" si="22"/>
        <v>0.53074115044247783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 s="9">
        <f t="shared" si="23"/>
        <v>42930.208333333328</v>
      </c>
      <c r="N351">
        <v>1502600400</v>
      </c>
      <c r="O351" s="9">
        <f t="shared" si="20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6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4">
        <f t="shared" si="22"/>
        <v>0.05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 s="9">
        <f t="shared" si="23"/>
        <v>42144.208333333328</v>
      </c>
      <c r="N352">
        <v>1433653200</v>
      </c>
      <c r="O352" s="9">
        <f t="shared" si="20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6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4">
        <f t="shared" si="22"/>
        <v>1.2770715249662619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 s="9">
        <f t="shared" si="23"/>
        <v>42240.208333333328</v>
      </c>
      <c r="N353">
        <v>1441602000</v>
      </c>
      <c r="O353" s="9">
        <f t="shared" si="20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6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4">
        <f t="shared" si="22"/>
        <v>0.34892857142857142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 s="9">
        <f t="shared" si="23"/>
        <v>42315.25</v>
      </c>
      <c r="N354">
        <v>1447567200</v>
      </c>
      <c r="O354" s="9">
        <f t="shared" si="20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6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4">
        <f t="shared" si="22"/>
        <v>4.105982142857143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 s="9">
        <f t="shared" si="23"/>
        <v>43651.208333333328</v>
      </c>
      <c r="N355">
        <v>1562389200</v>
      </c>
      <c r="O355" s="9">
        <f t="shared" si="20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6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4">
        <f t="shared" si="22"/>
        <v>1.2373770491803278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 s="9">
        <f t="shared" si="23"/>
        <v>41520.208333333336</v>
      </c>
      <c r="N356">
        <v>1378789200</v>
      </c>
      <c r="O356" s="9">
        <f t="shared" si="20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6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4">
        <f t="shared" si="22"/>
        <v>0.58973684210526311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 s="9">
        <f t="shared" si="23"/>
        <v>42757.25</v>
      </c>
      <c r="N357">
        <v>1488520800</v>
      </c>
      <c r="O357" s="9">
        <f t="shared" si="20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6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4">
        <f t="shared" si="22"/>
        <v>0.36892473118279567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 s="9">
        <f t="shared" si="23"/>
        <v>40922.25</v>
      </c>
      <c r="N358">
        <v>1327298400</v>
      </c>
      <c r="O358" s="9">
        <f t="shared" si="20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6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4">
        <f t="shared" si="22"/>
        <v>1.8491304347826087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 s="9">
        <f t="shared" si="23"/>
        <v>42250.208333333328</v>
      </c>
      <c r="N359">
        <v>1443416400</v>
      </c>
      <c r="O359" s="9">
        <f t="shared" si="20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6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4">
        <f t="shared" si="22"/>
        <v>0.11814432989690722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 s="9">
        <f t="shared" si="23"/>
        <v>43322.208333333328</v>
      </c>
      <c r="N360">
        <v>1534136400</v>
      </c>
      <c r="O360" s="9">
        <f t="shared" si="20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6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4">
        <f t="shared" si="22"/>
        <v>2.9870000000000001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 s="9">
        <f t="shared" si="23"/>
        <v>40782.208333333336</v>
      </c>
      <c r="N361">
        <v>1315026000</v>
      </c>
      <c r="O361" s="9">
        <f t="shared" si="20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6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4">
        <f t="shared" si="22"/>
        <v>2.2635175879396985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 s="9">
        <f t="shared" si="23"/>
        <v>40544.25</v>
      </c>
      <c r="N362">
        <v>1295071200</v>
      </c>
      <c r="O362" s="9">
        <f t="shared" si="20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6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4">
        <f t="shared" si="22"/>
        <v>1.7356363636363636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 s="9">
        <f t="shared" si="23"/>
        <v>43015.208333333328</v>
      </c>
      <c r="N363">
        <v>1509426000</v>
      </c>
      <c r="O363" s="9">
        <f t="shared" si="20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6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4">
        <f t="shared" si="22"/>
        <v>3.7175675675675675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 s="9">
        <f t="shared" si="23"/>
        <v>40570.25</v>
      </c>
      <c r="N364">
        <v>1299391200</v>
      </c>
      <c r="O364" s="9">
        <f t="shared" si="20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6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4">
        <f t="shared" si="22"/>
        <v>1.601923076923077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 s="9">
        <f t="shared" si="23"/>
        <v>40904.25</v>
      </c>
      <c r="N365">
        <v>1325052000</v>
      </c>
      <c r="O365" s="9">
        <f t="shared" si="20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6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4">
        <f t="shared" si="22"/>
        <v>16.163333333333334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 s="9">
        <f t="shared" si="23"/>
        <v>43164.25</v>
      </c>
      <c r="N366">
        <v>1522818000</v>
      </c>
      <c r="O366" s="9">
        <f t="shared" si="20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6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4">
        <f t="shared" si="22"/>
        <v>7.3343749999999996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 s="9">
        <f t="shared" si="23"/>
        <v>42733.25</v>
      </c>
      <c r="N367">
        <v>1485324000</v>
      </c>
      <c r="O367" s="9">
        <f t="shared" si="20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6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4">
        <f t="shared" si="22"/>
        <v>5.9211111111111112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 s="9">
        <f t="shared" si="23"/>
        <v>40546.25</v>
      </c>
      <c r="N368">
        <v>1294120800</v>
      </c>
      <c r="O368" s="9">
        <f t="shared" si="20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6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4">
        <f t="shared" si="22"/>
        <v>0.18888888888888888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 s="9">
        <f t="shared" si="23"/>
        <v>41930.208333333336</v>
      </c>
      <c r="N369">
        <v>1415685600</v>
      </c>
      <c r="O369" s="9">
        <f t="shared" si="20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6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4">
        <f t="shared" si="22"/>
        <v>2.7680769230769231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 s="9">
        <f t="shared" si="23"/>
        <v>40464.208333333336</v>
      </c>
      <c r="N370">
        <v>1288933200</v>
      </c>
      <c r="O370" s="9">
        <f t="shared" si="20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6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4">
        <f t="shared" si="22"/>
        <v>2.730185185185185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 s="9">
        <f t="shared" si="23"/>
        <v>41308.25</v>
      </c>
      <c r="N371">
        <v>1363237200</v>
      </c>
      <c r="O371" s="9">
        <f t="shared" si="20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6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4">
        <f t="shared" si="22"/>
        <v>1.593633125556545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 s="9">
        <f t="shared" si="23"/>
        <v>43570.208333333328</v>
      </c>
      <c r="N372">
        <v>1555822800</v>
      </c>
      <c r="O372" s="9">
        <f t="shared" si="20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6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4">
        <f t="shared" si="22"/>
        <v>0.67869978858350954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 s="9">
        <f t="shared" si="23"/>
        <v>42043.25</v>
      </c>
      <c r="N373">
        <v>1427778000</v>
      </c>
      <c r="O373" s="9">
        <f t="shared" si="20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4">
        <f t="shared" si="22"/>
        <v>15.915555555555555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 s="9">
        <f t="shared" si="23"/>
        <v>42012.25</v>
      </c>
      <c r="N374">
        <v>1422424800</v>
      </c>
      <c r="O374" s="9">
        <f t="shared" si="20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6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4">
        <f t="shared" si="22"/>
        <v>7.3018222222222224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 s="9">
        <f t="shared" si="23"/>
        <v>42964.208333333328</v>
      </c>
      <c r="N375">
        <v>1503637200</v>
      </c>
      <c r="O375" s="9">
        <f t="shared" si="20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4">
        <f t="shared" si="22"/>
        <v>0.13185782556750297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 s="9">
        <f t="shared" si="23"/>
        <v>43476.25</v>
      </c>
      <c r="N376">
        <v>1547618400</v>
      </c>
      <c r="O376" s="9">
        <f t="shared" si="20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4">
        <f t="shared" si="22"/>
        <v>0.54777777777777781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 s="9">
        <f t="shared" si="23"/>
        <v>42293.208333333328</v>
      </c>
      <c r="N377">
        <v>1449900000</v>
      </c>
      <c r="O377" s="9">
        <f t="shared" si="20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6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4">
        <f t="shared" si="22"/>
        <v>3.6102941176470589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 s="9">
        <f t="shared" si="23"/>
        <v>41826.208333333336</v>
      </c>
      <c r="N378">
        <v>1405141200</v>
      </c>
      <c r="O378" s="9">
        <f t="shared" si="20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6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4">
        <f t="shared" si="22"/>
        <v>0.10257545271629778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 s="9">
        <f t="shared" si="23"/>
        <v>43760.208333333328</v>
      </c>
      <c r="N379">
        <v>1572933600</v>
      </c>
      <c r="O379" s="9">
        <f t="shared" si="20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6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4">
        <f t="shared" si="22"/>
        <v>0.13962962962962963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 s="9">
        <f t="shared" si="23"/>
        <v>43241.208333333328</v>
      </c>
      <c r="N380">
        <v>1530162000</v>
      </c>
      <c r="O380" s="9">
        <f t="shared" si="20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6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4">
        <f t="shared" si="22"/>
        <v>0.40444444444444444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 s="9">
        <f t="shared" si="23"/>
        <v>40843.208333333336</v>
      </c>
      <c r="N381">
        <v>1320904800</v>
      </c>
      <c r="O381" s="9">
        <f t="shared" si="20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4">
        <f t="shared" si="22"/>
        <v>1.6032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 s="9">
        <f t="shared" si="23"/>
        <v>41448.208333333336</v>
      </c>
      <c r="N382">
        <v>1372395600</v>
      </c>
      <c r="O382" s="9">
        <f t="shared" si="20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6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4">
        <f t="shared" si="22"/>
        <v>1.8394339622641509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 s="9">
        <f t="shared" si="23"/>
        <v>42163.208333333328</v>
      </c>
      <c r="N383">
        <v>1437714000</v>
      </c>
      <c r="O383" s="9">
        <f t="shared" si="20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4">
        <f t="shared" si="22"/>
        <v>0.63769230769230767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 s="9">
        <f t="shared" si="23"/>
        <v>43024.208333333328</v>
      </c>
      <c r="N384">
        <v>1509771600</v>
      </c>
      <c r="O384" s="9">
        <f t="shared" si="20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6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4">
        <f t="shared" si="22"/>
        <v>2.2538095238095237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 s="9">
        <f t="shared" si="23"/>
        <v>43509.25</v>
      </c>
      <c r="N385">
        <v>1550556000</v>
      </c>
      <c r="O385" s="9">
        <f t="shared" si="20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6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4">
        <f t="shared" si="22"/>
        <v>1.7200961538461539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 s="9">
        <f t="shared" si="23"/>
        <v>42776.25</v>
      </c>
      <c r="N386">
        <v>1489039200</v>
      </c>
      <c r="O386" s="9">
        <f t="shared" si="20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4">
        <f t="shared" si="22"/>
        <v>1.4616709511568124</v>
      </c>
      <c r="H387">
        <v>1137</v>
      </c>
      <c r="I387" s="5">
        <f t="shared" si="21"/>
        <v>50.007915567282325</v>
      </c>
      <c r="J387" t="s">
        <v>21</v>
      </c>
      <c r="K387" t="s">
        <v>22</v>
      </c>
      <c r="L387">
        <v>1553835600</v>
      </c>
      <c r="M387" s="9">
        <f t="shared" si="23"/>
        <v>43553.208333333328</v>
      </c>
      <c r="N387">
        <v>1556600400</v>
      </c>
      <c r="O387" s="9">
        <f t="shared" ref="O387:O450" si="24">((($N387/60)/60)/24)+DATE(1970,1,1)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4">
        <f t="shared" si="22"/>
        <v>0.76423616236162362</v>
      </c>
      <c r="H388">
        <v>1068</v>
      </c>
      <c r="I388" s="5">
        <f t="shared" ref="I388:I451" si="25">$E388/$H388</f>
        <v>96.960674157303373</v>
      </c>
      <c r="J388" t="s">
        <v>21</v>
      </c>
      <c r="K388" t="s">
        <v>22</v>
      </c>
      <c r="L388">
        <v>1277528400</v>
      </c>
      <c r="M388" s="9">
        <f t="shared" si="23"/>
        <v>40355.208333333336</v>
      </c>
      <c r="N388">
        <v>1278565200</v>
      </c>
      <c r="O388" s="9">
        <f t="shared" si="24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6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4">
        <f t="shared" si="22"/>
        <v>0.39261467889908258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 s="9">
        <f t="shared" si="23"/>
        <v>41072.208333333336</v>
      </c>
      <c r="N389">
        <v>1339909200</v>
      </c>
      <c r="O389" s="9">
        <f t="shared" si="24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6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4">
        <f t="shared" ref="G390:G453" si="26">$E390/$D390</f>
        <v>0.11270034843205574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 s="9">
        <f t="shared" ref="M390:M453" si="27">((($L390/60)/60)/24)+DATE(1970,1,1)</f>
        <v>40912.25</v>
      </c>
      <c r="N390">
        <v>1325829600</v>
      </c>
      <c r="O390" s="9">
        <f t="shared" si="24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6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4">
        <f t="shared" si="26"/>
        <v>1.2211084337349398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 s="9">
        <f t="shared" si="27"/>
        <v>40479.208333333336</v>
      </c>
      <c r="N391">
        <v>1290578400</v>
      </c>
      <c r="O391" s="9">
        <f t="shared" si="24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6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4">
        <f t="shared" si="26"/>
        <v>1.8654166666666667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 s="9">
        <f t="shared" si="27"/>
        <v>41530.208333333336</v>
      </c>
      <c r="N392">
        <v>1380344400</v>
      </c>
      <c r="O392" s="9">
        <f t="shared" si="24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6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4">
        <f t="shared" si="26"/>
        <v>7.27317880794702E-2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 s="9">
        <f t="shared" si="27"/>
        <v>41653.25</v>
      </c>
      <c r="N393">
        <v>1389852000</v>
      </c>
      <c r="O393" s="9">
        <f t="shared" si="24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4">
        <f t="shared" si="26"/>
        <v>0.65642371234207963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 s="9">
        <f t="shared" si="27"/>
        <v>40549.25</v>
      </c>
      <c r="N394">
        <v>1294466400</v>
      </c>
      <c r="O394" s="9">
        <f t="shared" si="24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6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4">
        <f t="shared" si="26"/>
        <v>2.2896178343949045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 s="9">
        <f t="shared" si="27"/>
        <v>42933.208333333328</v>
      </c>
      <c r="N395">
        <v>1500354000</v>
      </c>
      <c r="O395" s="9">
        <f t="shared" si="24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6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4">
        <f t="shared" si="26"/>
        <v>4.6937499999999996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 s="9">
        <f t="shared" si="27"/>
        <v>41484.208333333336</v>
      </c>
      <c r="N396">
        <v>1375938000</v>
      </c>
      <c r="O396" s="9">
        <f t="shared" si="24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4">
        <f t="shared" si="26"/>
        <v>1.3011267605633803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 s="9">
        <f t="shared" si="27"/>
        <v>40885.25</v>
      </c>
      <c r="N397">
        <v>1323410400</v>
      </c>
      <c r="O397" s="9">
        <f t="shared" si="24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6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4">
        <f t="shared" si="26"/>
        <v>1.6705422993492407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 s="9">
        <f t="shared" si="27"/>
        <v>43378.208333333328</v>
      </c>
      <c r="N398">
        <v>1539406800</v>
      </c>
      <c r="O398" s="9">
        <f t="shared" si="24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6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4">
        <f t="shared" si="26"/>
        <v>1.738641975308642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 s="9">
        <f t="shared" si="27"/>
        <v>41417.208333333336</v>
      </c>
      <c r="N399">
        <v>1369803600</v>
      </c>
      <c r="O399" s="9">
        <f t="shared" si="24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4">
        <f t="shared" si="26"/>
        <v>7.1776470588235295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 s="9">
        <f t="shared" si="27"/>
        <v>43228.208333333328</v>
      </c>
      <c r="N400">
        <v>1525928400</v>
      </c>
      <c r="O400" s="9">
        <f t="shared" si="24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6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4">
        <f t="shared" si="26"/>
        <v>0.63850976361767731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 s="9">
        <f t="shared" si="27"/>
        <v>40576.25</v>
      </c>
      <c r="N401">
        <v>1297231200</v>
      </c>
      <c r="O401" s="9">
        <f t="shared" si="24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4">
        <f t="shared" si="26"/>
        <v>0.02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 s="9">
        <f t="shared" si="27"/>
        <v>41502.208333333336</v>
      </c>
      <c r="N402">
        <v>1378530000</v>
      </c>
      <c r="O402" s="9">
        <f t="shared" si="24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6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4">
        <f t="shared" si="26"/>
        <v>15.302222222222222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 s="9">
        <f t="shared" si="27"/>
        <v>43765.208333333328</v>
      </c>
      <c r="N403">
        <v>1572152400</v>
      </c>
      <c r="O403" s="9">
        <f t="shared" si="24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6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4">
        <f t="shared" si="26"/>
        <v>0.40356164383561643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 s="9">
        <f t="shared" si="27"/>
        <v>40914.25</v>
      </c>
      <c r="N404">
        <v>1329890400</v>
      </c>
      <c r="O404" s="9">
        <f t="shared" si="24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6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4">
        <f t="shared" si="26"/>
        <v>0.86220633299284988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 s="9">
        <f t="shared" si="27"/>
        <v>40310.208333333336</v>
      </c>
      <c r="N405">
        <v>1276750800</v>
      </c>
      <c r="O405" s="9">
        <f t="shared" si="24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6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4">
        <f t="shared" si="26"/>
        <v>3.1558486707566464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 s="9">
        <f t="shared" si="27"/>
        <v>43053.25</v>
      </c>
      <c r="N406">
        <v>1510898400</v>
      </c>
      <c r="O406" s="9">
        <f t="shared" si="24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6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4">
        <f t="shared" si="26"/>
        <v>0.89618243243243245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 s="9">
        <f t="shared" si="27"/>
        <v>43255.208333333328</v>
      </c>
      <c r="N407">
        <v>1532408400</v>
      </c>
      <c r="O407" s="9">
        <f t="shared" si="24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6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4">
        <f t="shared" si="26"/>
        <v>1.8214503816793892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 s="9">
        <f t="shared" si="27"/>
        <v>41304.25</v>
      </c>
      <c r="N408">
        <v>1360562400</v>
      </c>
      <c r="O408" s="9">
        <f t="shared" si="24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6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4">
        <f t="shared" si="26"/>
        <v>3.5588235294117645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 s="9">
        <f t="shared" si="27"/>
        <v>43751.208333333328</v>
      </c>
      <c r="N409">
        <v>1571547600</v>
      </c>
      <c r="O409" s="9">
        <f t="shared" si="24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6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4">
        <f t="shared" si="26"/>
        <v>1.3183695652173912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 s="9">
        <f t="shared" si="27"/>
        <v>42541.208333333328</v>
      </c>
      <c r="N410">
        <v>1468126800</v>
      </c>
      <c r="O410" s="9">
        <f t="shared" si="24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6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4">
        <f t="shared" si="26"/>
        <v>0.46315634218289087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 s="9">
        <f t="shared" si="27"/>
        <v>42843.208333333328</v>
      </c>
      <c r="N411">
        <v>1492837200</v>
      </c>
      <c r="O411" s="9">
        <f t="shared" si="24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6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4">
        <f t="shared" si="26"/>
        <v>0.36132726089785294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 s="9">
        <f t="shared" si="27"/>
        <v>42122.208333333328</v>
      </c>
      <c r="N412">
        <v>1430197200</v>
      </c>
      <c r="O412" s="9">
        <f t="shared" si="24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6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4">
        <f t="shared" si="26"/>
        <v>1.0462820512820512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 s="9">
        <f t="shared" si="27"/>
        <v>42884.208333333328</v>
      </c>
      <c r="N413">
        <v>1496206800</v>
      </c>
      <c r="O413" s="9">
        <f t="shared" si="24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6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4">
        <f t="shared" si="26"/>
        <v>6.6885714285714286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 s="9">
        <f t="shared" si="27"/>
        <v>41642.25</v>
      </c>
      <c r="N414">
        <v>1389592800</v>
      </c>
      <c r="O414" s="9">
        <f t="shared" si="24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6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4">
        <f t="shared" si="26"/>
        <v>0.62072823218997364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 s="9">
        <f t="shared" si="27"/>
        <v>43431.25</v>
      </c>
      <c r="N415">
        <v>1545631200</v>
      </c>
      <c r="O415" s="9">
        <f t="shared" si="24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6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4">
        <f t="shared" si="26"/>
        <v>0.84699787460148779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 s="9">
        <f t="shared" si="27"/>
        <v>40288.208333333336</v>
      </c>
      <c r="N416">
        <v>1272430800</v>
      </c>
      <c r="O416" s="9">
        <f t="shared" si="24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6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4">
        <f t="shared" si="26"/>
        <v>0.11059030837004405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 s="9">
        <f t="shared" si="27"/>
        <v>40921.25</v>
      </c>
      <c r="N417">
        <v>1327903200</v>
      </c>
      <c r="O417" s="9">
        <f t="shared" si="24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4">
        <f t="shared" si="26"/>
        <v>0.43838781575037145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 s="9">
        <f t="shared" si="27"/>
        <v>40560.25</v>
      </c>
      <c r="N418">
        <v>1296021600</v>
      </c>
      <c r="O418" s="9">
        <f t="shared" si="24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6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4">
        <f t="shared" si="26"/>
        <v>0.55470588235294116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 s="9">
        <f t="shared" si="27"/>
        <v>43407.208333333328</v>
      </c>
      <c r="N419">
        <v>1543298400</v>
      </c>
      <c r="O419" s="9">
        <f t="shared" si="24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6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4">
        <f t="shared" si="26"/>
        <v>0.57399511301160655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 s="9">
        <f t="shared" si="27"/>
        <v>41035.208333333336</v>
      </c>
      <c r="N420">
        <v>1336366800</v>
      </c>
      <c r="O420" s="9">
        <f t="shared" si="24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6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4">
        <f t="shared" si="26"/>
        <v>1.2343497363796134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 s="9">
        <f t="shared" si="27"/>
        <v>40899.25</v>
      </c>
      <c r="N421">
        <v>1325052000</v>
      </c>
      <c r="O421" s="9">
        <f t="shared" si="24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6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4">
        <f t="shared" si="26"/>
        <v>1.2846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 s="9">
        <f t="shared" si="27"/>
        <v>42911.208333333328</v>
      </c>
      <c r="N422">
        <v>1499576400</v>
      </c>
      <c r="O422" s="9">
        <f t="shared" si="24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6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4">
        <f t="shared" si="26"/>
        <v>0.63989361702127656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 s="9">
        <f t="shared" si="27"/>
        <v>42915.208333333328</v>
      </c>
      <c r="N423">
        <v>1501304400</v>
      </c>
      <c r="O423" s="9">
        <f t="shared" si="24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4">
        <f t="shared" si="26"/>
        <v>1.2729885057471264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 s="9">
        <f t="shared" si="27"/>
        <v>40285.208333333336</v>
      </c>
      <c r="N424">
        <v>1273208400</v>
      </c>
      <c r="O424" s="9">
        <f t="shared" si="24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6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4">
        <f t="shared" si="26"/>
        <v>0.10638024357239513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 s="9">
        <f t="shared" si="27"/>
        <v>40808.208333333336</v>
      </c>
      <c r="N425">
        <v>1316840400</v>
      </c>
      <c r="O425" s="9">
        <f t="shared" si="24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6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4">
        <f t="shared" si="26"/>
        <v>0.40470588235294119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 s="9">
        <f t="shared" si="27"/>
        <v>43208.208333333328</v>
      </c>
      <c r="N426">
        <v>1524546000</v>
      </c>
      <c r="O426" s="9">
        <f t="shared" si="24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6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4">
        <f t="shared" si="26"/>
        <v>2.8766666666666665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 s="9">
        <f t="shared" si="27"/>
        <v>42213.208333333328</v>
      </c>
      <c r="N427">
        <v>1438578000</v>
      </c>
      <c r="O427" s="9">
        <f t="shared" si="24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6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4">
        <f t="shared" si="26"/>
        <v>5.7294444444444448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 s="9">
        <f t="shared" si="27"/>
        <v>41332.25</v>
      </c>
      <c r="N428">
        <v>1362549600</v>
      </c>
      <c r="O428" s="9">
        <f t="shared" si="24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6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4">
        <f t="shared" si="26"/>
        <v>1.1290429799426933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 s="9">
        <f t="shared" si="27"/>
        <v>41895.208333333336</v>
      </c>
      <c r="N429">
        <v>1413349200</v>
      </c>
      <c r="O429" s="9">
        <f t="shared" si="24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6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4">
        <f t="shared" si="26"/>
        <v>0.46387573964497042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 s="9">
        <f t="shared" si="27"/>
        <v>40585.25</v>
      </c>
      <c r="N430">
        <v>1298008800</v>
      </c>
      <c r="O430" s="9">
        <f t="shared" si="24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6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4">
        <f t="shared" si="26"/>
        <v>0.90675916230366493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 s="9">
        <f t="shared" si="27"/>
        <v>41680.25</v>
      </c>
      <c r="N431">
        <v>1394427600</v>
      </c>
      <c r="O431" s="9">
        <f t="shared" si="24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16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4">
        <f t="shared" si="26"/>
        <v>0.67740740740740746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 s="9">
        <f t="shared" si="27"/>
        <v>43737.208333333328</v>
      </c>
      <c r="N432">
        <v>1572670800</v>
      </c>
      <c r="O432" s="9">
        <f t="shared" si="24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6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4">
        <f t="shared" si="26"/>
        <v>1.9249019607843136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 s="9">
        <f t="shared" si="27"/>
        <v>43273.208333333328</v>
      </c>
      <c r="N433">
        <v>1531112400</v>
      </c>
      <c r="O433" s="9">
        <f t="shared" si="24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6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4">
        <f t="shared" si="26"/>
        <v>0.82714285714285718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 s="9">
        <f t="shared" si="27"/>
        <v>41761.208333333336</v>
      </c>
      <c r="N434">
        <v>1400734800</v>
      </c>
      <c r="O434" s="9">
        <f t="shared" si="24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6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4">
        <f t="shared" si="26"/>
        <v>0.54163920922570019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 s="9">
        <f t="shared" si="27"/>
        <v>41603.25</v>
      </c>
      <c r="N435">
        <v>1386741600</v>
      </c>
      <c r="O435" s="9">
        <f t="shared" si="24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6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4">
        <f t="shared" si="26"/>
        <v>0.16722222222222222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 s="9">
        <f t="shared" si="27"/>
        <v>42705.25</v>
      </c>
      <c r="N436">
        <v>1481781600</v>
      </c>
      <c r="O436" s="9">
        <f t="shared" si="24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6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4">
        <f t="shared" si="26"/>
        <v>1.168766404199475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 s="9">
        <f t="shared" si="27"/>
        <v>41988.25</v>
      </c>
      <c r="N437">
        <v>1419660000</v>
      </c>
      <c r="O437" s="9">
        <f t="shared" si="24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6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4">
        <f t="shared" si="26"/>
        <v>10.521538461538462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 s="9">
        <f t="shared" si="27"/>
        <v>43575.208333333328</v>
      </c>
      <c r="N438">
        <v>1555822800</v>
      </c>
      <c r="O438" s="9">
        <f t="shared" si="24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6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4">
        <f t="shared" si="26"/>
        <v>1.2307407407407407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 s="9">
        <f t="shared" si="27"/>
        <v>42260.208333333328</v>
      </c>
      <c r="N439">
        <v>1442379600</v>
      </c>
      <c r="O439" s="9">
        <f t="shared" si="24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4">
        <f t="shared" si="26"/>
        <v>1.7863855421686747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 s="9">
        <f t="shared" si="27"/>
        <v>41337.25</v>
      </c>
      <c r="N440">
        <v>1364965200</v>
      </c>
      <c r="O440" s="9">
        <f t="shared" si="24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6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4">
        <f t="shared" si="26"/>
        <v>3.5528169014084505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 s="9">
        <f t="shared" si="27"/>
        <v>42680.208333333328</v>
      </c>
      <c r="N441">
        <v>1479016800</v>
      </c>
      <c r="O441" s="9">
        <f t="shared" si="24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6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4">
        <f t="shared" si="26"/>
        <v>1.6190634146341463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 s="9">
        <f t="shared" si="27"/>
        <v>42916.208333333328</v>
      </c>
      <c r="N442">
        <v>1499662800</v>
      </c>
      <c r="O442" s="9">
        <f t="shared" si="24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6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4">
        <f t="shared" si="26"/>
        <v>0.24914285714285714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 s="9">
        <f t="shared" si="27"/>
        <v>41025.208333333336</v>
      </c>
      <c r="N443">
        <v>1337835600</v>
      </c>
      <c r="O443" s="9">
        <f t="shared" si="24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6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4">
        <f t="shared" si="26"/>
        <v>1.9872222222222222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 s="9">
        <f t="shared" si="27"/>
        <v>42980.208333333328</v>
      </c>
      <c r="N444">
        <v>1505710800</v>
      </c>
      <c r="O444" s="9">
        <f t="shared" si="24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6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4">
        <f t="shared" si="26"/>
        <v>0.34752688172043011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 s="9">
        <f t="shared" si="27"/>
        <v>40451.208333333336</v>
      </c>
      <c r="N445">
        <v>1287464400</v>
      </c>
      <c r="O445" s="9">
        <f t="shared" si="24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6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4">
        <f t="shared" si="26"/>
        <v>1.7641935483870967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 s="9">
        <f t="shared" si="27"/>
        <v>40748.208333333336</v>
      </c>
      <c r="N446">
        <v>1311656400</v>
      </c>
      <c r="O446" s="9">
        <f t="shared" si="24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4">
        <f t="shared" si="26"/>
        <v>5.1138095238095236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 s="9">
        <f t="shared" si="27"/>
        <v>40515.25</v>
      </c>
      <c r="N447">
        <v>1293170400</v>
      </c>
      <c r="O447" s="9">
        <f t="shared" si="24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6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4">
        <f t="shared" si="26"/>
        <v>0.82044117647058823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 s="9">
        <f t="shared" si="27"/>
        <v>41261.25</v>
      </c>
      <c r="N448">
        <v>1355983200</v>
      </c>
      <c r="O448" s="9">
        <f t="shared" si="24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4">
        <f t="shared" si="26"/>
        <v>0.24326030927835052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 s="9">
        <f t="shared" si="27"/>
        <v>43088.25</v>
      </c>
      <c r="N449">
        <v>1515045600</v>
      </c>
      <c r="O449" s="9">
        <f t="shared" si="24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6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4">
        <f t="shared" si="26"/>
        <v>0.50482758620689661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 s="9">
        <f t="shared" si="27"/>
        <v>41378.208333333336</v>
      </c>
      <c r="N450">
        <v>1366088400</v>
      </c>
      <c r="O450" s="9">
        <f t="shared" si="24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6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4">
        <f t="shared" si="26"/>
        <v>9.67</v>
      </c>
      <c r="H451">
        <v>86</v>
      </c>
      <c r="I451" s="5">
        <f t="shared" si="25"/>
        <v>101.19767441860465</v>
      </c>
      <c r="J451" t="s">
        <v>36</v>
      </c>
      <c r="K451" t="s">
        <v>37</v>
      </c>
      <c r="L451">
        <v>1551852000</v>
      </c>
      <c r="M451" s="9">
        <f t="shared" si="27"/>
        <v>43530.25</v>
      </c>
      <c r="N451">
        <v>1553317200</v>
      </c>
      <c r="O451" s="9">
        <f t="shared" ref="O451:O514" si="28">((($N451/60)/60)/24)+DATE(1970,1,1)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6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4">
        <f t="shared" si="26"/>
        <v>0.04</v>
      </c>
      <c r="H452">
        <v>1</v>
      </c>
      <c r="I452" s="5">
        <f t="shared" ref="I452:I515" si="29">$E452/$H452</f>
        <v>4</v>
      </c>
      <c r="J452" t="s">
        <v>15</v>
      </c>
      <c r="K452" t="s">
        <v>16</v>
      </c>
      <c r="L452">
        <v>1540098000</v>
      </c>
      <c r="M452" s="9">
        <f t="shared" si="27"/>
        <v>43394.208333333328</v>
      </c>
      <c r="N452">
        <v>1542088800</v>
      </c>
      <c r="O452" s="9">
        <f t="shared" si="28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6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4">
        <f t="shared" si="26"/>
        <v>1.2284501347708894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 s="9">
        <f t="shared" si="27"/>
        <v>42935.208333333328</v>
      </c>
      <c r="N453">
        <v>1503118800</v>
      </c>
      <c r="O453" s="9">
        <f t="shared" si="28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4">
        <f t="shared" ref="G454:G517" si="30">$E454/$D454</f>
        <v>0.63437500000000002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 s="9">
        <f t="shared" ref="M454:M517" si="31">((($L454/60)/60)/24)+DATE(1970,1,1)</f>
        <v>40365.208333333336</v>
      </c>
      <c r="N454">
        <v>1278478800</v>
      </c>
      <c r="O454" s="9">
        <f t="shared" si="28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4">
        <f t="shared" si="30"/>
        <v>0.56331688596491225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 s="9">
        <f t="shared" si="31"/>
        <v>42705.25</v>
      </c>
      <c r="N455">
        <v>1484114400</v>
      </c>
      <c r="O455" s="9">
        <f t="shared" si="28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6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4">
        <f t="shared" si="30"/>
        <v>0.44074999999999998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 s="9">
        <f t="shared" si="31"/>
        <v>41568.208333333336</v>
      </c>
      <c r="N456">
        <v>1385445600</v>
      </c>
      <c r="O456" s="9">
        <f t="shared" si="28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6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4">
        <f t="shared" si="30"/>
        <v>1.1837253218884121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 s="9">
        <f t="shared" si="31"/>
        <v>40809.208333333336</v>
      </c>
      <c r="N457">
        <v>1318741200</v>
      </c>
      <c r="O457" s="9">
        <f t="shared" si="28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4">
        <f t="shared" si="30"/>
        <v>1.041243169398907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 s="9">
        <f t="shared" si="31"/>
        <v>43141.25</v>
      </c>
      <c r="N458">
        <v>1518242400</v>
      </c>
      <c r="O458" s="9">
        <f t="shared" si="28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6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4">
        <f t="shared" si="30"/>
        <v>0.26640000000000003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 s="9">
        <f t="shared" si="31"/>
        <v>42657.208333333328</v>
      </c>
      <c r="N459">
        <v>1476594000</v>
      </c>
      <c r="O459" s="9">
        <f t="shared" si="28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6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4">
        <f t="shared" si="30"/>
        <v>3.5120118343195266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 s="9">
        <f t="shared" si="31"/>
        <v>40265.208333333336</v>
      </c>
      <c r="N460">
        <v>1273554000</v>
      </c>
      <c r="O460" s="9">
        <f t="shared" si="28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6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4">
        <f t="shared" si="30"/>
        <v>0.90063492063492068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 s="9">
        <f t="shared" si="31"/>
        <v>42001.25</v>
      </c>
      <c r="N461">
        <v>1421906400</v>
      </c>
      <c r="O461" s="9">
        <f t="shared" si="28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6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4">
        <f t="shared" si="30"/>
        <v>1.7162500000000001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 s="9">
        <f t="shared" si="31"/>
        <v>40399.208333333336</v>
      </c>
      <c r="N462">
        <v>1281589200</v>
      </c>
      <c r="O462" s="9">
        <f t="shared" si="28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6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4">
        <f t="shared" si="30"/>
        <v>1.4104655870445344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 s="9">
        <f t="shared" si="31"/>
        <v>41757.208333333336</v>
      </c>
      <c r="N463">
        <v>1400389200</v>
      </c>
      <c r="O463" s="9">
        <f t="shared" si="28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6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4">
        <f t="shared" si="30"/>
        <v>0.30579449152542371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 s="9">
        <f t="shared" si="31"/>
        <v>41304.25</v>
      </c>
      <c r="N464">
        <v>1362808800</v>
      </c>
      <c r="O464" s="9">
        <f t="shared" si="28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4">
        <f t="shared" si="30"/>
        <v>1.0816455696202532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 s="9">
        <f t="shared" si="31"/>
        <v>41639.25</v>
      </c>
      <c r="N465">
        <v>1388815200</v>
      </c>
      <c r="O465" s="9">
        <f t="shared" si="28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6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4">
        <f t="shared" si="30"/>
        <v>1.3345505617977529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 s="9">
        <f t="shared" si="31"/>
        <v>43142.25</v>
      </c>
      <c r="N466">
        <v>1519538400</v>
      </c>
      <c r="O466" s="9">
        <f t="shared" si="28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6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4">
        <f t="shared" si="30"/>
        <v>1.8785106382978722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 s="9">
        <f t="shared" si="31"/>
        <v>43127.25</v>
      </c>
      <c r="N467">
        <v>1517810400</v>
      </c>
      <c r="O467" s="9">
        <f t="shared" si="28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6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4">
        <f t="shared" si="30"/>
        <v>3.32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 s="9">
        <f t="shared" si="31"/>
        <v>41409.208333333336</v>
      </c>
      <c r="N468">
        <v>1370581200</v>
      </c>
      <c r="O468" s="9">
        <f t="shared" si="28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4">
        <f t="shared" si="30"/>
        <v>5.7521428571428572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 s="9">
        <f t="shared" si="31"/>
        <v>42331.25</v>
      </c>
      <c r="N469">
        <v>1448863200</v>
      </c>
      <c r="O469" s="9">
        <f t="shared" si="28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6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4">
        <f t="shared" si="30"/>
        <v>0.40500000000000003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 s="9">
        <f t="shared" si="31"/>
        <v>43569.208333333328</v>
      </c>
      <c r="N470">
        <v>1556600400</v>
      </c>
      <c r="O470" s="9">
        <f t="shared" si="28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6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4">
        <f t="shared" si="30"/>
        <v>1.8442857142857143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 s="9">
        <f t="shared" si="31"/>
        <v>42142.208333333328</v>
      </c>
      <c r="N471">
        <v>1432098000</v>
      </c>
      <c r="O471" s="9">
        <f t="shared" si="28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6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4">
        <f t="shared" si="30"/>
        <v>2.8580555555555556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 s="9">
        <f t="shared" si="31"/>
        <v>42716.25</v>
      </c>
      <c r="N472">
        <v>1482127200</v>
      </c>
      <c r="O472" s="9">
        <f t="shared" si="28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6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4">
        <f t="shared" si="30"/>
        <v>3.19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 s="9">
        <f t="shared" si="31"/>
        <v>41031.208333333336</v>
      </c>
      <c r="N473">
        <v>1335934800</v>
      </c>
      <c r="O473" s="9">
        <f t="shared" si="28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16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4">
        <f t="shared" si="30"/>
        <v>0.39234070221066319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 s="9">
        <f t="shared" si="31"/>
        <v>43535.208333333328</v>
      </c>
      <c r="N474">
        <v>1556946000</v>
      </c>
      <c r="O474" s="9">
        <f t="shared" si="28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6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4">
        <f t="shared" si="30"/>
        <v>1.7814000000000001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 s="9">
        <f t="shared" si="31"/>
        <v>43277.208333333328</v>
      </c>
      <c r="N475">
        <v>1530075600</v>
      </c>
      <c r="O475" s="9">
        <f t="shared" si="28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6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4">
        <f t="shared" si="30"/>
        <v>3.6515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 s="9">
        <f t="shared" si="31"/>
        <v>41989.25</v>
      </c>
      <c r="N476">
        <v>1418796000</v>
      </c>
      <c r="O476" s="9">
        <f t="shared" si="28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4">
        <f t="shared" si="30"/>
        <v>1.1394594594594594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 s="9">
        <f t="shared" si="31"/>
        <v>41450.208333333336</v>
      </c>
      <c r="N477">
        <v>1372482000</v>
      </c>
      <c r="O477" s="9">
        <f t="shared" si="28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4">
        <f t="shared" si="30"/>
        <v>0.29828720626631855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 s="9">
        <f t="shared" si="31"/>
        <v>43322.208333333328</v>
      </c>
      <c r="N478">
        <v>1534395600</v>
      </c>
      <c r="O478" s="9">
        <f t="shared" si="28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6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4">
        <f t="shared" si="30"/>
        <v>0.54270588235294115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 s="9">
        <f t="shared" si="31"/>
        <v>40720.208333333336</v>
      </c>
      <c r="N479">
        <v>1311397200</v>
      </c>
      <c r="O479" s="9">
        <f t="shared" si="28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6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4">
        <f t="shared" si="30"/>
        <v>2.3634156976744185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 s="9">
        <f t="shared" si="31"/>
        <v>42072.208333333328</v>
      </c>
      <c r="N480">
        <v>1426914000</v>
      </c>
      <c r="O480" s="9">
        <f t="shared" si="28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6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4">
        <f t="shared" si="30"/>
        <v>5.1291666666666664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 s="9">
        <f t="shared" si="31"/>
        <v>42945.208333333328</v>
      </c>
      <c r="N481">
        <v>1501477200</v>
      </c>
      <c r="O481" s="9">
        <f t="shared" si="28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6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4">
        <f t="shared" si="30"/>
        <v>1.0065116279069768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 s="9">
        <f t="shared" si="31"/>
        <v>40248.25</v>
      </c>
      <c r="N482">
        <v>1269061200</v>
      </c>
      <c r="O482" s="9">
        <f t="shared" si="28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4">
        <f t="shared" si="30"/>
        <v>0.81348423194303154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 s="9">
        <f t="shared" si="31"/>
        <v>41913.208333333336</v>
      </c>
      <c r="N483">
        <v>1415772000</v>
      </c>
      <c r="O483" s="9">
        <f t="shared" si="28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4">
        <f t="shared" si="30"/>
        <v>0.16404761904761905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 s="9">
        <f t="shared" si="31"/>
        <v>40963.25</v>
      </c>
      <c r="N484">
        <v>1331013600</v>
      </c>
      <c r="O484" s="9">
        <f t="shared" si="28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6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4">
        <f t="shared" si="30"/>
        <v>0.52774617067833696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 s="9">
        <f t="shared" si="31"/>
        <v>43811.25</v>
      </c>
      <c r="N485">
        <v>1576735200</v>
      </c>
      <c r="O485" s="9">
        <f t="shared" si="28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6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4">
        <f t="shared" si="30"/>
        <v>2.6020608108108108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 s="9">
        <f t="shared" si="31"/>
        <v>41855.208333333336</v>
      </c>
      <c r="N486">
        <v>1411362000</v>
      </c>
      <c r="O486" s="9">
        <f t="shared" si="28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4">
        <f t="shared" si="30"/>
        <v>0.30732891832229581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 s="9">
        <f t="shared" si="31"/>
        <v>43626.208333333328</v>
      </c>
      <c r="N487">
        <v>1563685200</v>
      </c>
      <c r="O487" s="9">
        <f t="shared" si="28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4">
        <f t="shared" si="30"/>
        <v>0.13500000000000001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 s="9">
        <f t="shared" si="31"/>
        <v>43168.25</v>
      </c>
      <c r="N488">
        <v>1521867600</v>
      </c>
      <c r="O488" s="9">
        <f t="shared" si="28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6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4">
        <f t="shared" si="30"/>
        <v>1.7862556663644606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 s="9">
        <f t="shared" si="31"/>
        <v>42845.208333333328</v>
      </c>
      <c r="N489">
        <v>1495515600</v>
      </c>
      <c r="O489" s="9">
        <f t="shared" si="28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6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4">
        <f t="shared" si="30"/>
        <v>2.2005660377358489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 s="9">
        <f t="shared" si="31"/>
        <v>42403.25</v>
      </c>
      <c r="N490">
        <v>1455948000</v>
      </c>
      <c r="O490" s="9">
        <f t="shared" si="28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6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4">
        <f t="shared" si="30"/>
        <v>1.015108695652174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 s="9">
        <f t="shared" si="31"/>
        <v>40406.208333333336</v>
      </c>
      <c r="N491">
        <v>1282366800</v>
      </c>
      <c r="O491" s="9">
        <f t="shared" si="28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6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4">
        <f t="shared" si="30"/>
        <v>1.915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 s="9">
        <f t="shared" si="31"/>
        <v>43786.25</v>
      </c>
      <c r="N492">
        <v>1574575200</v>
      </c>
      <c r="O492" s="9">
        <f t="shared" si="28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4">
        <f t="shared" si="30"/>
        <v>3.0534683098591549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 s="9">
        <f t="shared" si="31"/>
        <v>41456.208333333336</v>
      </c>
      <c r="N493">
        <v>1374901200</v>
      </c>
      <c r="O493" s="9">
        <f t="shared" si="28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6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4">
        <f t="shared" si="30"/>
        <v>0.23995287958115183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 s="9">
        <f t="shared" si="31"/>
        <v>40336.208333333336</v>
      </c>
      <c r="N494">
        <v>1278910800</v>
      </c>
      <c r="O494" s="9">
        <f t="shared" si="28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6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4">
        <f t="shared" si="30"/>
        <v>7.2377777777777776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 s="9">
        <f t="shared" si="31"/>
        <v>43645.208333333328</v>
      </c>
      <c r="N495">
        <v>1562907600</v>
      </c>
      <c r="O495" s="9">
        <f t="shared" si="28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4">
        <f t="shared" si="30"/>
        <v>5.4736000000000002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 s="9">
        <f t="shared" si="31"/>
        <v>40990.208333333336</v>
      </c>
      <c r="N496">
        <v>1332478800</v>
      </c>
      <c r="O496" s="9">
        <f t="shared" si="28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6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4">
        <f t="shared" si="30"/>
        <v>4.1449999999999996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 s="9">
        <f t="shared" si="31"/>
        <v>41800.208333333336</v>
      </c>
      <c r="N497">
        <v>1402722000</v>
      </c>
      <c r="O497" s="9">
        <f t="shared" si="28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6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4">
        <f t="shared" si="30"/>
        <v>9.0696409140369975E-3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 s="9">
        <f t="shared" si="31"/>
        <v>42876.208333333328</v>
      </c>
      <c r="N498">
        <v>1496811600</v>
      </c>
      <c r="O498" s="9">
        <f t="shared" si="28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6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4">
        <f t="shared" si="30"/>
        <v>0.34173469387755101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 s="9">
        <f t="shared" si="31"/>
        <v>42724.25</v>
      </c>
      <c r="N499">
        <v>1482213600</v>
      </c>
      <c r="O499" s="9">
        <f t="shared" si="28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6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4">
        <f t="shared" si="30"/>
        <v>0.239488107549121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 s="9">
        <f t="shared" si="31"/>
        <v>42005.25</v>
      </c>
      <c r="N500">
        <v>1420264800</v>
      </c>
      <c r="O500" s="9">
        <f t="shared" si="28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4">
        <f t="shared" si="30"/>
        <v>0.48072649572649573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 s="9">
        <f t="shared" si="31"/>
        <v>42444.208333333328</v>
      </c>
      <c r="N501">
        <v>1458450000</v>
      </c>
      <c r="O501" s="9">
        <f t="shared" si="28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6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4">
        <f t="shared" si="30"/>
        <v>0</v>
      </c>
      <c r="H502">
        <v>0</v>
      </c>
      <c r="I502" s="5" t="e">
        <f t="shared" si="29"/>
        <v>#DIV/0!</v>
      </c>
      <c r="J502" t="s">
        <v>21</v>
      </c>
      <c r="K502" t="s">
        <v>22</v>
      </c>
      <c r="L502">
        <v>1367384400</v>
      </c>
      <c r="M502" s="9">
        <f t="shared" si="31"/>
        <v>41395.208333333336</v>
      </c>
      <c r="N502">
        <v>1369803600</v>
      </c>
      <c r="O502" s="9">
        <f t="shared" si="28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6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4">
        <f t="shared" si="30"/>
        <v>0.70145182291666663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 s="9">
        <f t="shared" si="31"/>
        <v>41345.208333333336</v>
      </c>
      <c r="N503">
        <v>1363237200</v>
      </c>
      <c r="O503" s="9">
        <f t="shared" si="28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6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4">
        <f t="shared" si="30"/>
        <v>5.2992307692307694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 s="9">
        <f t="shared" si="31"/>
        <v>41117.208333333336</v>
      </c>
      <c r="N504">
        <v>1345870800</v>
      </c>
      <c r="O504" s="9">
        <f t="shared" si="28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4">
        <f t="shared" si="30"/>
        <v>1.8032549019607844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 s="9">
        <f t="shared" si="31"/>
        <v>42186.208333333328</v>
      </c>
      <c r="N505">
        <v>1437454800</v>
      </c>
      <c r="O505" s="9">
        <f t="shared" si="28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6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4">
        <f t="shared" si="30"/>
        <v>0.92320000000000002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 s="9">
        <f t="shared" si="31"/>
        <v>42142.208333333328</v>
      </c>
      <c r="N506">
        <v>1432011600</v>
      </c>
      <c r="O506" s="9">
        <f t="shared" si="28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6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4">
        <f t="shared" si="30"/>
        <v>0.13901001112347053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 s="9">
        <f t="shared" si="31"/>
        <v>41341.25</v>
      </c>
      <c r="N507">
        <v>1366347600</v>
      </c>
      <c r="O507" s="9">
        <f t="shared" si="28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6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4">
        <f t="shared" si="30"/>
        <v>9.2707777777777771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 s="9">
        <f t="shared" si="31"/>
        <v>43062.25</v>
      </c>
      <c r="N508">
        <v>1512885600</v>
      </c>
      <c r="O508" s="9">
        <f t="shared" si="28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4">
        <f t="shared" si="30"/>
        <v>0.39857142857142858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 s="9">
        <f t="shared" si="31"/>
        <v>41373.208333333336</v>
      </c>
      <c r="N509">
        <v>1369717200</v>
      </c>
      <c r="O509" s="9">
        <f t="shared" si="28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6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4">
        <f t="shared" si="30"/>
        <v>1.1222929936305732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 s="9">
        <f t="shared" si="31"/>
        <v>43310.208333333328</v>
      </c>
      <c r="N510">
        <v>1534654800</v>
      </c>
      <c r="O510" s="9">
        <f t="shared" si="28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6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4">
        <f t="shared" si="30"/>
        <v>0.70925816023738875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 s="9">
        <f t="shared" si="31"/>
        <v>41034.208333333336</v>
      </c>
      <c r="N511">
        <v>1337058000</v>
      </c>
      <c r="O511" s="9">
        <f t="shared" si="28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6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4">
        <f t="shared" si="30"/>
        <v>1.1908974358974358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 s="9">
        <f t="shared" si="31"/>
        <v>43251.208333333328</v>
      </c>
      <c r="N512">
        <v>1529816400</v>
      </c>
      <c r="O512" s="9">
        <f t="shared" si="28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6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4">
        <f t="shared" si="30"/>
        <v>0.24017591339648173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 s="9">
        <f t="shared" si="31"/>
        <v>43671.208333333328</v>
      </c>
      <c r="N513">
        <v>1564894800</v>
      </c>
      <c r="O513" s="9">
        <f t="shared" si="28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6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4">
        <f t="shared" si="30"/>
        <v>1.3931868131868133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 s="9">
        <f t="shared" si="31"/>
        <v>41825.208333333336</v>
      </c>
      <c r="N514">
        <v>1404622800</v>
      </c>
      <c r="O514" s="9">
        <f t="shared" si="28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6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4">
        <f t="shared" si="30"/>
        <v>0.39277108433734942</v>
      </c>
      <c r="H515">
        <v>35</v>
      </c>
      <c r="I515" s="5">
        <f t="shared" si="29"/>
        <v>93.142857142857139</v>
      </c>
      <c r="J515" t="s">
        <v>21</v>
      </c>
      <c r="K515" t="s">
        <v>22</v>
      </c>
      <c r="L515">
        <v>1284008400</v>
      </c>
      <c r="M515" s="9">
        <f t="shared" si="31"/>
        <v>40430.208333333336</v>
      </c>
      <c r="N515">
        <v>1284181200</v>
      </c>
      <c r="O515" s="9">
        <f t="shared" ref="O515:O578" si="32">((($N515/60)/60)/24)+DATE(1970,1,1)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6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4">
        <f t="shared" si="30"/>
        <v>0.22439077144917088</v>
      </c>
      <c r="H516">
        <v>528</v>
      </c>
      <c r="I516" s="5">
        <f t="shared" ref="I516:I579" si="33">$E516/$H516</f>
        <v>58.945075757575758</v>
      </c>
      <c r="J516" t="s">
        <v>98</v>
      </c>
      <c r="K516" t="s">
        <v>99</v>
      </c>
      <c r="L516">
        <v>1386309600</v>
      </c>
      <c r="M516" s="9">
        <f t="shared" si="31"/>
        <v>41614.25</v>
      </c>
      <c r="N516">
        <v>1386741600</v>
      </c>
      <c r="O516" s="9">
        <f t="shared" si="32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6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4">
        <f t="shared" si="30"/>
        <v>0.55779069767441858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 s="9">
        <f t="shared" si="31"/>
        <v>40900.25</v>
      </c>
      <c r="N517">
        <v>1324792800</v>
      </c>
      <c r="O517" s="9">
        <f t="shared" si="32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6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4">
        <f t="shared" ref="G518:G581" si="34">$E518/$D518</f>
        <v>0.42523125996810207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 s="9">
        <f t="shared" ref="M518:M581" si="35">((($L518/60)/60)/24)+DATE(1970,1,1)</f>
        <v>40396.208333333336</v>
      </c>
      <c r="N518">
        <v>1284354000</v>
      </c>
      <c r="O518" s="9">
        <f t="shared" si="32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6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4">
        <f t="shared" si="34"/>
        <v>1.1200000000000001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 s="9">
        <f t="shared" si="35"/>
        <v>42860.208333333328</v>
      </c>
      <c r="N519">
        <v>1494392400</v>
      </c>
      <c r="O519" s="9">
        <f t="shared" si="32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4">
        <f t="shared" si="34"/>
        <v>7.0681818181818179E-2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 s="9">
        <f t="shared" si="35"/>
        <v>43154.25</v>
      </c>
      <c r="N520">
        <v>1519538400</v>
      </c>
      <c r="O520" s="9">
        <f t="shared" si="32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6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4">
        <f t="shared" si="34"/>
        <v>1.0174563871693867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 s="9">
        <f t="shared" si="35"/>
        <v>42012.25</v>
      </c>
      <c r="N521">
        <v>1421906400</v>
      </c>
      <c r="O521" s="9">
        <f t="shared" si="32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6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4">
        <f t="shared" si="34"/>
        <v>4.2575000000000003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 s="9">
        <f t="shared" si="35"/>
        <v>43574.208333333328</v>
      </c>
      <c r="N522">
        <v>1555909200</v>
      </c>
      <c r="O522" s="9">
        <f t="shared" si="32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6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4">
        <f t="shared" si="34"/>
        <v>1.4553947368421052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 s="9">
        <f t="shared" si="35"/>
        <v>42605.208333333328</v>
      </c>
      <c r="N523">
        <v>1472446800</v>
      </c>
      <c r="O523" s="9">
        <f t="shared" si="32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4">
        <f t="shared" si="34"/>
        <v>0.32453465346534655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 s="9">
        <f t="shared" si="35"/>
        <v>41093.208333333336</v>
      </c>
      <c r="N524">
        <v>1342328400</v>
      </c>
      <c r="O524" s="9">
        <f t="shared" si="32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6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4">
        <f t="shared" si="34"/>
        <v>7.003333333333333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 s="9">
        <f t="shared" si="35"/>
        <v>40241.25</v>
      </c>
      <c r="N525">
        <v>1268114400</v>
      </c>
      <c r="O525" s="9">
        <f t="shared" si="32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6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4">
        <f t="shared" si="34"/>
        <v>0.83904860392967939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 s="9">
        <f t="shared" si="35"/>
        <v>40294.208333333336</v>
      </c>
      <c r="N526">
        <v>1273381200</v>
      </c>
      <c r="O526" s="9">
        <f t="shared" si="32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6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4">
        <f t="shared" si="34"/>
        <v>0.84190476190476193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 s="9">
        <f t="shared" si="35"/>
        <v>40505.25</v>
      </c>
      <c r="N527">
        <v>1290837600</v>
      </c>
      <c r="O527" s="9">
        <f t="shared" si="32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4">
        <f t="shared" si="34"/>
        <v>1.5595180722891566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 s="9">
        <f t="shared" si="35"/>
        <v>42364.25</v>
      </c>
      <c r="N528">
        <v>1454306400</v>
      </c>
      <c r="O528" s="9">
        <f t="shared" si="32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6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4">
        <f t="shared" si="34"/>
        <v>0.99619450317124736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 s="9">
        <f t="shared" si="35"/>
        <v>42405.25</v>
      </c>
      <c r="N529">
        <v>1457762400</v>
      </c>
      <c r="O529" s="9">
        <f t="shared" si="32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6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4">
        <f t="shared" si="34"/>
        <v>0.80300000000000005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 s="9">
        <f t="shared" si="35"/>
        <v>41601.25</v>
      </c>
      <c r="N530">
        <v>1389074400</v>
      </c>
      <c r="O530" s="9">
        <f t="shared" si="32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6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4">
        <f t="shared" si="34"/>
        <v>0.11254901960784314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 s="9">
        <f t="shared" si="35"/>
        <v>41769.208333333336</v>
      </c>
      <c r="N531">
        <v>1402117200</v>
      </c>
      <c r="O531" s="9">
        <f t="shared" si="32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4">
        <f t="shared" si="34"/>
        <v>0.91740952380952379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 s="9">
        <f t="shared" si="35"/>
        <v>40421.208333333336</v>
      </c>
      <c r="N532">
        <v>1284440400</v>
      </c>
      <c r="O532" s="9">
        <f t="shared" si="32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4">
        <f t="shared" si="34"/>
        <v>0.95521156936261387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 s="9">
        <f t="shared" si="35"/>
        <v>41589.25</v>
      </c>
      <c r="N533">
        <v>1388988000</v>
      </c>
      <c r="O533" s="9">
        <f t="shared" si="32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6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4">
        <f t="shared" si="34"/>
        <v>5.0287499999999996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 s="9">
        <f t="shared" si="35"/>
        <v>43125.25</v>
      </c>
      <c r="N534">
        <v>1516946400</v>
      </c>
      <c r="O534" s="9">
        <f t="shared" si="32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6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4">
        <f t="shared" si="34"/>
        <v>1.5924394463667819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 s="9">
        <f t="shared" si="35"/>
        <v>41479.208333333336</v>
      </c>
      <c r="N535">
        <v>1377752400</v>
      </c>
      <c r="O535" s="9">
        <f t="shared" si="32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6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4">
        <f t="shared" si="34"/>
        <v>0.15022446689113356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 s="9">
        <f t="shared" si="35"/>
        <v>43329.208333333328</v>
      </c>
      <c r="N536">
        <v>1534568400</v>
      </c>
      <c r="O536" s="9">
        <f t="shared" si="32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6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4">
        <f t="shared" si="34"/>
        <v>4.820384615384615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 s="9">
        <f t="shared" si="35"/>
        <v>43259.208333333328</v>
      </c>
      <c r="N537">
        <v>1528606800</v>
      </c>
      <c r="O537" s="9">
        <f t="shared" si="32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6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4">
        <f t="shared" si="34"/>
        <v>1.4996938775510205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 s="9">
        <f t="shared" si="35"/>
        <v>40414.208333333336</v>
      </c>
      <c r="N538">
        <v>1284872400</v>
      </c>
      <c r="O538" s="9">
        <f t="shared" si="32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6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4">
        <f t="shared" si="34"/>
        <v>1.1722156398104266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 s="9">
        <f t="shared" si="35"/>
        <v>43342.208333333328</v>
      </c>
      <c r="N539">
        <v>1537592400</v>
      </c>
      <c r="O539" s="9">
        <f t="shared" si="32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6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4">
        <f t="shared" si="34"/>
        <v>0.37695968274950431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 s="9">
        <f t="shared" si="35"/>
        <v>41539.208333333336</v>
      </c>
      <c r="N540">
        <v>1381208400</v>
      </c>
      <c r="O540" s="9">
        <f t="shared" si="32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6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4">
        <f t="shared" si="34"/>
        <v>0.72653061224489801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 s="9">
        <f t="shared" si="35"/>
        <v>43647.208333333328</v>
      </c>
      <c r="N541">
        <v>1562475600</v>
      </c>
      <c r="O541" s="9">
        <f t="shared" si="32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6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4">
        <f t="shared" si="34"/>
        <v>2.6598113207547169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 s="9">
        <f t="shared" si="35"/>
        <v>43225.208333333328</v>
      </c>
      <c r="N542">
        <v>1527397200</v>
      </c>
      <c r="O542" s="9">
        <f t="shared" si="32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6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4">
        <f t="shared" si="34"/>
        <v>0.24205617977528091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 s="9">
        <f t="shared" si="35"/>
        <v>42165.208333333328</v>
      </c>
      <c r="N543">
        <v>1436158800</v>
      </c>
      <c r="O543" s="9">
        <f t="shared" si="32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6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4">
        <f t="shared" si="34"/>
        <v>2.5064935064935064E-2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 s="9">
        <f t="shared" si="35"/>
        <v>42391.25</v>
      </c>
      <c r="N544">
        <v>1456034400</v>
      </c>
      <c r="O544" s="9">
        <f t="shared" si="32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6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4">
        <f t="shared" si="34"/>
        <v>0.1632979976442874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 s="9">
        <f t="shared" si="35"/>
        <v>41528.208333333336</v>
      </c>
      <c r="N545">
        <v>1380171600</v>
      </c>
      <c r="O545" s="9">
        <f t="shared" si="32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4">
        <f t="shared" si="34"/>
        <v>2.7650000000000001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 s="9">
        <f t="shared" si="35"/>
        <v>42377.25</v>
      </c>
      <c r="N546">
        <v>1453356000</v>
      </c>
      <c r="O546" s="9">
        <f t="shared" si="32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6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4">
        <f t="shared" si="34"/>
        <v>0.88803571428571426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 s="9">
        <f t="shared" si="35"/>
        <v>43824.25</v>
      </c>
      <c r="N547">
        <v>1578981600</v>
      </c>
      <c r="O547" s="9">
        <f t="shared" si="32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6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4">
        <f t="shared" si="34"/>
        <v>1.6357142857142857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 s="9">
        <f t="shared" si="35"/>
        <v>43360.208333333328</v>
      </c>
      <c r="N548">
        <v>1537419600</v>
      </c>
      <c r="O548" s="9">
        <f t="shared" si="32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6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4">
        <f t="shared" si="34"/>
        <v>9.69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 s="9">
        <f t="shared" si="35"/>
        <v>42029.25</v>
      </c>
      <c r="N549">
        <v>1423202400</v>
      </c>
      <c r="O549" s="9">
        <f t="shared" si="32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6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4">
        <f t="shared" si="34"/>
        <v>2.7091376701966716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 s="9">
        <f t="shared" si="35"/>
        <v>42461.208333333328</v>
      </c>
      <c r="N550">
        <v>1460610000</v>
      </c>
      <c r="O550" s="9">
        <f t="shared" si="32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4">
        <f t="shared" si="34"/>
        <v>2.8421355932203389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 s="9">
        <f t="shared" si="35"/>
        <v>41422.208333333336</v>
      </c>
      <c r="N551">
        <v>1370494800</v>
      </c>
      <c r="O551" s="9">
        <f t="shared" si="32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4">
        <f t="shared" si="34"/>
        <v>0.04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 s="9">
        <f t="shared" si="35"/>
        <v>40968.25</v>
      </c>
      <c r="N552">
        <v>1332306000</v>
      </c>
      <c r="O552" s="9">
        <f t="shared" si="32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6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4">
        <f t="shared" si="34"/>
        <v>0.58632981676846196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 s="9">
        <f t="shared" si="35"/>
        <v>41993.25</v>
      </c>
      <c r="N553">
        <v>1422511200</v>
      </c>
      <c r="O553" s="9">
        <f t="shared" si="32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6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4">
        <f t="shared" si="34"/>
        <v>0.98511111111111116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 s="9">
        <f t="shared" si="35"/>
        <v>42700.25</v>
      </c>
      <c r="N554">
        <v>1480312800</v>
      </c>
      <c r="O554" s="9">
        <f t="shared" si="32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4">
        <f t="shared" si="34"/>
        <v>0.43975381008206332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 s="9">
        <f t="shared" si="35"/>
        <v>40545.25</v>
      </c>
      <c r="N555">
        <v>1294034400</v>
      </c>
      <c r="O555" s="9">
        <f t="shared" si="32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4">
        <f t="shared" si="34"/>
        <v>1.5166315789473683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 s="9">
        <f t="shared" si="35"/>
        <v>42723.25</v>
      </c>
      <c r="N556">
        <v>1482645600</v>
      </c>
      <c r="O556" s="9">
        <f t="shared" si="32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6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4">
        <f t="shared" si="34"/>
        <v>2.2363492063492063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 s="9">
        <f t="shared" si="35"/>
        <v>41731.208333333336</v>
      </c>
      <c r="N557">
        <v>1399093200</v>
      </c>
      <c r="O557" s="9">
        <f t="shared" si="32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6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4">
        <f t="shared" si="34"/>
        <v>2.3975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 s="9">
        <f t="shared" si="35"/>
        <v>40792.208333333336</v>
      </c>
      <c r="N558">
        <v>1315890000</v>
      </c>
      <c r="O558" s="9">
        <f t="shared" si="32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6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4">
        <f t="shared" si="34"/>
        <v>1.9933333333333334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 s="9">
        <f t="shared" si="35"/>
        <v>42279.208333333328</v>
      </c>
      <c r="N559">
        <v>1444021200</v>
      </c>
      <c r="O559" s="9">
        <f t="shared" si="32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6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4">
        <f t="shared" si="34"/>
        <v>1.373448275862069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 s="9">
        <f t="shared" si="35"/>
        <v>42424.25</v>
      </c>
      <c r="N560">
        <v>1460005200</v>
      </c>
      <c r="O560" s="9">
        <f t="shared" si="32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6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4">
        <f t="shared" si="34"/>
        <v>1.009696106362773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 s="9">
        <f t="shared" si="35"/>
        <v>42584.208333333328</v>
      </c>
      <c r="N561">
        <v>1470718800</v>
      </c>
      <c r="O561" s="9">
        <f t="shared" si="32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6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4">
        <f t="shared" si="34"/>
        <v>7.9416000000000002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 s="9">
        <f t="shared" si="35"/>
        <v>40865.25</v>
      </c>
      <c r="N562">
        <v>1325052000</v>
      </c>
      <c r="O562" s="9">
        <f t="shared" si="32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6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4">
        <f t="shared" si="34"/>
        <v>3.6970000000000001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 s="9">
        <f t="shared" si="35"/>
        <v>40833.208333333336</v>
      </c>
      <c r="N563">
        <v>1319000400</v>
      </c>
      <c r="O563" s="9">
        <f t="shared" si="32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4">
        <f t="shared" si="34"/>
        <v>0.12818181818181817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 s="9">
        <f t="shared" si="35"/>
        <v>43536.208333333328</v>
      </c>
      <c r="N564">
        <v>1552539600</v>
      </c>
      <c r="O564" s="9">
        <f t="shared" si="32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6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4">
        <f t="shared" si="34"/>
        <v>1.3802702702702703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 s="9">
        <f t="shared" si="35"/>
        <v>43417.25</v>
      </c>
      <c r="N565">
        <v>1543816800</v>
      </c>
      <c r="O565" s="9">
        <f t="shared" si="32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6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4">
        <f t="shared" si="34"/>
        <v>0.83813278008298753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 s="9">
        <f t="shared" si="35"/>
        <v>42078.208333333328</v>
      </c>
      <c r="N566">
        <v>1427086800</v>
      </c>
      <c r="O566" s="9">
        <f t="shared" si="32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6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4">
        <f t="shared" si="34"/>
        <v>2.0460063224446787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 s="9">
        <f t="shared" si="35"/>
        <v>40862.25</v>
      </c>
      <c r="N567">
        <v>1323064800</v>
      </c>
      <c r="O567" s="9">
        <f t="shared" si="32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6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4">
        <f t="shared" si="34"/>
        <v>0.44344086021505374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 s="9">
        <f t="shared" si="35"/>
        <v>42424.25</v>
      </c>
      <c r="N568">
        <v>1458277200</v>
      </c>
      <c r="O568" s="9">
        <f t="shared" si="32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4">
        <f t="shared" si="34"/>
        <v>2.1860294117647059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 s="9">
        <f t="shared" si="35"/>
        <v>41830.208333333336</v>
      </c>
      <c r="N569">
        <v>1405141200</v>
      </c>
      <c r="O569" s="9">
        <f t="shared" si="32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6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4">
        <f t="shared" si="34"/>
        <v>1.8603314917127072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 s="9">
        <f t="shared" si="35"/>
        <v>40374.208333333336</v>
      </c>
      <c r="N570">
        <v>1283058000</v>
      </c>
      <c r="O570" s="9">
        <f t="shared" si="32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6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4">
        <f t="shared" si="34"/>
        <v>2.3733830845771142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 s="9">
        <f t="shared" si="35"/>
        <v>40554.25</v>
      </c>
      <c r="N571">
        <v>1295762400</v>
      </c>
      <c r="O571" s="9">
        <f t="shared" si="32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6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4">
        <f t="shared" si="34"/>
        <v>3.0565384615384614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 s="9">
        <f t="shared" si="35"/>
        <v>41993.25</v>
      </c>
      <c r="N572">
        <v>1419573600</v>
      </c>
      <c r="O572" s="9">
        <f t="shared" si="32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6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4">
        <f t="shared" si="34"/>
        <v>0.94142857142857139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 s="9">
        <f t="shared" si="35"/>
        <v>42174.208333333328</v>
      </c>
      <c r="N573">
        <v>1438750800</v>
      </c>
      <c r="O573" s="9">
        <f t="shared" si="32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6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4">
        <f t="shared" si="34"/>
        <v>0.54400000000000004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 s="9">
        <f t="shared" si="35"/>
        <v>42275.208333333328</v>
      </c>
      <c r="N574">
        <v>1444798800</v>
      </c>
      <c r="O574" s="9">
        <f t="shared" si="32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6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4">
        <f t="shared" si="34"/>
        <v>1.1188059701492536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 s="9">
        <f t="shared" si="35"/>
        <v>41761.208333333336</v>
      </c>
      <c r="N575">
        <v>1399179600</v>
      </c>
      <c r="O575" s="9">
        <f t="shared" si="32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6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4">
        <f t="shared" si="34"/>
        <v>3.6914814814814814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 s="9">
        <f t="shared" si="35"/>
        <v>43806.25</v>
      </c>
      <c r="N576">
        <v>1576562400</v>
      </c>
      <c r="O576" s="9">
        <f t="shared" si="32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6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4">
        <f t="shared" si="34"/>
        <v>0.62930372148859548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 s="9">
        <f t="shared" si="35"/>
        <v>41779.208333333336</v>
      </c>
      <c r="N577">
        <v>1400821200</v>
      </c>
      <c r="O577" s="9">
        <f t="shared" si="32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4">
        <f t="shared" si="34"/>
        <v>0.6492783505154639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 s="9">
        <f t="shared" si="35"/>
        <v>43040.208333333328</v>
      </c>
      <c r="N578">
        <v>1510984800</v>
      </c>
      <c r="O578" s="9">
        <f t="shared" si="32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6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4">
        <f t="shared" si="34"/>
        <v>0.18853658536585366</v>
      </c>
      <c r="H579">
        <v>37</v>
      </c>
      <c r="I579" s="5">
        <f t="shared" si="33"/>
        <v>41.783783783783782</v>
      </c>
      <c r="J579" t="s">
        <v>21</v>
      </c>
      <c r="K579" t="s">
        <v>22</v>
      </c>
      <c r="L579">
        <v>1299823200</v>
      </c>
      <c r="M579" s="9">
        <f t="shared" si="35"/>
        <v>40613.25</v>
      </c>
      <c r="N579">
        <v>1302066000</v>
      </c>
      <c r="O579" s="9">
        <f t="shared" ref="O579:O642" si="36">((($N579/60)/60)/24)+DATE(1970,1,1)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6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4">
        <f t="shared" si="34"/>
        <v>0.1675440414507772</v>
      </c>
      <c r="H580">
        <v>245</v>
      </c>
      <c r="I580" s="5">
        <f t="shared" ref="I580:I643" si="37">$E580/$H580</f>
        <v>65.991836734693877</v>
      </c>
      <c r="J580" t="s">
        <v>21</v>
      </c>
      <c r="K580" t="s">
        <v>22</v>
      </c>
      <c r="L580">
        <v>1322719200</v>
      </c>
      <c r="M580" s="9">
        <f t="shared" si="35"/>
        <v>40878.25</v>
      </c>
      <c r="N580">
        <v>1322978400</v>
      </c>
      <c r="O580" s="9">
        <f t="shared" si="36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6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4">
        <f t="shared" si="34"/>
        <v>1.0111290322580646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 s="9">
        <f t="shared" si="35"/>
        <v>40762.208333333336</v>
      </c>
      <c r="N581">
        <v>1313730000</v>
      </c>
      <c r="O581" s="9">
        <f t="shared" si="36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6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4">
        <f t="shared" ref="G582:G645" si="38">$E582/$D582</f>
        <v>3.4150228310502282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 s="9">
        <f t="shared" ref="M582:M645" si="39">((($L582/60)/60)/24)+DATE(1970,1,1)</f>
        <v>41696.25</v>
      </c>
      <c r="N582">
        <v>1394085600</v>
      </c>
      <c r="O582" s="9">
        <f t="shared" si="36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6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4">
        <f t="shared" si="38"/>
        <v>0.64016666666666666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 s="9">
        <f t="shared" si="39"/>
        <v>40662.208333333336</v>
      </c>
      <c r="N583">
        <v>1305349200</v>
      </c>
      <c r="O583" s="9">
        <f t="shared" si="36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6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4">
        <f t="shared" si="38"/>
        <v>0.5208045977011494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 s="9">
        <f t="shared" si="39"/>
        <v>42165.208333333328</v>
      </c>
      <c r="N584">
        <v>1434344400</v>
      </c>
      <c r="O584" s="9">
        <f t="shared" si="36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4">
        <f t="shared" si="38"/>
        <v>3.2240211640211642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 s="9">
        <f t="shared" si="39"/>
        <v>40959.25</v>
      </c>
      <c r="N585">
        <v>1331186400</v>
      </c>
      <c r="O585" s="9">
        <f t="shared" si="36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16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4">
        <f t="shared" si="38"/>
        <v>1.1950810185185186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 s="9">
        <f t="shared" si="39"/>
        <v>41024.208333333336</v>
      </c>
      <c r="N586">
        <v>1336539600</v>
      </c>
      <c r="O586" s="9">
        <f t="shared" si="36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6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4">
        <f t="shared" si="38"/>
        <v>1.4679775280898877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 s="9">
        <f t="shared" si="39"/>
        <v>40255.208333333336</v>
      </c>
      <c r="N587">
        <v>1269752400</v>
      </c>
      <c r="O587" s="9">
        <f t="shared" si="36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6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4">
        <f t="shared" si="38"/>
        <v>9.5057142857142853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 s="9">
        <f t="shared" si="39"/>
        <v>40499.25</v>
      </c>
      <c r="N588">
        <v>1291615200</v>
      </c>
      <c r="O588" s="9">
        <f t="shared" si="36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6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4">
        <f t="shared" si="38"/>
        <v>0.72893617021276591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 s="9">
        <f t="shared" si="39"/>
        <v>43484.25</v>
      </c>
      <c r="N589">
        <v>1552366800</v>
      </c>
      <c r="O589" s="9">
        <f t="shared" si="36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6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4">
        <f t="shared" si="38"/>
        <v>0.7900824873096447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 s="9">
        <f t="shared" si="39"/>
        <v>40262.208333333336</v>
      </c>
      <c r="N590">
        <v>1272171600</v>
      </c>
      <c r="O590" s="9">
        <f t="shared" si="36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6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4">
        <f t="shared" si="38"/>
        <v>0.64721518987341775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 s="9">
        <f t="shared" si="39"/>
        <v>42190.208333333328</v>
      </c>
      <c r="N591">
        <v>1436677200</v>
      </c>
      <c r="O591" s="9">
        <f t="shared" si="36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4">
        <f t="shared" si="38"/>
        <v>0.82028169014084507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 s="9">
        <f t="shared" si="39"/>
        <v>41994.25</v>
      </c>
      <c r="N592">
        <v>1420092000</v>
      </c>
      <c r="O592" s="9">
        <f t="shared" si="36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6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4">
        <f t="shared" si="38"/>
        <v>10.376666666666667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 s="9">
        <f t="shared" si="39"/>
        <v>40373.208333333336</v>
      </c>
      <c r="N593">
        <v>1279947600</v>
      </c>
      <c r="O593" s="9">
        <f t="shared" si="36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4">
        <f t="shared" si="38"/>
        <v>0.12910076530612244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 s="9">
        <f t="shared" si="39"/>
        <v>41789.208333333336</v>
      </c>
      <c r="N594">
        <v>1402203600</v>
      </c>
      <c r="O594" s="9">
        <f t="shared" si="36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6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4">
        <f t="shared" si="38"/>
        <v>1.5484210526315789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 s="9">
        <f t="shared" si="39"/>
        <v>41724.208333333336</v>
      </c>
      <c r="N595">
        <v>1396933200</v>
      </c>
      <c r="O595" s="9">
        <f t="shared" si="36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4">
        <f t="shared" si="38"/>
        <v>7.0991735537190084E-2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 s="9">
        <f t="shared" si="39"/>
        <v>42548.208333333328</v>
      </c>
      <c r="N596">
        <v>1467262800</v>
      </c>
      <c r="O596" s="9">
        <f t="shared" si="36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4">
        <f t="shared" si="38"/>
        <v>2.0852773826458035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 s="9">
        <f t="shared" si="39"/>
        <v>40253.208333333336</v>
      </c>
      <c r="N597">
        <v>1270530000</v>
      </c>
      <c r="O597" s="9">
        <f t="shared" si="36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6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4">
        <f t="shared" si="38"/>
        <v>0.99683544303797467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 s="9">
        <f t="shared" si="39"/>
        <v>42434.25</v>
      </c>
      <c r="N598">
        <v>1457762400</v>
      </c>
      <c r="O598" s="9">
        <f t="shared" si="36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6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4">
        <f t="shared" si="38"/>
        <v>2.0159756097560977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 s="9">
        <f t="shared" si="39"/>
        <v>43786.25</v>
      </c>
      <c r="N599">
        <v>1575525600</v>
      </c>
      <c r="O599" s="9">
        <f t="shared" si="36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6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4">
        <f t="shared" si="38"/>
        <v>1.6209032258064515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 s="9">
        <f t="shared" si="39"/>
        <v>40344.208333333336</v>
      </c>
      <c r="N600">
        <v>1279083600</v>
      </c>
      <c r="O600" s="9">
        <f t="shared" si="36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4">
        <f t="shared" si="38"/>
        <v>3.6436208125445471E-2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 s="9">
        <f t="shared" si="39"/>
        <v>42047.25</v>
      </c>
      <c r="N601">
        <v>1424412000</v>
      </c>
      <c r="O601" s="9">
        <f t="shared" si="36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6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4">
        <f t="shared" si="38"/>
        <v>0.05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 s="9">
        <f t="shared" si="39"/>
        <v>41485.208333333336</v>
      </c>
      <c r="N602">
        <v>1376197200</v>
      </c>
      <c r="O602" s="9">
        <f t="shared" si="36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6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4">
        <f t="shared" si="38"/>
        <v>2.0663492063492064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 s="9">
        <f t="shared" si="39"/>
        <v>41789.208333333336</v>
      </c>
      <c r="N603">
        <v>1402894800</v>
      </c>
      <c r="O603" s="9">
        <f t="shared" si="36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4">
        <f t="shared" si="38"/>
        <v>1.2823628691983122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 s="9">
        <f t="shared" si="39"/>
        <v>42160.208333333328</v>
      </c>
      <c r="N604">
        <v>1434430800</v>
      </c>
      <c r="O604" s="9">
        <f t="shared" si="36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6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4">
        <f t="shared" si="38"/>
        <v>1.1966037735849056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 s="9">
        <f t="shared" si="39"/>
        <v>43573.208333333328</v>
      </c>
      <c r="N605">
        <v>1557896400</v>
      </c>
      <c r="O605" s="9">
        <f t="shared" si="36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6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4">
        <f t="shared" si="38"/>
        <v>1.7073055242390078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 s="9">
        <f t="shared" si="39"/>
        <v>40565.25</v>
      </c>
      <c r="N606">
        <v>1297490400</v>
      </c>
      <c r="O606" s="9">
        <f t="shared" si="36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6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4">
        <f t="shared" si="38"/>
        <v>1.8721212121212121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 s="9">
        <f t="shared" si="39"/>
        <v>42280.208333333328</v>
      </c>
      <c r="N607">
        <v>1447394400</v>
      </c>
      <c r="O607" s="9">
        <f t="shared" si="36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6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4">
        <f t="shared" si="38"/>
        <v>1.8838235294117647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 s="9">
        <f t="shared" si="39"/>
        <v>42436.25</v>
      </c>
      <c r="N608">
        <v>1458277200</v>
      </c>
      <c r="O608" s="9">
        <f t="shared" si="36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6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4">
        <f t="shared" si="38"/>
        <v>1.3129869186046512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 s="9">
        <f t="shared" si="39"/>
        <v>41721.208333333336</v>
      </c>
      <c r="N609">
        <v>1395723600</v>
      </c>
      <c r="O609" s="9">
        <f t="shared" si="36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6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4">
        <f t="shared" si="38"/>
        <v>2.8397435897435899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 s="9">
        <f t="shared" si="39"/>
        <v>43530.25</v>
      </c>
      <c r="N610">
        <v>1552197600</v>
      </c>
      <c r="O610" s="9">
        <f t="shared" si="36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6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4">
        <f t="shared" si="38"/>
        <v>1.2041999999999999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 s="9">
        <f t="shared" si="39"/>
        <v>43481.25</v>
      </c>
      <c r="N611">
        <v>1549087200</v>
      </c>
      <c r="O611" s="9">
        <f t="shared" si="36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4">
        <f t="shared" si="38"/>
        <v>4.1905607476635511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 s="9">
        <f t="shared" si="39"/>
        <v>41259.25</v>
      </c>
      <c r="N612">
        <v>1356847200</v>
      </c>
      <c r="O612" s="9">
        <f t="shared" si="36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6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4">
        <f t="shared" si="38"/>
        <v>0.13853658536585367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 s="9">
        <f t="shared" si="39"/>
        <v>41480.208333333336</v>
      </c>
      <c r="N613">
        <v>1375765200</v>
      </c>
      <c r="O613" s="9">
        <f t="shared" si="36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6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4">
        <f t="shared" si="38"/>
        <v>1.3943548387096774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 s="9">
        <f t="shared" si="39"/>
        <v>40474.208333333336</v>
      </c>
      <c r="N614">
        <v>1289800800</v>
      </c>
      <c r="O614" s="9">
        <f t="shared" si="36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16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4">
        <f t="shared" si="38"/>
        <v>1.74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 s="9">
        <f t="shared" si="39"/>
        <v>42973.208333333328</v>
      </c>
      <c r="N615">
        <v>1504501200</v>
      </c>
      <c r="O615" s="9">
        <f t="shared" si="36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4">
        <f t="shared" si="38"/>
        <v>1.5549056603773586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 s="9">
        <f t="shared" si="39"/>
        <v>42746.25</v>
      </c>
      <c r="N616">
        <v>1485669600</v>
      </c>
      <c r="O616" s="9">
        <f t="shared" si="36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6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4">
        <f t="shared" si="38"/>
        <v>1.7044705882352942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 s="9">
        <f t="shared" si="39"/>
        <v>42489.208333333328</v>
      </c>
      <c r="N617">
        <v>1462770000</v>
      </c>
      <c r="O617" s="9">
        <f t="shared" si="36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6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4">
        <f t="shared" si="38"/>
        <v>1.8951562500000001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 s="9">
        <f t="shared" si="39"/>
        <v>41537.208333333336</v>
      </c>
      <c r="N618">
        <v>1379739600</v>
      </c>
      <c r="O618" s="9">
        <f t="shared" si="36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6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4">
        <f t="shared" si="38"/>
        <v>2.4971428571428573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 s="9">
        <f t="shared" si="39"/>
        <v>41794.208333333336</v>
      </c>
      <c r="N619">
        <v>1402722000</v>
      </c>
      <c r="O619" s="9">
        <f t="shared" si="36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6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4">
        <f t="shared" si="38"/>
        <v>0.48860523665659616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 s="9">
        <f t="shared" si="39"/>
        <v>41396.208333333336</v>
      </c>
      <c r="N620">
        <v>1369285200</v>
      </c>
      <c r="O620" s="9">
        <f t="shared" si="36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6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4">
        <f t="shared" si="38"/>
        <v>0.28461970393057684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 s="9">
        <f t="shared" si="39"/>
        <v>40669.208333333336</v>
      </c>
      <c r="N621">
        <v>1304744400</v>
      </c>
      <c r="O621" s="9">
        <f t="shared" si="36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6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4">
        <f t="shared" si="38"/>
        <v>2.6802325581395348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 s="9">
        <f t="shared" si="39"/>
        <v>42559.208333333328</v>
      </c>
      <c r="N622">
        <v>1468299600</v>
      </c>
      <c r="O622" s="9">
        <f t="shared" si="36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6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4">
        <f t="shared" si="38"/>
        <v>6.1980078125000002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 s="9">
        <f t="shared" si="39"/>
        <v>42626.208333333328</v>
      </c>
      <c r="N623">
        <v>1474174800</v>
      </c>
      <c r="O623" s="9">
        <f t="shared" si="36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6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4">
        <f t="shared" si="38"/>
        <v>3.1301587301587303E-2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 s="9">
        <f t="shared" si="39"/>
        <v>43205.208333333328</v>
      </c>
      <c r="N624">
        <v>1526014800</v>
      </c>
      <c r="O624" s="9">
        <f t="shared" si="36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6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4">
        <f t="shared" si="38"/>
        <v>1.5992152704135738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 s="9">
        <f t="shared" si="39"/>
        <v>42201.208333333328</v>
      </c>
      <c r="N625">
        <v>1437454800</v>
      </c>
      <c r="O625" s="9">
        <f t="shared" si="36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6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4">
        <f t="shared" si="38"/>
        <v>2.793921568627451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 s="9">
        <f t="shared" si="39"/>
        <v>42029.25</v>
      </c>
      <c r="N626">
        <v>1422684000</v>
      </c>
      <c r="O626" s="9">
        <f t="shared" si="36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4">
        <f t="shared" si="38"/>
        <v>0.77373333333333338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 s="9">
        <f t="shared" si="39"/>
        <v>43857.25</v>
      </c>
      <c r="N627">
        <v>1581314400</v>
      </c>
      <c r="O627" s="9">
        <f t="shared" si="36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4">
        <f t="shared" si="38"/>
        <v>2.0632812500000002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 s="9">
        <f t="shared" si="39"/>
        <v>40449.208333333336</v>
      </c>
      <c r="N628">
        <v>1286427600</v>
      </c>
      <c r="O628" s="9">
        <f t="shared" si="36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6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4">
        <f t="shared" si="38"/>
        <v>6.9424999999999999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 s="9">
        <f t="shared" si="39"/>
        <v>40345.208333333336</v>
      </c>
      <c r="N629">
        <v>1278738000</v>
      </c>
      <c r="O629" s="9">
        <f t="shared" si="36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6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4">
        <f t="shared" si="38"/>
        <v>1.5178947368421052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 s="9">
        <f t="shared" si="39"/>
        <v>40455.208333333336</v>
      </c>
      <c r="N630">
        <v>1286427600</v>
      </c>
      <c r="O630" s="9">
        <f t="shared" si="36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6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4">
        <f t="shared" si="38"/>
        <v>0.64582072176949945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 s="9">
        <f t="shared" si="39"/>
        <v>42557.208333333328</v>
      </c>
      <c r="N631">
        <v>1467954000</v>
      </c>
      <c r="O631" s="9">
        <f t="shared" si="36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6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4">
        <f t="shared" si="38"/>
        <v>0.62873684210526315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 s="9">
        <f t="shared" si="39"/>
        <v>43586.208333333328</v>
      </c>
      <c r="N632">
        <v>1557637200</v>
      </c>
      <c r="O632" s="9">
        <f t="shared" si="36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6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4">
        <f t="shared" si="38"/>
        <v>3.1039864864864866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 s="9">
        <f t="shared" si="39"/>
        <v>43550.208333333328</v>
      </c>
      <c r="N633">
        <v>1553922000</v>
      </c>
      <c r="O633" s="9">
        <f t="shared" si="36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6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4">
        <f t="shared" si="38"/>
        <v>0.42859916782246882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 s="9">
        <f t="shared" si="39"/>
        <v>41945.208333333336</v>
      </c>
      <c r="N634">
        <v>1416463200</v>
      </c>
      <c r="O634" s="9">
        <f t="shared" si="36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6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4">
        <f t="shared" si="38"/>
        <v>0.83119402985074631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 s="9">
        <f t="shared" si="39"/>
        <v>42315.25</v>
      </c>
      <c r="N635">
        <v>1447221600</v>
      </c>
      <c r="O635" s="9">
        <f t="shared" si="36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6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4">
        <f t="shared" si="38"/>
        <v>0.78531302876480547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 s="9">
        <f t="shared" si="39"/>
        <v>42819.208333333328</v>
      </c>
      <c r="N636">
        <v>1491627600</v>
      </c>
      <c r="O636" s="9">
        <f t="shared" si="36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6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4">
        <f t="shared" si="38"/>
        <v>1.1409352517985611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 s="9">
        <f t="shared" si="39"/>
        <v>41314.25</v>
      </c>
      <c r="N637">
        <v>1363150800</v>
      </c>
      <c r="O637" s="9">
        <f t="shared" si="36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6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4">
        <f t="shared" si="38"/>
        <v>0.64537683358624176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 s="9">
        <f t="shared" si="39"/>
        <v>40926.25</v>
      </c>
      <c r="N638">
        <v>1330754400</v>
      </c>
      <c r="O638" s="9">
        <f t="shared" si="36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6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4">
        <f t="shared" si="38"/>
        <v>0.79411764705882348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 s="9">
        <f t="shared" si="39"/>
        <v>42688.25</v>
      </c>
      <c r="N639">
        <v>1479794400</v>
      </c>
      <c r="O639" s="9">
        <f t="shared" si="36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6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4">
        <f t="shared" si="38"/>
        <v>0.11419117647058824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 s="9">
        <f t="shared" si="39"/>
        <v>40386.208333333336</v>
      </c>
      <c r="N640">
        <v>1281243600</v>
      </c>
      <c r="O640" s="9">
        <f t="shared" si="36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6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4">
        <f t="shared" si="38"/>
        <v>0.56186046511627907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 s="9">
        <f t="shared" si="39"/>
        <v>43309.208333333328</v>
      </c>
      <c r="N641">
        <v>1532754000</v>
      </c>
      <c r="O641" s="9">
        <f t="shared" si="36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6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4">
        <f t="shared" si="38"/>
        <v>0.16501669449081802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 s="9">
        <f t="shared" si="39"/>
        <v>42387.25</v>
      </c>
      <c r="N642">
        <v>1453356000</v>
      </c>
      <c r="O642" s="9">
        <f t="shared" si="36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4">
        <f t="shared" si="38"/>
        <v>1.1996808510638297</v>
      </c>
      <c r="H643">
        <v>194</v>
      </c>
      <c r="I643" s="5">
        <f t="shared" si="37"/>
        <v>58.128865979381445</v>
      </c>
      <c r="J643" t="s">
        <v>98</v>
      </c>
      <c r="K643" t="s">
        <v>99</v>
      </c>
      <c r="L643">
        <v>1487570400</v>
      </c>
      <c r="M643" s="9">
        <f t="shared" si="39"/>
        <v>42786.25</v>
      </c>
      <c r="N643">
        <v>1489986000</v>
      </c>
      <c r="O643" s="9">
        <f t="shared" ref="O643:O706" si="40">((($N643/60)/60)/24)+DATE(1970,1,1)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6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4">
        <f t="shared" si="38"/>
        <v>1.4545652173913044</v>
      </c>
      <c r="H644">
        <v>129</v>
      </c>
      <c r="I644" s="5">
        <f t="shared" ref="I644:I707" si="41">$E644/$H644</f>
        <v>103.73643410852713</v>
      </c>
      <c r="J644" t="s">
        <v>15</v>
      </c>
      <c r="K644" t="s">
        <v>16</v>
      </c>
      <c r="L644">
        <v>1545026400</v>
      </c>
      <c r="M644" s="9">
        <f t="shared" si="39"/>
        <v>43451.25</v>
      </c>
      <c r="N644">
        <v>1545804000</v>
      </c>
      <c r="O644" s="9">
        <f t="shared" si="40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6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4">
        <f t="shared" si="38"/>
        <v>2.2138255033557046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 s="9">
        <f t="shared" si="39"/>
        <v>42795.25</v>
      </c>
      <c r="N645">
        <v>1489899600</v>
      </c>
      <c r="O645" s="9">
        <f t="shared" si="40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6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4">
        <f t="shared" ref="G646:G709" si="42">$E646/$D646</f>
        <v>0.48396694214876035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 s="9">
        <f t="shared" ref="M646:M709" si="43">((($L646/60)/60)/24)+DATE(1970,1,1)</f>
        <v>43452.25</v>
      </c>
      <c r="N646">
        <v>1546495200</v>
      </c>
      <c r="O646" s="9">
        <f t="shared" si="40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6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4">
        <f t="shared" si="42"/>
        <v>0.92911504424778757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 s="9">
        <f t="shared" si="43"/>
        <v>43369.208333333328</v>
      </c>
      <c r="N647">
        <v>1539752400</v>
      </c>
      <c r="O647" s="9">
        <f t="shared" si="40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6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4">
        <f t="shared" si="42"/>
        <v>0.88599797365754818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 s="9">
        <f t="shared" si="43"/>
        <v>41346.208333333336</v>
      </c>
      <c r="N648">
        <v>1364101200</v>
      </c>
      <c r="O648" s="9">
        <f t="shared" si="40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6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4">
        <f t="shared" si="42"/>
        <v>0.41399999999999998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 s="9">
        <f t="shared" si="43"/>
        <v>43199.208333333328</v>
      </c>
      <c r="N649">
        <v>1525323600</v>
      </c>
      <c r="O649" s="9">
        <f t="shared" si="40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6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4">
        <f t="shared" si="42"/>
        <v>0.63056795131845844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 s="9">
        <f t="shared" si="43"/>
        <v>42922.208333333328</v>
      </c>
      <c r="N650">
        <v>1500872400</v>
      </c>
      <c r="O650" s="9">
        <f t="shared" si="40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6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4">
        <f t="shared" si="42"/>
        <v>0.48482333607230893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 s="9">
        <f t="shared" si="43"/>
        <v>40471.208333333336</v>
      </c>
      <c r="N651">
        <v>1288501200</v>
      </c>
      <c r="O651" s="9">
        <f t="shared" si="40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6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4">
        <f t="shared" si="42"/>
        <v>0.02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 s="9">
        <f t="shared" si="43"/>
        <v>41828.208333333336</v>
      </c>
      <c r="N652">
        <v>1407128400</v>
      </c>
      <c r="O652" s="9">
        <f t="shared" si="40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6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4">
        <f t="shared" si="42"/>
        <v>0.88479410269445857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 s="9">
        <f t="shared" si="43"/>
        <v>41692.25</v>
      </c>
      <c r="N653">
        <v>1394344800</v>
      </c>
      <c r="O653" s="9">
        <f t="shared" si="40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6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4">
        <f t="shared" si="42"/>
        <v>1.2684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 s="9">
        <f t="shared" si="43"/>
        <v>42587.208333333328</v>
      </c>
      <c r="N654">
        <v>1474088400</v>
      </c>
      <c r="O654" s="9">
        <f t="shared" si="40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6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4">
        <f t="shared" si="42"/>
        <v>23.388333333333332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 s="9">
        <f t="shared" si="43"/>
        <v>42468.208333333328</v>
      </c>
      <c r="N655">
        <v>1460264400</v>
      </c>
      <c r="O655" s="9">
        <f t="shared" si="40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6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4">
        <f t="shared" si="42"/>
        <v>5.0838857142857146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 s="9">
        <f t="shared" si="43"/>
        <v>42240.208333333328</v>
      </c>
      <c r="N656">
        <v>1440824400</v>
      </c>
      <c r="O656" s="9">
        <f t="shared" si="40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6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4">
        <f t="shared" si="42"/>
        <v>1.9147826086956521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 s="9">
        <f t="shared" si="43"/>
        <v>42796.25</v>
      </c>
      <c r="N657">
        <v>1489554000</v>
      </c>
      <c r="O657" s="9">
        <f t="shared" si="40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4">
        <f t="shared" si="42"/>
        <v>0.42127533783783783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 s="9">
        <f t="shared" si="43"/>
        <v>43097.25</v>
      </c>
      <c r="N658">
        <v>1514872800</v>
      </c>
      <c r="O658" s="9">
        <f t="shared" si="40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6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4">
        <f t="shared" si="42"/>
        <v>8.2400000000000001E-2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 s="9">
        <f t="shared" si="43"/>
        <v>43096.25</v>
      </c>
      <c r="N659">
        <v>1515736800</v>
      </c>
      <c r="O659" s="9">
        <f t="shared" si="40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6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4">
        <f t="shared" si="42"/>
        <v>0.60064638783269964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 s="9">
        <f t="shared" si="43"/>
        <v>42246.208333333328</v>
      </c>
      <c r="N660">
        <v>1442898000</v>
      </c>
      <c r="O660" s="9">
        <f t="shared" si="40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6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4">
        <f t="shared" si="42"/>
        <v>0.47232808616404309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 s="9">
        <f t="shared" si="43"/>
        <v>40570.25</v>
      </c>
      <c r="N661">
        <v>1296194400</v>
      </c>
      <c r="O661" s="9">
        <f t="shared" si="40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6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4">
        <f t="shared" si="42"/>
        <v>0.81736263736263737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 s="9">
        <f t="shared" si="43"/>
        <v>42237.208333333328</v>
      </c>
      <c r="N662">
        <v>1440910800</v>
      </c>
      <c r="O662" s="9">
        <f t="shared" si="40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6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4">
        <f t="shared" si="42"/>
        <v>0.54187265917603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 s="9">
        <f t="shared" si="43"/>
        <v>40996.208333333336</v>
      </c>
      <c r="N663">
        <v>1335502800</v>
      </c>
      <c r="O663" s="9">
        <f t="shared" si="40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6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4">
        <f t="shared" si="42"/>
        <v>0.97868131868131869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 s="9">
        <f t="shared" si="43"/>
        <v>43443.25</v>
      </c>
      <c r="N664">
        <v>1544680800</v>
      </c>
      <c r="O664" s="9">
        <f t="shared" si="40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6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4">
        <f t="shared" si="42"/>
        <v>0.77239999999999998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 s="9">
        <f t="shared" si="43"/>
        <v>40458.208333333336</v>
      </c>
      <c r="N665">
        <v>1288414800</v>
      </c>
      <c r="O665" s="9">
        <f t="shared" si="40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6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4">
        <f t="shared" si="42"/>
        <v>0.33464735516372796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 s="9">
        <f t="shared" si="43"/>
        <v>40959.25</v>
      </c>
      <c r="N666">
        <v>1330581600</v>
      </c>
      <c r="O666" s="9">
        <f t="shared" si="40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6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4">
        <f t="shared" si="42"/>
        <v>2.3958823529411766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 s="9">
        <f t="shared" si="43"/>
        <v>40733.208333333336</v>
      </c>
      <c r="N667">
        <v>1311397200</v>
      </c>
      <c r="O667" s="9">
        <f t="shared" si="40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6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4">
        <f t="shared" si="42"/>
        <v>0.64032258064516134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 s="9">
        <f t="shared" si="43"/>
        <v>41516.208333333336</v>
      </c>
      <c r="N668">
        <v>1378357200</v>
      </c>
      <c r="O668" s="9">
        <f t="shared" si="40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4">
        <f t="shared" si="42"/>
        <v>1.7615942028985507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 s="9">
        <f t="shared" si="43"/>
        <v>41892.208333333336</v>
      </c>
      <c r="N669">
        <v>1411102800</v>
      </c>
      <c r="O669" s="9">
        <f t="shared" si="40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4">
        <f t="shared" si="42"/>
        <v>0.20338181818181819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 s="9">
        <f t="shared" si="43"/>
        <v>41122.208333333336</v>
      </c>
      <c r="N670">
        <v>1344834000</v>
      </c>
      <c r="O670" s="9">
        <f t="shared" si="40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6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4">
        <f t="shared" si="42"/>
        <v>3.5864754098360656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 s="9">
        <f t="shared" si="43"/>
        <v>42912.208333333328</v>
      </c>
      <c r="N671">
        <v>1499230800</v>
      </c>
      <c r="O671" s="9">
        <f t="shared" si="40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4">
        <f t="shared" si="42"/>
        <v>4.6885802469135802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 s="9">
        <f t="shared" si="43"/>
        <v>42425.25</v>
      </c>
      <c r="N672">
        <v>1457416800</v>
      </c>
      <c r="O672" s="9">
        <f t="shared" si="40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4">
        <f t="shared" si="42"/>
        <v>1.220563524590164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 s="9">
        <f t="shared" si="43"/>
        <v>40390.208333333336</v>
      </c>
      <c r="N673">
        <v>1280898000</v>
      </c>
      <c r="O673" s="9">
        <f t="shared" si="40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6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4">
        <f t="shared" si="42"/>
        <v>0.55931783729156137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 s="9">
        <f t="shared" si="43"/>
        <v>43180.208333333328</v>
      </c>
      <c r="N674">
        <v>1522472400</v>
      </c>
      <c r="O674" s="9">
        <f t="shared" si="40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6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4">
        <f t="shared" si="42"/>
        <v>0.43660714285714286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 s="9">
        <f t="shared" si="43"/>
        <v>42475.208333333328</v>
      </c>
      <c r="N675">
        <v>1462510800</v>
      </c>
      <c r="O675" s="9">
        <f t="shared" si="40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6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4">
        <f t="shared" si="42"/>
        <v>0.33538371411833628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 s="9">
        <f t="shared" si="43"/>
        <v>40774.208333333336</v>
      </c>
      <c r="N676">
        <v>1317790800</v>
      </c>
      <c r="O676" s="9">
        <f t="shared" si="40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6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4">
        <f t="shared" si="42"/>
        <v>1.2297938144329896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 s="9">
        <f t="shared" si="43"/>
        <v>43719.208333333328</v>
      </c>
      <c r="N677">
        <v>1568782800</v>
      </c>
      <c r="O677" s="9">
        <f t="shared" si="40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6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4">
        <f t="shared" si="42"/>
        <v>1.8974959871589085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 s="9">
        <f t="shared" si="43"/>
        <v>41178.208333333336</v>
      </c>
      <c r="N678">
        <v>1349413200</v>
      </c>
      <c r="O678" s="9">
        <f t="shared" si="40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6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4">
        <f t="shared" si="42"/>
        <v>0.83622641509433959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 s="9">
        <f t="shared" si="43"/>
        <v>42561.208333333328</v>
      </c>
      <c r="N679">
        <v>1472446800</v>
      </c>
      <c r="O679" s="9">
        <f t="shared" si="40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6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4">
        <f t="shared" si="42"/>
        <v>0.17968844221105529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 s="9">
        <f t="shared" si="43"/>
        <v>43484.25</v>
      </c>
      <c r="N680">
        <v>1548050400</v>
      </c>
      <c r="O680" s="9">
        <f t="shared" si="40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6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4">
        <f t="shared" si="42"/>
        <v>10.365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 s="9">
        <f t="shared" si="43"/>
        <v>43756.208333333328</v>
      </c>
      <c r="N681">
        <v>1571806800</v>
      </c>
      <c r="O681" s="9">
        <f t="shared" si="40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4">
        <f t="shared" si="42"/>
        <v>0.97405219780219776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 s="9">
        <f t="shared" si="43"/>
        <v>43813.25</v>
      </c>
      <c r="N682">
        <v>1576476000</v>
      </c>
      <c r="O682" s="9">
        <f t="shared" si="40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4">
        <f t="shared" si="42"/>
        <v>0.86386203150461705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 s="9">
        <f t="shared" si="43"/>
        <v>40898.25</v>
      </c>
      <c r="N683">
        <v>1324965600</v>
      </c>
      <c r="O683" s="9">
        <f t="shared" si="40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6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4">
        <f t="shared" si="42"/>
        <v>1.5016666666666667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 s="9">
        <f t="shared" si="43"/>
        <v>41619.25</v>
      </c>
      <c r="N684">
        <v>1387519200</v>
      </c>
      <c r="O684" s="9">
        <f t="shared" si="40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6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4">
        <f t="shared" si="42"/>
        <v>3.5843478260869563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 s="9">
        <f t="shared" si="43"/>
        <v>43359.208333333328</v>
      </c>
      <c r="N685">
        <v>1537246800</v>
      </c>
      <c r="O685" s="9">
        <f t="shared" si="40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6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4">
        <f t="shared" si="42"/>
        <v>5.4285714285714288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 s="9">
        <f t="shared" si="43"/>
        <v>40358.208333333336</v>
      </c>
      <c r="N686">
        <v>1279515600</v>
      </c>
      <c r="O686" s="9">
        <f t="shared" si="40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6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4">
        <f t="shared" si="42"/>
        <v>0.67500714285714281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 s="9">
        <f t="shared" si="43"/>
        <v>42239.208333333328</v>
      </c>
      <c r="N687">
        <v>1442379600</v>
      </c>
      <c r="O687" s="9">
        <f t="shared" si="40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6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4">
        <f t="shared" si="42"/>
        <v>1.9174666666666667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 s="9">
        <f t="shared" si="43"/>
        <v>43186.208333333328</v>
      </c>
      <c r="N688">
        <v>1523077200</v>
      </c>
      <c r="O688" s="9">
        <f t="shared" si="40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6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4">
        <f t="shared" si="42"/>
        <v>9.32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 s="9">
        <f t="shared" si="43"/>
        <v>42806.25</v>
      </c>
      <c r="N689">
        <v>1489554000</v>
      </c>
      <c r="O689" s="9">
        <f t="shared" si="40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6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4">
        <f t="shared" si="42"/>
        <v>4.2927586206896553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 s="9">
        <f t="shared" si="43"/>
        <v>43475.25</v>
      </c>
      <c r="N690">
        <v>1548482400</v>
      </c>
      <c r="O690" s="9">
        <f t="shared" si="40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6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4">
        <f t="shared" si="42"/>
        <v>1.0065753424657535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 s="9">
        <f t="shared" si="43"/>
        <v>41576.208333333336</v>
      </c>
      <c r="N691">
        <v>1384063200</v>
      </c>
      <c r="O691" s="9">
        <f t="shared" si="40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6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4">
        <f t="shared" si="42"/>
        <v>2.266111111111111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 s="9">
        <f t="shared" si="43"/>
        <v>40874.25</v>
      </c>
      <c r="N692">
        <v>1322892000</v>
      </c>
      <c r="O692" s="9">
        <f t="shared" si="40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6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4">
        <f t="shared" si="42"/>
        <v>1.4238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 s="9">
        <f t="shared" si="43"/>
        <v>41185.208333333336</v>
      </c>
      <c r="N693">
        <v>1350709200</v>
      </c>
      <c r="O693" s="9">
        <f t="shared" si="40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6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4">
        <f t="shared" si="42"/>
        <v>0.90633333333333332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 s="9">
        <f t="shared" si="43"/>
        <v>43655.208333333328</v>
      </c>
      <c r="N694">
        <v>1564203600</v>
      </c>
      <c r="O694" s="9">
        <f t="shared" si="40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4">
        <f t="shared" si="42"/>
        <v>0.63966740576496672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 s="9">
        <f t="shared" si="43"/>
        <v>43025.208333333328</v>
      </c>
      <c r="N695">
        <v>1509685200</v>
      </c>
      <c r="O695" s="9">
        <f t="shared" si="40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6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4">
        <f t="shared" si="42"/>
        <v>0.84131868131868137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 s="9">
        <f t="shared" si="43"/>
        <v>43066.25</v>
      </c>
      <c r="N696">
        <v>1514959200</v>
      </c>
      <c r="O696" s="9">
        <f t="shared" si="40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6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4">
        <f t="shared" si="42"/>
        <v>1.3393478260869565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 s="9">
        <f t="shared" si="43"/>
        <v>42322.25</v>
      </c>
      <c r="N697">
        <v>1448863200</v>
      </c>
      <c r="O697" s="9">
        <f t="shared" si="40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6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4">
        <f t="shared" si="42"/>
        <v>0.59042047531992692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 s="9">
        <f t="shared" si="43"/>
        <v>42114.208333333328</v>
      </c>
      <c r="N698">
        <v>1429592400</v>
      </c>
      <c r="O698" s="9">
        <f t="shared" si="40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4">
        <f t="shared" si="42"/>
        <v>1.5280062063615205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 s="9">
        <f t="shared" si="43"/>
        <v>43190.208333333328</v>
      </c>
      <c r="N699">
        <v>1522645200</v>
      </c>
      <c r="O699" s="9">
        <f t="shared" si="40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6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4">
        <f t="shared" si="42"/>
        <v>4.466912114014252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 s="9">
        <f t="shared" si="43"/>
        <v>40871.25</v>
      </c>
      <c r="N700">
        <v>1323324000</v>
      </c>
      <c r="O700" s="9">
        <f t="shared" si="40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6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4">
        <f t="shared" si="42"/>
        <v>0.8439189189189189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 s="9">
        <f t="shared" si="43"/>
        <v>43641.208333333328</v>
      </c>
      <c r="N701">
        <v>1561525200</v>
      </c>
      <c r="O701" s="9">
        <f t="shared" si="40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4">
        <f t="shared" si="42"/>
        <v>0.03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 s="9">
        <f t="shared" si="43"/>
        <v>40203.25</v>
      </c>
      <c r="N702">
        <v>1265695200</v>
      </c>
      <c r="O702" s="9">
        <f t="shared" si="40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4">
        <f t="shared" si="42"/>
        <v>1.7502692307692307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 s="9">
        <f t="shared" si="43"/>
        <v>40629.208333333336</v>
      </c>
      <c r="N703">
        <v>1301806800</v>
      </c>
      <c r="O703" s="9">
        <f t="shared" si="40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4">
        <f t="shared" si="42"/>
        <v>0.54137931034482756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 s="9">
        <f t="shared" si="43"/>
        <v>41477.208333333336</v>
      </c>
      <c r="N704">
        <v>1374901200</v>
      </c>
      <c r="O704" s="9">
        <f t="shared" si="40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6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4">
        <f t="shared" si="42"/>
        <v>3.1187381703470032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 s="9">
        <f t="shared" si="43"/>
        <v>41020.208333333336</v>
      </c>
      <c r="N705">
        <v>1336453200</v>
      </c>
      <c r="O705" s="9">
        <f t="shared" si="40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4">
        <f t="shared" si="42"/>
        <v>1.2278160919540231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 s="9">
        <f t="shared" si="43"/>
        <v>42555.208333333328</v>
      </c>
      <c r="N706">
        <v>1468904400</v>
      </c>
      <c r="O706" s="9">
        <f t="shared" si="40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6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4">
        <f t="shared" si="42"/>
        <v>0.99026517383618151</v>
      </c>
      <c r="H707">
        <v>2025</v>
      </c>
      <c r="I707" s="5">
        <f t="shared" si="41"/>
        <v>82.986666666666665</v>
      </c>
      <c r="J707" t="s">
        <v>40</v>
      </c>
      <c r="K707" t="s">
        <v>41</v>
      </c>
      <c r="L707">
        <v>1386741600</v>
      </c>
      <c r="M707" s="9">
        <f t="shared" si="43"/>
        <v>41619.25</v>
      </c>
      <c r="N707">
        <v>1387087200</v>
      </c>
      <c r="O707" s="9">
        <f t="shared" ref="O707:O770" si="44">((($N707/60)/60)/24)+DATE(1970,1,1)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4">
        <f t="shared" si="42"/>
        <v>1.278468634686347</v>
      </c>
      <c r="H708">
        <v>1345</v>
      </c>
      <c r="I708" s="5">
        <f t="shared" ref="I708:I771" si="45">$E708/$H708</f>
        <v>103.03791821561339</v>
      </c>
      <c r="J708" t="s">
        <v>26</v>
      </c>
      <c r="K708" t="s">
        <v>27</v>
      </c>
      <c r="L708">
        <v>1546754400</v>
      </c>
      <c r="M708" s="9">
        <f t="shared" si="43"/>
        <v>43471.25</v>
      </c>
      <c r="N708">
        <v>1547445600</v>
      </c>
      <c r="O708" s="9">
        <f t="shared" si="44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4">
        <f t="shared" si="42"/>
        <v>1.5861643835616439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 s="9">
        <f t="shared" si="43"/>
        <v>43442.25</v>
      </c>
      <c r="N709">
        <v>1547359200</v>
      </c>
      <c r="O709" s="9">
        <f t="shared" si="44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6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4">
        <f t="shared" ref="G710:G773" si="46">$E710/$D710</f>
        <v>7.0705882352941174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 s="9">
        <f t="shared" ref="M710:M773" si="47">((($L710/60)/60)/24)+DATE(1970,1,1)</f>
        <v>42877.208333333328</v>
      </c>
      <c r="N710">
        <v>1496293200</v>
      </c>
      <c r="O710" s="9">
        <f t="shared" si="44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6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4">
        <f t="shared" si="46"/>
        <v>1.4238775510204082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 s="9">
        <f t="shared" si="47"/>
        <v>41018.208333333336</v>
      </c>
      <c r="N711">
        <v>1335416400</v>
      </c>
      <c r="O711" s="9">
        <f t="shared" si="44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4">
        <f t="shared" si="46"/>
        <v>1.4786046511627906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 s="9">
        <f t="shared" si="47"/>
        <v>43295.208333333328</v>
      </c>
      <c r="N712">
        <v>1532149200</v>
      </c>
      <c r="O712" s="9">
        <f t="shared" si="44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4">
        <f t="shared" si="46"/>
        <v>0.20322580645161289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 s="9">
        <f t="shared" si="47"/>
        <v>42393.25</v>
      </c>
      <c r="N713">
        <v>1453788000</v>
      </c>
      <c r="O713" s="9">
        <f t="shared" si="44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4">
        <f t="shared" si="46"/>
        <v>18.40625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 s="9">
        <f t="shared" si="47"/>
        <v>42559.208333333328</v>
      </c>
      <c r="N714">
        <v>1471496400</v>
      </c>
      <c r="O714" s="9">
        <f t="shared" si="44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6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4">
        <f t="shared" si="46"/>
        <v>1.6194202898550725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 s="9">
        <f t="shared" si="47"/>
        <v>42604.208333333328</v>
      </c>
      <c r="N715">
        <v>1472878800</v>
      </c>
      <c r="O715" s="9">
        <f t="shared" si="44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6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4">
        <f t="shared" si="46"/>
        <v>4.7282077922077921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 s="9">
        <f t="shared" si="47"/>
        <v>41870.208333333336</v>
      </c>
      <c r="N716">
        <v>1408510800</v>
      </c>
      <c r="O716" s="9">
        <f t="shared" si="44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6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4">
        <f t="shared" si="46"/>
        <v>0.24466101694915254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 s="9">
        <f t="shared" si="47"/>
        <v>40397.208333333336</v>
      </c>
      <c r="N717">
        <v>1281589200</v>
      </c>
      <c r="O717" s="9">
        <f t="shared" si="44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6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4">
        <f t="shared" si="46"/>
        <v>5.1764999999999999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 s="9">
        <f t="shared" si="47"/>
        <v>41465.208333333336</v>
      </c>
      <c r="N718">
        <v>1375851600</v>
      </c>
      <c r="O718" s="9">
        <f t="shared" si="44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4">
        <f t="shared" si="46"/>
        <v>2.4764285714285714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 s="9">
        <f t="shared" si="47"/>
        <v>40777.208333333336</v>
      </c>
      <c r="N719">
        <v>1315803600</v>
      </c>
      <c r="O719" s="9">
        <f t="shared" si="44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6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4">
        <f t="shared" si="46"/>
        <v>1.0020481927710843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 s="9">
        <f t="shared" si="47"/>
        <v>41442.208333333336</v>
      </c>
      <c r="N720">
        <v>1373691600</v>
      </c>
      <c r="O720" s="9">
        <f t="shared" si="44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6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4">
        <f t="shared" si="46"/>
        <v>1.53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 s="9">
        <f t="shared" si="47"/>
        <v>41058.208333333336</v>
      </c>
      <c r="N721">
        <v>1339218000</v>
      </c>
      <c r="O721" s="9">
        <f t="shared" si="44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4">
        <f t="shared" si="46"/>
        <v>0.37091954022988505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 s="9">
        <f t="shared" si="47"/>
        <v>43152.25</v>
      </c>
      <c r="N722">
        <v>1520402400</v>
      </c>
      <c r="O722" s="9">
        <f t="shared" si="44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6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4">
        <f t="shared" si="46"/>
        <v>4.3923948220064728E-2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 s="9">
        <f t="shared" si="47"/>
        <v>43194.208333333328</v>
      </c>
      <c r="N723">
        <v>1523336400</v>
      </c>
      <c r="O723" s="9">
        <f t="shared" si="44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6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4">
        <f t="shared" si="46"/>
        <v>1.5650721649484536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 s="9">
        <f t="shared" si="47"/>
        <v>43045.25</v>
      </c>
      <c r="N724">
        <v>1512280800</v>
      </c>
      <c r="O724" s="9">
        <f t="shared" si="44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6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4">
        <f t="shared" si="46"/>
        <v>2.704081632653061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 s="9">
        <f t="shared" si="47"/>
        <v>42431.25</v>
      </c>
      <c r="N725">
        <v>1458709200</v>
      </c>
      <c r="O725" s="9">
        <f t="shared" si="44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4">
        <f t="shared" si="46"/>
        <v>1.3405952380952382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 s="9">
        <f t="shared" si="47"/>
        <v>41934.208333333336</v>
      </c>
      <c r="N726">
        <v>1414126800</v>
      </c>
      <c r="O726" s="9">
        <f t="shared" si="44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6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4">
        <f t="shared" si="46"/>
        <v>0.50398033126293995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 s="9">
        <f t="shared" si="47"/>
        <v>41958.25</v>
      </c>
      <c r="N727">
        <v>1416204000</v>
      </c>
      <c r="O727" s="9">
        <f t="shared" si="44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6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4">
        <f t="shared" si="46"/>
        <v>0.88815837937384901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 s="9">
        <f t="shared" si="47"/>
        <v>40476.208333333336</v>
      </c>
      <c r="N728">
        <v>1288501200</v>
      </c>
      <c r="O728" s="9">
        <f t="shared" si="44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6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4">
        <f t="shared" si="46"/>
        <v>1.65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 s="9">
        <f t="shared" si="47"/>
        <v>43485.25</v>
      </c>
      <c r="N729">
        <v>1552971600</v>
      </c>
      <c r="O729" s="9">
        <f t="shared" si="44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4">
        <f t="shared" si="46"/>
        <v>0.17499999999999999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 s="9">
        <f t="shared" si="47"/>
        <v>42515.208333333328</v>
      </c>
      <c r="N730">
        <v>1465102800</v>
      </c>
      <c r="O730" s="9">
        <f t="shared" si="44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4">
        <f t="shared" si="46"/>
        <v>1.8566071428571429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 s="9">
        <f t="shared" si="47"/>
        <v>41309.25</v>
      </c>
      <c r="N731">
        <v>1360130400</v>
      </c>
      <c r="O731" s="9">
        <f t="shared" si="44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6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4">
        <f t="shared" si="46"/>
        <v>4.1266319444444441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 s="9">
        <f t="shared" si="47"/>
        <v>42147.208333333328</v>
      </c>
      <c r="N732">
        <v>1432875600</v>
      </c>
      <c r="O732" s="9">
        <f t="shared" si="44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6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4">
        <f t="shared" si="46"/>
        <v>0.90249999999999997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 s="9">
        <f t="shared" si="47"/>
        <v>42939.208333333328</v>
      </c>
      <c r="N733">
        <v>1500872400</v>
      </c>
      <c r="O733" s="9">
        <f t="shared" si="44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6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4">
        <f t="shared" si="46"/>
        <v>0.91984615384615387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 s="9">
        <f t="shared" si="47"/>
        <v>42816.208333333328</v>
      </c>
      <c r="N734">
        <v>1492146000</v>
      </c>
      <c r="O734" s="9">
        <f t="shared" si="44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6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4">
        <f t="shared" si="46"/>
        <v>5.2700632911392402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 s="9">
        <f t="shared" si="47"/>
        <v>41844.208333333336</v>
      </c>
      <c r="N735">
        <v>1407301200</v>
      </c>
      <c r="O735" s="9">
        <f t="shared" si="44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6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4">
        <f t="shared" si="46"/>
        <v>3.1914285714285713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 s="9">
        <f t="shared" si="47"/>
        <v>42763.25</v>
      </c>
      <c r="N736">
        <v>1486620000</v>
      </c>
      <c r="O736" s="9">
        <f t="shared" si="44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4">
        <f t="shared" si="46"/>
        <v>3.5418867924528303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 s="9">
        <f t="shared" si="47"/>
        <v>42459.208333333328</v>
      </c>
      <c r="N737">
        <v>1459918800</v>
      </c>
      <c r="O737" s="9">
        <f t="shared" si="44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6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4">
        <f t="shared" si="46"/>
        <v>0.32896103896103895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 s="9">
        <f t="shared" si="47"/>
        <v>42055.25</v>
      </c>
      <c r="N738">
        <v>1424757600</v>
      </c>
      <c r="O738" s="9">
        <f t="shared" si="44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4">
        <f t="shared" si="46"/>
        <v>1.358918918918919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 s="9">
        <f t="shared" si="47"/>
        <v>42685.25</v>
      </c>
      <c r="N739">
        <v>1479880800</v>
      </c>
      <c r="O739" s="9">
        <f t="shared" si="44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16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4">
        <f t="shared" si="46"/>
        <v>2.0843373493975904E-2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 s="9">
        <f t="shared" si="47"/>
        <v>41959.25</v>
      </c>
      <c r="N740">
        <v>1418018400</v>
      </c>
      <c r="O740" s="9">
        <f t="shared" si="44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6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4">
        <f t="shared" si="46"/>
        <v>0.61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 s="9">
        <f t="shared" si="47"/>
        <v>41089.208333333336</v>
      </c>
      <c r="N741">
        <v>1341032400</v>
      </c>
      <c r="O741" s="9">
        <f t="shared" si="44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16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4">
        <f t="shared" si="46"/>
        <v>0.30037735849056602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 s="9">
        <f t="shared" si="47"/>
        <v>42769.25</v>
      </c>
      <c r="N742">
        <v>1486360800</v>
      </c>
      <c r="O742" s="9">
        <f t="shared" si="44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6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4">
        <f t="shared" si="46"/>
        <v>11.791666666666666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 s="9">
        <f t="shared" si="47"/>
        <v>40321.208333333336</v>
      </c>
      <c r="N743">
        <v>1274677200</v>
      </c>
      <c r="O743" s="9">
        <f t="shared" si="44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6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4">
        <f t="shared" si="46"/>
        <v>11.260833333333334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 s="9">
        <f t="shared" si="47"/>
        <v>40197.25</v>
      </c>
      <c r="N744">
        <v>1267509600</v>
      </c>
      <c r="O744" s="9">
        <f t="shared" si="44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4">
        <f t="shared" si="46"/>
        <v>0.12923076923076923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 s="9">
        <f t="shared" si="47"/>
        <v>42298.208333333328</v>
      </c>
      <c r="N745">
        <v>1445922000</v>
      </c>
      <c r="O745" s="9">
        <f t="shared" si="44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6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4">
        <f t="shared" si="46"/>
        <v>7.12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 s="9">
        <f t="shared" si="47"/>
        <v>43322.208333333328</v>
      </c>
      <c r="N746">
        <v>1534050000</v>
      </c>
      <c r="O746" s="9">
        <f t="shared" si="44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4">
        <f t="shared" si="46"/>
        <v>0.30304347826086958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 s="9">
        <f t="shared" si="47"/>
        <v>40328.208333333336</v>
      </c>
      <c r="N747">
        <v>1277528400</v>
      </c>
      <c r="O747" s="9">
        <f t="shared" si="44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6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4">
        <f t="shared" si="46"/>
        <v>2.1250896057347672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 s="9">
        <f t="shared" si="47"/>
        <v>40825.208333333336</v>
      </c>
      <c r="N748">
        <v>1318568400</v>
      </c>
      <c r="O748" s="9">
        <f t="shared" si="44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6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4">
        <f t="shared" si="46"/>
        <v>2.2885714285714287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 s="9">
        <f t="shared" si="47"/>
        <v>40423.208333333336</v>
      </c>
      <c r="N749">
        <v>1284354000</v>
      </c>
      <c r="O749" s="9">
        <f t="shared" si="44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6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4">
        <f t="shared" si="46"/>
        <v>0.34959979476654696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 s="9">
        <f t="shared" si="47"/>
        <v>40238.25</v>
      </c>
      <c r="N750">
        <v>1269579600</v>
      </c>
      <c r="O750" s="9">
        <f t="shared" si="44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6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4">
        <f t="shared" si="46"/>
        <v>1.5729069767441861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 s="9">
        <f t="shared" si="47"/>
        <v>41920.208333333336</v>
      </c>
      <c r="N751">
        <v>1413781200</v>
      </c>
      <c r="O751" s="9">
        <f t="shared" si="44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6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4">
        <f t="shared" si="46"/>
        <v>0.01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 s="9">
        <f t="shared" si="47"/>
        <v>40360.208333333336</v>
      </c>
      <c r="N752">
        <v>1280120400</v>
      </c>
      <c r="O752" s="9">
        <f t="shared" si="44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6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4">
        <f t="shared" si="46"/>
        <v>2.3230555555555554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 s="9">
        <f t="shared" si="47"/>
        <v>42446.208333333328</v>
      </c>
      <c r="N753">
        <v>1459486800</v>
      </c>
      <c r="O753" s="9">
        <f t="shared" si="44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6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4">
        <f t="shared" si="46"/>
        <v>0.92448275862068963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 s="9">
        <f t="shared" si="47"/>
        <v>40395.208333333336</v>
      </c>
      <c r="N754">
        <v>1282539600</v>
      </c>
      <c r="O754" s="9">
        <f t="shared" si="44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6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4">
        <f t="shared" si="46"/>
        <v>2.5670212765957445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 s="9">
        <f t="shared" si="47"/>
        <v>40321.208333333336</v>
      </c>
      <c r="N755">
        <v>1275886800</v>
      </c>
      <c r="O755" s="9">
        <f t="shared" si="44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6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4">
        <f t="shared" si="46"/>
        <v>1.6847017045454546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 s="9">
        <f t="shared" si="47"/>
        <v>41210.208333333336</v>
      </c>
      <c r="N756">
        <v>1355983200</v>
      </c>
      <c r="O756" s="9">
        <f t="shared" si="44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6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4">
        <f t="shared" si="46"/>
        <v>1.6657777777777778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 s="9">
        <f t="shared" si="47"/>
        <v>43096.25</v>
      </c>
      <c r="N757">
        <v>1515391200</v>
      </c>
      <c r="O757" s="9">
        <f t="shared" si="44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16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4">
        <f t="shared" si="46"/>
        <v>7.7207692307692311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 s="9">
        <f t="shared" si="47"/>
        <v>42024.25</v>
      </c>
      <c r="N758">
        <v>1422252000</v>
      </c>
      <c r="O758" s="9">
        <f t="shared" si="44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6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4">
        <f t="shared" si="46"/>
        <v>4.0685714285714285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 s="9">
        <f t="shared" si="47"/>
        <v>40675.208333333336</v>
      </c>
      <c r="N759">
        <v>1305522000</v>
      </c>
      <c r="O759" s="9">
        <f t="shared" si="44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6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4">
        <f t="shared" si="46"/>
        <v>5.6420608108108112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 s="9">
        <f t="shared" si="47"/>
        <v>41936.208333333336</v>
      </c>
      <c r="N760">
        <v>1414904400</v>
      </c>
      <c r="O760" s="9">
        <f t="shared" si="44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4">
        <f t="shared" si="46"/>
        <v>0.6842686567164179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 s="9">
        <f t="shared" si="47"/>
        <v>43136.25</v>
      </c>
      <c r="N761">
        <v>1520402400</v>
      </c>
      <c r="O761" s="9">
        <f t="shared" si="44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6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4">
        <f t="shared" si="46"/>
        <v>0.34351966873706002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 s="9">
        <f t="shared" si="47"/>
        <v>43678.208333333328</v>
      </c>
      <c r="N762">
        <v>1567141200</v>
      </c>
      <c r="O762" s="9">
        <f t="shared" si="44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6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4">
        <f t="shared" si="46"/>
        <v>6.5545454545454547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 s="9">
        <f t="shared" si="47"/>
        <v>42938.208333333328</v>
      </c>
      <c r="N763">
        <v>1501131600</v>
      </c>
      <c r="O763" s="9">
        <f t="shared" si="44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6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4">
        <f t="shared" si="46"/>
        <v>1.7725714285714285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 s="9">
        <f t="shared" si="47"/>
        <v>41241.25</v>
      </c>
      <c r="N764">
        <v>1355032800</v>
      </c>
      <c r="O764" s="9">
        <f t="shared" si="44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6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4">
        <f t="shared" si="46"/>
        <v>1.1317857142857144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 s="9">
        <f t="shared" si="47"/>
        <v>41037.208333333336</v>
      </c>
      <c r="N765">
        <v>1339477200</v>
      </c>
      <c r="O765" s="9">
        <f t="shared" si="44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4">
        <f t="shared" si="46"/>
        <v>7.2818181818181822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 s="9">
        <f t="shared" si="47"/>
        <v>40676.208333333336</v>
      </c>
      <c r="N766">
        <v>1305954000</v>
      </c>
      <c r="O766" s="9">
        <f t="shared" si="44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6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4">
        <f t="shared" si="46"/>
        <v>2.0833333333333335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 s="9">
        <f t="shared" si="47"/>
        <v>42840.208333333328</v>
      </c>
      <c r="N767">
        <v>1494392400</v>
      </c>
      <c r="O767" s="9">
        <f t="shared" si="44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4">
        <f t="shared" si="46"/>
        <v>0.31171232876712329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 s="9">
        <f t="shared" si="47"/>
        <v>43362.208333333328</v>
      </c>
      <c r="N768">
        <v>1537419600</v>
      </c>
      <c r="O768" s="9">
        <f t="shared" si="44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6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4">
        <f t="shared" si="46"/>
        <v>0.56967078189300413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 s="9">
        <f t="shared" si="47"/>
        <v>42283.208333333328</v>
      </c>
      <c r="N769">
        <v>1447999200</v>
      </c>
      <c r="O769" s="9">
        <f t="shared" si="44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6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4">
        <f t="shared" si="46"/>
        <v>2.31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 s="9">
        <f t="shared" si="47"/>
        <v>41619.25</v>
      </c>
      <c r="N770">
        <v>1388037600</v>
      </c>
      <c r="O770" s="9">
        <f t="shared" si="44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6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4">
        <f t="shared" si="46"/>
        <v>0.86867834394904464</v>
      </c>
      <c r="H771">
        <v>3410</v>
      </c>
      <c r="I771" s="5">
        <f t="shared" si="45"/>
        <v>31.995894428152493</v>
      </c>
      <c r="J771" t="s">
        <v>21</v>
      </c>
      <c r="K771" t="s">
        <v>22</v>
      </c>
      <c r="L771">
        <v>1376542800</v>
      </c>
      <c r="M771" s="9">
        <f t="shared" si="47"/>
        <v>41501.208333333336</v>
      </c>
      <c r="N771">
        <v>1378789200</v>
      </c>
      <c r="O771" s="9">
        <f t="shared" ref="O771:O834" si="48">((($N771/60)/60)/24)+DATE(1970,1,1)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6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4">
        <f t="shared" si="46"/>
        <v>2.7074418604651163</v>
      </c>
      <c r="H772">
        <v>216</v>
      </c>
      <c r="I772" s="5">
        <f t="shared" ref="I772:I835" si="49">$E772/$H772</f>
        <v>53.898148148148145</v>
      </c>
      <c r="J772" t="s">
        <v>107</v>
      </c>
      <c r="K772" t="s">
        <v>108</v>
      </c>
      <c r="L772">
        <v>1397451600</v>
      </c>
      <c r="M772" s="9">
        <f t="shared" si="47"/>
        <v>41743.208333333336</v>
      </c>
      <c r="N772">
        <v>1398056400</v>
      </c>
      <c r="O772" s="9">
        <f t="shared" si="4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6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4">
        <f t="shared" si="46"/>
        <v>0.49446428571428569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 s="9">
        <f t="shared" si="47"/>
        <v>43491.25</v>
      </c>
      <c r="N773">
        <v>1550815200</v>
      </c>
      <c r="O773" s="9">
        <f t="shared" si="4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6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4">
        <f t="shared" ref="G774:G837" si="50">$E774/$D774</f>
        <v>1.1335962566844919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 s="9">
        <f t="shared" ref="M774:M837" si="51">((($L774/60)/60)/24)+DATE(1970,1,1)</f>
        <v>43505.25</v>
      </c>
      <c r="N774">
        <v>1550037600</v>
      </c>
      <c r="O774" s="9">
        <f t="shared" si="4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6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4">
        <f t="shared" si="50"/>
        <v>1.9055555555555554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 s="9">
        <f t="shared" si="51"/>
        <v>42838.208333333328</v>
      </c>
      <c r="N775">
        <v>1492923600</v>
      </c>
      <c r="O775" s="9">
        <f t="shared" si="4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6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4">
        <f t="shared" si="50"/>
        <v>1.355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 s="9">
        <f t="shared" si="51"/>
        <v>42513.208333333328</v>
      </c>
      <c r="N776">
        <v>1467522000</v>
      </c>
      <c r="O776" s="9">
        <f t="shared" si="4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4">
        <f t="shared" si="50"/>
        <v>0.10297872340425532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 s="9">
        <f t="shared" si="51"/>
        <v>41949.25</v>
      </c>
      <c r="N777">
        <v>1416117600</v>
      </c>
      <c r="O777" s="9">
        <f t="shared" si="4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6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4">
        <f t="shared" si="50"/>
        <v>0.65544223826714798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 s="9">
        <f t="shared" si="51"/>
        <v>43650.208333333328</v>
      </c>
      <c r="N778">
        <v>1563771600</v>
      </c>
      <c r="O778" s="9">
        <f t="shared" si="4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6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4">
        <f t="shared" si="50"/>
        <v>0.49026652452025588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 s="9">
        <f t="shared" si="51"/>
        <v>40809.208333333336</v>
      </c>
      <c r="N779">
        <v>1319259600</v>
      </c>
      <c r="O779" s="9">
        <f t="shared" si="4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6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4">
        <f t="shared" si="50"/>
        <v>7.8792307692307695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 s="9">
        <f t="shared" si="51"/>
        <v>40768.208333333336</v>
      </c>
      <c r="N780">
        <v>1313643600</v>
      </c>
      <c r="O780" s="9">
        <f t="shared" si="4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6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4">
        <f t="shared" si="50"/>
        <v>0.80306347746090156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 s="9">
        <f t="shared" si="51"/>
        <v>42230.208333333328</v>
      </c>
      <c r="N781">
        <v>1440306000</v>
      </c>
      <c r="O781" s="9">
        <f t="shared" si="4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6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4">
        <f t="shared" si="50"/>
        <v>1.0629411764705883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 s="9">
        <f t="shared" si="51"/>
        <v>42573.208333333328</v>
      </c>
      <c r="N782">
        <v>1470805200</v>
      </c>
      <c r="O782" s="9">
        <f t="shared" si="4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6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4">
        <f t="shared" si="50"/>
        <v>0.50735632183908042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 s="9">
        <f t="shared" si="51"/>
        <v>40482.208333333336</v>
      </c>
      <c r="N783">
        <v>1292911200</v>
      </c>
      <c r="O783" s="9">
        <f t="shared" si="4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6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4">
        <f t="shared" si="50"/>
        <v>2.153137254901961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 s="9">
        <f t="shared" si="51"/>
        <v>40603.25</v>
      </c>
      <c r="N784">
        <v>1301374800</v>
      </c>
      <c r="O784" s="9">
        <f t="shared" si="4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6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4">
        <f t="shared" si="50"/>
        <v>1.4122972972972974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 s="9">
        <f t="shared" si="51"/>
        <v>41625.25</v>
      </c>
      <c r="N785">
        <v>1387864800</v>
      </c>
      <c r="O785" s="9">
        <f t="shared" si="4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6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4">
        <f t="shared" si="50"/>
        <v>1.1533745781777278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 s="9">
        <f t="shared" si="51"/>
        <v>42435.25</v>
      </c>
      <c r="N786">
        <v>1458190800</v>
      </c>
      <c r="O786" s="9">
        <f t="shared" si="4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4">
        <f t="shared" si="50"/>
        <v>1.9311940298507462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 s="9">
        <f t="shared" si="51"/>
        <v>43582.208333333328</v>
      </c>
      <c r="N787">
        <v>1559278800</v>
      </c>
      <c r="O787" s="9">
        <f t="shared" si="4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6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4">
        <f t="shared" si="50"/>
        <v>7.2973333333333334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 s="9">
        <f t="shared" si="51"/>
        <v>43186.208333333328</v>
      </c>
      <c r="N788">
        <v>1522731600</v>
      </c>
      <c r="O788" s="9">
        <f t="shared" si="4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6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4">
        <f t="shared" si="50"/>
        <v>0.99663398692810456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 s="9">
        <f t="shared" si="51"/>
        <v>40684.208333333336</v>
      </c>
      <c r="N789">
        <v>1306731600</v>
      </c>
      <c r="O789" s="9">
        <f t="shared" si="4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6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4">
        <f t="shared" si="50"/>
        <v>0.88166666666666671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 s="9">
        <f t="shared" si="51"/>
        <v>41202.208333333336</v>
      </c>
      <c r="N790">
        <v>1352527200</v>
      </c>
      <c r="O790" s="9">
        <f t="shared" si="4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6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4">
        <f t="shared" si="50"/>
        <v>0.37233333333333335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 s="9">
        <f t="shared" si="51"/>
        <v>41786.208333333336</v>
      </c>
      <c r="N791">
        <v>1404363600</v>
      </c>
      <c r="O791" s="9">
        <f t="shared" si="4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6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4">
        <f t="shared" si="50"/>
        <v>0.30540075309306081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 s="9">
        <f t="shared" si="51"/>
        <v>40223.25</v>
      </c>
      <c r="N792">
        <v>1266645600</v>
      </c>
      <c r="O792" s="9">
        <f t="shared" si="4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6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4">
        <f t="shared" si="50"/>
        <v>0.25714285714285712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 s="9">
        <f t="shared" si="51"/>
        <v>42715.25</v>
      </c>
      <c r="N793">
        <v>1482818400</v>
      </c>
      <c r="O793" s="9">
        <f t="shared" si="4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6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4">
        <f t="shared" si="50"/>
        <v>0.34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 s="9">
        <f t="shared" si="51"/>
        <v>41451.208333333336</v>
      </c>
      <c r="N794">
        <v>1374642000</v>
      </c>
      <c r="O794" s="9">
        <f t="shared" si="4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6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4">
        <f t="shared" si="50"/>
        <v>11.859090909090909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 s="9">
        <f t="shared" si="51"/>
        <v>41450.208333333336</v>
      </c>
      <c r="N795">
        <v>1372482000</v>
      </c>
      <c r="O795" s="9">
        <f t="shared" si="4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6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4">
        <f t="shared" si="50"/>
        <v>1.2539393939393939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 s="9">
        <f t="shared" si="51"/>
        <v>43091.25</v>
      </c>
      <c r="N796">
        <v>1514959200</v>
      </c>
      <c r="O796" s="9">
        <f t="shared" si="4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4">
        <f t="shared" si="50"/>
        <v>0.14394366197183098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 s="9">
        <f t="shared" si="51"/>
        <v>42675.208333333328</v>
      </c>
      <c r="N797">
        <v>1478235600</v>
      </c>
      <c r="O797" s="9">
        <f t="shared" si="4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6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4">
        <f t="shared" si="50"/>
        <v>0.54807692307692313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 s="9">
        <f t="shared" si="51"/>
        <v>41859.208333333336</v>
      </c>
      <c r="N798">
        <v>1408078800</v>
      </c>
      <c r="O798" s="9">
        <f t="shared" si="4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6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4">
        <f t="shared" si="50"/>
        <v>1.0963157894736841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 s="9">
        <f t="shared" si="51"/>
        <v>43464.25</v>
      </c>
      <c r="N799">
        <v>1548136800</v>
      </c>
      <c r="O799" s="9">
        <f t="shared" si="4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6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4">
        <f t="shared" si="50"/>
        <v>1.8847058823529412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 s="9">
        <f t="shared" si="51"/>
        <v>41060.208333333336</v>
      </c>
      <c r="N800">
        <v>1340859600</v>
      </c>
      <c r="O800" s="9">
        <f t="shared" si="4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6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4">
        <f t="shared" si="50"/>
        <v>0.87008284023668636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 s="9">
        <f t="shared" si="51"/>
        <v>42399.25</v>
      </c>
      <c r="N801">
        <v>1454479200</v>
      </c>
      <c r="O801" s="9">
        <f t="shared" si="4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6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4">
        <f t="shared" si="50"/>
        <v>0.01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 s="9">
        <f t="shared" si="51"/>
        <v>42167.208333333328</v>
      </c>
      <c r="N802">
        <v>1434430800</v>
      </c>
      <c r="O802" s="9">
        <f t="shared" si="4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6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4">
        <f t="shared" si="50"/>
        <v>2.0291304347826089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 s="9">
        <f t="shared" si="51"/>
        <v>43830.25</v>
      </c>
      <c r="N803">
        <v>1579672800</v>
      </c>
      <c r="O803" s="9">
        <f t="shared" si="4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4">
        <f t="shared" si="50"/>
        <v>1.9703225806451612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 s="9">
        <f t="shared" si="51"/>
        <v>43650.208333333328</v>
      </c>
      <c r="N804">
        <v>1562389200</v>
      </c>
      <c r="O804" s="9">
        <f t="shared" si="4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4">
        <f t="shared" si="50"/>
        <v>1.07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 s="9">
        <f t="shared" si="51"/>
        <v>43492.25</v>
      </c>
      <c r="N805">
        <v>1551506400</v>
      </c>
      <c r="O805" s="9">
        <f t="shared" si="4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6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4">
        <f t="shared" si="50"/>
        <v>2.6873076923076922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 s="9">
        <f t="shared" si="51"/>
        <v>43102.25</v>
      </c>
      <c r="N806">
        <v>1516600800</v>
      </c>
      <c r="O806" s="9">
        <f t="shared" si="4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4">
        <f t="shared" si="50"/>
        <v>0.50845360824742269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 s="9">
        <f t="shared" si="51"/>
        <v>41958.25</v>
      </c>
      <c r="N807">
        <v>1420437600</v>
      </c>
      <c r="O807" s="9">
        <f t="shared" si="4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6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4">
        <f t="shared" si="50"/>
        <v>11.802857142857142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 s="9">
        <f t="shared" si="51"/>
        <v>40973.25</v>
      </c>
      <c r="N808">
        <v>1332997200</v>
      </c>
      <c r="O808" s="9">
        <f t="shared" si="4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6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4">
        <f t="shared" si="50"/>
        <v>2.64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 s="9">
        <f t="shared" si="51"/>
        <v>43753.208333333328</v>
      </c>
      <c r="N809">
        <v>1574920800</v>
      </c>
      <c r="O809" s="9">
        <f t="shared" si="4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6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4">
        <f t="shared" si="50"/>
        <v>0.30442307692307691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 s="9">
        <f t="shared" si="51"/>
        <v>42507.208333333328</v>
      </c>
      <c r="N810">
        <v>1464930000</v>
      </c>
      <c r="O810" s="9">
        <f t="shared" si="4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6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4">
        <f t="shared" si="50"/>
        <v>0.62880681818181816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 s="9">
        <f t="shared" si="51"/>
        <v>41135.208333333336</v>
      </c>
      <c r="N811">
        <v>1345006800</v>
      </c>
      <c r="O811" s="9">
        <f t="shared" si="4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6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4">
        <f t="shared" si="50"/>
        <v>1.9312499999999999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 s="9">
        <f t="shared" si="51"/>
        <v>43067.25</v>
      </c>
      <c r="N812">
        <v>1512712800</v>
      </c>
      <c r="O812" s="9">
        <f t="shared" si="4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6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4">
        <f t="shared" si="50"/>
        <v>0.77102702702702708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 s="9">
        <f t="shared" si="51"/>
        <v>42378.25</v>
      </c>
      <c r="N813">
        <v>1452492000</v>
      </c>
      <c r="O813" s="9">
        <f t="shared" si="4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6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4">
        <f t="shared" si="50"/>
        <v>2.2552763819095478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 s="9">
        <f t="shared" si="51"/>
        <v>43206.208333333328</v>
      </c>
      <c r="N814">
        <v>1524286800</v>
      </c>
      <c r="O814" s="9">
        <f t="shared" si="4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6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4">
        <f t="shared" si="50"/>
        <v>2.3940625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 s="9">
        <f t="shared" si="51"/>
        <v>41148.208333333336</v>
      </c>
      <c r="N815">
        <v>1346907600</v>
      </c>
      <c r="O815" s="9">
        <f t="shared" si="4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6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4">
        <f t="shared" si="50"/>
        <v>0.921875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 s="9">
        <f t="shared" si="51"/>
        <v>42517.208333333328</v>
      </c>
      <c r="N816">
        <v>1464498000</v>
      </c>
      <c r="O816" s="9">
        <f t="shared" si="4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4">
        <f t="shared" si="50"/>
        <v>1.3023333333333333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 s="9">
        <f t="shared" si="51"/>
        <v>43068.25</v>
      </c>
      <c r="N817">
        <v>1514181600</v>
      </c>
      <c r="O817" s="9">
        <f t="shared" si="4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16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4">
        <f t="shared" si="50"/>
        <v>6.1521739130434785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 s="9">
        <f t="shared" si="51"/>
        <v>41680.25</v>
      </c>
      <c r="N818">
        <v>1392184800</v>
      </c>
      <c r="O818" s="9">
        <f t="shared" si="4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6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4">
        <f t="shared" si="50"/>
        <v>3.687953216374269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 s="9">
        <f t="shared" si="51"/>
        <v>43589.208333333328</v>
      </c>
      <c r="N819">
        <v>1559365200</v>
      </c>
      <c r="O819" s="9">
        <f t="shared" si="4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6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4">
        <f t="shared" si="50"/>
        <v>10.948571428571428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 s="9">
        <f t="shared" si="51"/>
        <v>43486.25</v>
      </c>
      <c r="N820">
        <v>1549173600</v>
      </c>
      <c r="O820" s="9">
        <f t="shared" si="4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4">
        <f t="shared" si="50"/>
        <v>0.50662921348314605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 s="9">
        <f t="shared" si="51"/>
        <v>41237.25</v>
      </c>
      <c r="N821">
        <v>1355032800</v>
      </c>
      <c r="O821" s="9">
        <f t="shared" si="4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6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4">
        <f t="shared" si="50"/>
        <v>8.0060000000000002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 s="9">
        <f t="shared" si="51"/>
        <v>43310.208333333328</v>
      </c>
      <c r="N822">
        <v>1533963600</v>
      </c>
      <c r="O822" s="9">
        <f t="shared" si="4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6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4">
        <f t="shared" si="50"/>
        <v>2.9128571428571428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 s="9">
        <f t="shared" si="51"/>
        <v>42794.25</v>
      </c>
      <c r="N823">
        <v>1489381200</v>
      </c>
      <c r="O823" s="9">
        <f t="shared" si="4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6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4">
        <f t="shared" si="50"/>
        <v>3.4996666666666667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 s="9">
        <f t="shared" si="51"/>
        <v>41698.25</v>
      </c>
      <c r="N824">
        <v>1395032400</v>
      </c>
      <c r="O824" s="9">
        <f t="shared" si="4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16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4">
        <f t="shared" si="50"/>
        <v>3.5707317073170732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 s="9">
        <f t="shared" si="51"/>
        <v>41892.208333333336</v>
      </c>
      <c r="N825">
        <v>1412485200</v>
      </c>
      <c r="O825" s="9">
        <f t="shared" si="4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6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4">
        <f t="shared" si="50"/>
        <v>1.2648941176470587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 s="9">
        <f t="shared" si="51"/>
        <v>40348.208333333336</v>
      </c>
      <c r="N826">
        <v>1279688400</v>
      </c>
      <c r="O826" s="9">
        <f t="shared" si="4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6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4">
        <f t="shared" si="50"/>
        <v>3.875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 s="9">
        <f t="shared" si="51"/>
        <v>42941.208333333328</v>
      </c>
      <c r="N827">
        <v>1501995600</v>
      </c>
      <c r="O827" s="9">
        <f t="shared" si="4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4">
        <f t="shared" si="50"/>
        <v>4.5703571428571426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 s="9">
        <f t="shared" si="51"/>
        <v>40525.25</v>
      </c>
      <c r="N828">
        <v>1294639200</v>
      </c>
      <c r="O828" s="9">
        <f t="shared" si="4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4">
        <f t="shared" si="50"/>
        <v>2.6669565217391304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 s="9">
        <f t="shared" si="51"/>
        <v>40666.208333333336</v>
      </c>
      <c r="N829">
        <v>1305435600</v>
      </c>
      <c r="O829" s="9">
        <f t="shared" si="4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4">
        <f t="shared" si="50"/>
        <v>0.69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 s="9">
        <f t="shared" si="51"/>
        <v>43340.208333333328</v>
      </c>
      <c r="N830">
        <v>1537592400</v>
      </c>
      <c r="O830" s="9">
        <f t="shared" si="4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6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4">
        <f t="shared" si="50"/>
        <v>0.51343749999999999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 s="9">
        <f t="shared" si="51"/>
        <v>42164.208333333328</v>
      </c>
      <c r="N831">
        <v>1435122000</v>
      </c>
      <c r="O831" s="9">
        <f t="shared" si="4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4">
        <f t="shared" si="50"/>
        <v>1.1710526315789473E-2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 s="9">
        <f t="shared" si="51"/>
        <v>43103.25</v>
      </c>
      <c r="N832">
        <v>1520056800</v>
      </c>
      <c r="O832" s="9">
        <f t="shared" si="4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4">
        <f t="shared" si="50"/>
        <v>1.089773429454171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 s="9">
        <f t="shared" si="51"/>
        <v>40994.208333333336</v>
      </c>
      <c r="N833">
        <v>1335675600</v>
      </c>
      <c r="O833" s="9">
        <f t="shared" si="4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6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4">
        <f t="shared" si="50"/>
        <v>3.1517592592592591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 s="9">
        <f t="shared" si="51"/>
        <v>42299.208333333328</v>
      </c>
      <c r="N834">
        <v>1448431200</v>
      </c>
      <c r="O834" s="9">
        <f t="shared" si="4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6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4">
        <f t="shared" si="50"/>
        <v>1.5769117647058823</v>
      </c>
      <c r="H835">
        <v>165</v>
      </c>
      <c r="I835" s="5">
        <f t="shared" si="49"/>
        <v>64.987878787878785</v>
      </c>
      <c r="J835" t="s">
        <v>36</v>
      </c>
      <c r="K835" t="s">
        <v>37</v>
      </c>
      <c r="L835">
        <v>1297663200</v>
      </c>
      <c r="M835" s="9">
        <f t="shared" si="51"/>
        <v>40588.25</v>
      </c>
      <c r="N835">
        <v>1298613600</v>
      </c>
      <c r="O835" s="9">
        <f t="shared" ref="O835:O898" si="52">((($N835/60)/60)/24)+DATE(1970,1,1)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6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4">
        <f t="shared" si="50"/>
        <v>1.5380821917808218</v>
      </c>
      <c r="H836">
        <v>119</v>
      </c>
      <c r="I836" s="5">
        <f t="shared" ref="I836:I899" si="53">$E836/$H836</f>
        <v>94.352941176470594</v>
      </c>
      <c r="J836" t="s">
        <v>21</v>
      </c>
      <c r="K836" t="s">
        <v>22</v>
      </c>
      <c r="L836">
        <v>1371963600</v>
      </c>
      <c r="M836" s="9">
        <f t="shared" si="51"/>
        <v>41448.208333333336</v>
      </c>
      <c r="N836">
        <v>1372482000</v>
      </c>
      <c r="O836" s="9">
        <f t="shared" si="52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6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4">
        <f t="shared" si="50"/>
        <v>0.89738979118329465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 s="9">
        <f t="shared" si="51"/>
        <v>42063.25</v>
      </c>
      <c r="N837">
        <v>1425621600</v>
      </c>
      <c r="O837" s="9">
        <f t="shared" si="52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6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4">
        <f t="shared" ref="G838:G901" si="54">$E838/$D838</f>
        <v>0.75135802469135804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 s="9">
        <f t="shared" ref="M838:M901" si="55">((($L838/60)/60)/24)+DATE(1970,1,1)</f>
        <v>40214.25</v>
      </c>
      <c r="N838">
        <v>1266300000</v>
      </c>
      <c r="O838" s="9">
        <f t="shared" si="52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6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4">
        <f t="shared" si="54"/>
        <v>8.5288135593220336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 s="9">
        <f t="shared" si="55"/>
        <v>40629.208333333336</v>
      </c>
      <c r="N839">
        <v>1305867600</v>
      </c>
      <c r="O839" s="9">
        <f t="shared" si="52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6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4">
        <f t="shared" si="54"/>
        <v>1.3890625000000001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 s="9">
        <f t="shared" si="55"/>
        <v>43370.208333333328</v>
      </c>
      <c r="N840">
        <v>1538802000</v>
      </c>
      <c r="O840" s="9">
        <f t="shared" si="52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6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4">
        <f t="shared" si="54"/>
        <v>1.9018181818181819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 s="9">
        <f t="shared" si="55"/>
        <v>41715.208333333336</v>
      </c>
      <c r="N841">
        <v>1398920400</v>
      </c>
      <c r="O841" s="9">
        <f t="shared" si="52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6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4">
        <f t="shared" si="54"/>
        <v>1.0024333619948409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 s="9">
        <f t="shared" si="55"/>
        <v>41836.208333333336</v>
      </c>
      <c r="N842">
        <v>1405659600</v>
      </c>
      <c r="O842" s="9">
        <f t="shared" si="52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6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4">
        <f t="shared" si="54"/>
        <v>1.4275824175824177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 s="9">
        <f t="shared" si="55"/>
        <v>42419.25</v>
      </c>
      <c r="N843">
        <v>1457244000</v>
      </c>
      <c r="O843" s="9">
        <f t="shared" si="52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4">
        <f t="shared" si="54"/>
        <v>5.6313333333333331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 s="9">
        <f t="shared" si="55"/>
        <v>43266.208333333328</v>
      </c>
      <c r="N844">
        <v>1529298000</v>
      </c>
      <c r="O844" s="9">
        <f t="shared" si="52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4">
        <f t="shared" si="54"/>
        <v>0.30715909090909088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 s="9">
        <f t="shared" si="55"/>
        <v>43338.208333333328</v>
      </c>
      <c r="N845">
        <v>1535778000</v>
      </c>
      <c r="O845" s="9">
        <f t="shared" si="52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6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4">
        <f t="shared" si="54"/>
        <v>0.99397727272727276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 s="9">
        <f t="shared" si="55"/>
        <v>40930.25</v>
      </c>
      <c r="N846">
        <v>1327471200</v>
      </c>
      <c r="O846" s="9">
        <f t="shared" si="52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6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4">
        <f t="shared" si="54"/>
        <v>1.9754935622317598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 s="9">
        <f t="shared" si="55"/>
        <v>43235.208333333328</v>
      </c>
      <c r="N847">
        <v>1529557200</v>
      </c>
      <c r="O847" s="9">
        <f t="shared" si="52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6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4">
        <f t="shared" si="54"/>
        <v>5.085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 s="9">
        <f t="shared" si="55"/>
        <v>43302.208333333328</v>
      </c>
      <c r="N848">
        <v>1535259600</v>
      </c>
      <c r="O848" s="9">
        <f t="shared" si="52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6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4">
        <f t="shared" si="54"/>
        <v>2.3774468085106384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 s="9">
        <f t="shared" si="55"/>
        <v>43107.25</v>
      </c>
      <c r="N849">
        <v>1515564000</v>
      </c>
      <c r="O849" s="9">
        <f t="shared" si="52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6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4">
        <f t="shared" si="54"/>
        <v>3.3846875000000001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 s="9">
        <f t="shared" si="55"/>
        <v>40341.208333333336</v>
      </c>
      <c r="N850">
        <v>1277096400</v>
      </c>
      <c r="O850" s="9">
        <f t="shared" si="52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6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4">
        <f t="shared" si="54"/>
        <v>1.3308955223880596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 s="9">
        <f t="shared" si="55"/>
        <v>40948.25</v>
      </c>
      <c r="N851">
        <v>1329026400</v>
      </c>
      <c r="O851" s="9">
        <f t="shared" si="52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16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4">
        <f t="shared" si="54"/>
        <v>0.01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 s="9">
        <f t="shared" si="55"/>
        <v>40866.25</v>
      </c>
      <c r="N852">
        <v>1322978400</v>
      </c>
      <c r="O852" s="9">
        <f t="shared" si="52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4">
        <f t="shared" si="54"/>
        <v>2.0779999999999998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 s="9">
        <f t="shared" si="55"/>
        <v>41031.208333333336</v>
      </c>
      <c r="N853">
        <v>1338786000</v>
      </c>
      <c r="O853" s="9">
        <f t="shared" si="52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4">
        <f t="shared" si="54"/>
        <v>0.51122448979591839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 s="9">
        <f t="shared" si="55"/>
        <v>40740.208333333336</v>
      </c>
      <c r="N854">
        <v>1311656400</v>
      </c>
      <c r="O854" s="9">
        <f t="shared" si="52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6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4">
        <f t="shared" si="54"/>
        <v>6.5205847953216374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 s="9">
        <f t="shared" si="55"/>
        <v>40714.208333333336</v>
      </c>
      <c r="N855">
        <v>1308978000</v>
      </c>
      <c r="O855" s="9">
        <f t="shared" si="52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4">
        <f t="shared" si="54"/>
        <v>1.1363099415204678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 s="9">
        <f t="shared" si="55"/>
        <v>43787.25</v>
      </c>
      <c r="N856">
        <v>1576389600</v>
      </c>
      <c r="O856" s="9">
        <f t="shared" si="52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6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4">
        <f t="shared" si="54"/>
        <v>1.0237606837606839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 s="9">
        <f t="shared" si="55"/>
        <v>40712.208333333336</v>
      </c>
      <c r="N857">
        <v>1311051600</v>
      </c>
      <c r="O857" s="9">
        <f t="shared" si="52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6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4">
        <f t="shared" si="54"/>
        <v>3.5658333333333334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 s="9">
        <f t="shared" si="55"/>
        <v>41023.208333333336</v>
      </c>
      <c r="N858">
        <v>1336712400</v>
      </c>
      <c r="O858" s="9">
        <f t="shared" si="52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4">
        <f t="shared" si="54"/>
        <v>1.3986792452830188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 s="9">
        <f t="shared" si="55"/>
        <v>40944.25</v>
      </c>
      <c r="N859">
        <v>1330408800</v>
      </c>
      <c r="O859" s="9">
        <f t="shared" si="52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4">
        <f t="shared" si="54"/>
        <v>0.69450000000000001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 s="9">
        <f t="shared" si="55"/>
        <v>43211.208333333328</v>
      </c>
      <c r="N860">
        <v>1524891600</v>
      </c>
      <c r="O860" s="9">
        <f t="shared" si="52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4">
        <f t="shared" si="54"/>
        <v>0.35534246575342465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 s="9">
        <f t="shared" si="55"/>
        <v>41334.25</v>
      </c>
      <c r="N861">
        <v>1363669200</v>
      </c>
      <c r="O861" s="9">
        <f t="shared" si="52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4">
        <f t="shared" si="54"/>
        <v>2.5165000000000002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 s="9">
        <f t="shared" si="55"/>
        <v>43515.25</v>
      </c>
      <c r="N862">
        <v>1551420000</v>
      </c>
      <c r="O862" s="9">
        <f t="shared" si="52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6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4">
        <f t="shared" si="54"/>
        <v>1.0587500000000001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 s="9">
        <f t="shared" si="55"/>
        <v>40258.208333333336</v>
      </c>
      <c r="N863">
        <v>1269838800</v>
      </c>
      <c r="O863" s="9">
        <f t="shared" si="52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6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4">
        <f t="shared" si="54"/>
        <v>1.8742857142857143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 s="9">
        <f t="shared" si="55"/>
        <v>40756.208333333336</v>
      </c>
      <c r="N864">
        <v>1312520400</v>
      </c>
      <c r="O864" s="9">
        <f t="shared" si="52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6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4">
        <f t="shared" si="54"/>
        <v>3.8678571428571429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 s="9">
        <f t="shared" si="55"/>
        <v>42172.208333333328</v>
      </c>
      <c r="N865">
        <v>1436504400</v>
      </c>
      <c r="O865" s="9">
        <f t="shared" si="52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6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4">
        <f t="shared" si="54"/>
        <v>3.4707142857142856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 s="9">
        <f t="shared" si="55"/>
        <v>42601.208333333328</v>
      </c>
      <c r="N866">
        <v>1472014800</v>
      </c>
      <c r="O866" s="9">
        <f t="shared" si="52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6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4">
        <f t="shared" si="54"/>
        <v>1.8582098765432098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 s="9">
        <f t="shared" si="55"/>
        <v>41897.208333333336</v>
      </c>
      <c r="N867">
        <v>1411534800</v>
      </c>
      <c r="O867" s="9">
        <f t="shared" si="52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6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4">
        <f t="shared" si="54"/>
        <v>0.43241247264770238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 s="9">
        <f t="shared" si="55"/>
        <v>40671.208333333336</v>
      </c>
      <c r="N868">
        <v>1304917200</v>
      </c>
      <c r="O868" s="9">
        <f t="shared" si="52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4">
        <f t="shared" si="54"/>
        <v>1.6243749999999999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 s="9">
        <f t="shared" si="55"/>
        <v>43382.208333333328</v>
      </c>
      <c r="N869">
        <v>1539579600</v>
      </c>
      <c r="O869" s="9">
        <f t="shared" si="52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6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4">
        <f t="shared" si="54"/>
        <v>1.8484285714285715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 s="9">
        <f t="shared" si="55"/>
        <v>41559.208333333336</v>
      </c>
      <c r="N870">
        <v>1382504400</v>
      </c>
      <c r="O870" s="9">
        <f t="shared" si="52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6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4">
        <f t="shared" si="54"/>
        <v>0.23703520691785052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 s="9">
        <f t="shared" si="55"/>
        <v>40350.208333333336</v>
      </c>
      <c r="N871">
        <v>1278306000</v>
      </c>
      <c r="O871" s="9">
        <f t="shared" si="52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6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4">
        <f t="shared" si="54"/>
        <v>0.89870129870129867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 s="9">
        <f t="shared" si="55"/>
        <v>42240.208333333328</v>
      </c>
      <c r="N872">
        <v>1442552400</v>
      </c>
      <c r="O872" s="9">
        <f t="shared" si="52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4">
        <f t="shared" si="54"/>
        <v>2.7260419580419581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 s="9">
        <f t="shared" si="55"/>
        <v>43040.208333333328</v>
      </c>
      <c r="N873">
        <v>1511071200</v>
      </c>
      <c r="O873" s="9">
        <f t="shared" si="52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6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4">
        <f t="shared" si="54"/>
        <v>1.7004255319148935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 s="9">
        <f t="shared" si="55"/>
        <v>43346.208333333328</v>
      </c>
      <c r="N874">
        <v>1536382800</v>
      </c>
      <c r="O874" s="9">
        <f t="shared" si="52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6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4">
        <f t="shared" si="54"/>
        <v>1.8828503562945369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 s="9">
        <f t="shared" si="55"/>
        <v>41647.25</v>
      </c>
      <c r="N875">
        <v>1389592800</v>
      </c>
      <c r="O875" s="9">
        <f t="shared" si="52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6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4">
        <f t="shared" si="54"/>
        <v>3.4693532338308457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 s="9">
        <f t="shared" si="55"/>
        <v>40291.208333333336</v>
      </c>
      <c r="N876">
        <v>1275282000</v>
      </c>
      <c r="O876" s="9">
        <f t="shared" si="52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6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4">
        <f t="shared" si="54"/>
        <v>0.6917721518987342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 s="9">
        <f t="shared" si="55"/>
        <v>40556.25</v>
      </c>
      <c r="N877">
        <v>1294984800</v>
      </c>
      <c r="O877" s="9">
        <f t="shared" si="52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4">
        <f t="shared" si="54"/>
        <v>0.25433734939759034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 s="9">
        <f t="shared" si="55"/>
        <v>43624.208333333328</v>
      </c>
      <c r="N878">
        <v>1562043600</v>
      </c>
      <c r="O878" s="9">
        <f t="shared" si="52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6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4">
        <f t="shared" si="54"/>
        <v>0.77400977995110021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 s="9">
        <f t="shared" si="55"/>
        <v>42577.208333333328</v>
      </c>
      <c r="N879">
        <v>1469595600</v>
      </c>
      <c r="O879" s="9">
        <f t="shared" si="52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6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4">
        <f t="shared" si="54"/>
        <v>0.37481481481481482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 s="9">
        <f t="shared" si="55"/>
        <v>43845.25</v>
      </c>
      <c r="N880">
        <v>1581141600</v>
      </c>
      <c r="O880" s="9">
        <f t="shared" si="52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6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4">
        <f t="shared" si="54"/>
        <v>5.4379999999999997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 s="9">
        <f t="shared" si="55"/>
        <v>42788.25</v>
      </c>
      <c r="N881">
        <v>1488520800</v>
      </c>
      <c r="O881" s="9">
        <f t="shared" si="52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6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4">
        <f t="shared" si="54"/>
        <v>2.2852189349112426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 s="9">
        <f t="shared" si="55"/>
        <v>43667.208333333328</v>
      </c>
      <c r="N882">
        <v>1563858000</v>
      </c>
      <c r="O882" s="9">
        <f t="shared" si="52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6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4">
        <f t="shared" si="54"/>
        <v>0.38948339483394834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 s="9">
        <f t="shared" si="55"/>
        <v>42194.208333333328</v>
      </c>
      <c r="N883">
        <v>1438923600</v>
      </c>
      <c r="O883" s="9">
        <f t="shared" si="52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6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4">
        <f t="shared" si="54"/>
        <v>3.7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 s="9">
        <f t="shared" si="55"/>
        <v>42025.25</v>
      </c>
      <c r="N884">
        <v>1422165600</v>
      </c>
      <c r="O884" s="9">
        <f t="shared" si="52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4">
        <f t="shared" si="54"/>
        <v>2.3791176470588233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 s="9">
        <f t="shared" si="55"/>
        <v>40323.208333333336</v>
      </c>
      <c r="N885">
        <v>1277874000</v>
      </c>
      <c r="O885" s="9">
        <f t="shared" si="52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6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4">
        <f t="shared" si="54"/>
        <v>0.64036299765807958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 s="9">
        <f t="shared" si="55"/>
        <v>41763.208333333336</v>
      </c>
      <c r="N886">
        <v>1399352400</v>
      </c>
      <c r="O886" s="9">
        <f t="shared" si="52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6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4">
        <f t="shared" si="54"/>
        <v>1.1827777777777777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 s="9">
        <f t="shared" si="55"/>
        <v>40335.208333333336</v>
      </c>
      <c r="N887">
        <v>1279083600</v>
      </c>
      <c r="O887" s="9">
        <f t="shared" si="52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6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4">
        <f t="shared" si="54"/>
        <v>0.84824037184594958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 s="9">
        <f t="shared" si="55"/>
        <v>40416.208333333336</v>
      </c>
      <c r="N888">
        <v>1284354000</v>
      </c>
      <c r="O888" s="9">
        <f t="shared" si="52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4">
        <f t="shared" si="54"/>
        <v>0.29346153846153844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 s="9">
        <f t="shared" si="55"/>
        <v>42202.208333333328</v>
      </c>
      <c r="N889">
        <v>1441170000</v>
      </c>
      <c r="O889" s="9">
        <f t="shared" si="52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4">
        <f t="shared" si="54"/>
        <v>2.0989655172413793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 s="9">
        <f t="shared" si="55"/>
        <v>42836.208333333328</v>
      </c>
      <c r="N890">
        <v>1493528400</v>
      </c>
      <c r="O890" s="9">
        <f t="shared" si="52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6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4">
        <f t="shared" si="54"/>
        <v>1.697857142857143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 s="9">
        <f t="shared" si="55"/>
        <v>41710.208333333336</v>
      </c>
      <c r="N891">
        <v>1395205200</v>
      </c>
      <c r="O891" s="9">
        <f t="shared" si="52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6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4">
        <f t="shared" si="54"/>
        <v>1.1595907738095239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 s="9">
        <f t="shared" si="55"/>
        <v>43640.208333333328</v>
      </c>
      <c r="N892">
        <v>1561438800</v>
      </c>
      <c r="O892" s="9">
        <f t="shared" si="52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4">
        <f t="shared" si="54"/>
        <v>2.5859999999999999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 s="9">
        <f t="shared" si="55"/>
        <v>40880.25</v>
      </c>
      <c r="N893">
        <v>1326693600</v>
      </c>
      <c r="O893" s="9">
        <f t="shared" si="52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6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4">
        <f t="shared" si="54"/>
        <v>2.3058333333333332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 s="9">
        <f t="shared" si="55"/>
        <v>40319.208333333336</v>
      </c>
      <c r="N894">
        <v>1277960400</v>
      </c>
      <c r="O894" s="9">
        <f t="shared" si="52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6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4">
        <f t="shared" si="54"/>
        <v>1.2821428571428573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 s="9">
        <f t="shared" si="55"/>
        <v>42170.208333333328</v>
      </c>
      <c r="N895">
        <v>1434690000</v>
      </c>
      <c r="O895" s="9">
        <f t="shared" si="52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6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4">
        <f t="shared" si="54"/>
        <v>1.8870588235294117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 s="9">
        <f t="shared" si="55"/>
        <v>41466.208333333336</v>
      </c>
      <c r="N896">
        <v>1376110800</v>
      </c>
      <c r="O896" s="9">
        <f t="shared" si="52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4">
        <f t="shared" si="54"/>
        <v>6.9511889862327911E-2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 s="9">
        <f t="shared" si="55"/>
        <v>43134.25</v>
      </c>
      <c r="N897">
        <v>1518415200</v>
      </c>
      <c r="O897" s="9">
        <f t="shared" si="52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4">
        <f t="shared" si="54"/>
        <v>7.7443434343434348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 s="9">
        <f t="shared" si="55"/>
        <v>40738.208333333336</v>
      </c>
      <c r="N898">
        <v>1310878800</v>
      </c>
      <c r="O898" s="9">
        <f t="shared" si="52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6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4">
        <f t="shared" si="54"/>
        <v>0.27693181818181817</v>
      </c>
      <c r="H899">
        <v>27</v>
      </c>
      <c r="I899" s="5">
        <f t="shared" si="53"/>
        <v>90.259259259259252</v>
      </c>
      <c r="J899" t="s">
        <v>21</v>
      </c>
      <c r="K899" t="s">
        <v>22</v>
      </c>
      <c r="L899">
        <v>1556427600</v>
      </c>
      <c r="M899" s="9">
        <f t="shared" si="55"/>
        <v>43583.208333333328</v>
      </c>
      <c r="N899">
        <v>1556600400</v>
      </c>
      <c r="O899" s="9">
        <f t="shared" ref="O899:O962" si="56">((($N899/60)/60)/24)+DATE(1970,1,1)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6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4">
        <f t="shared" si="54"/>
        <v>0.52479620323841425</v>
      </c>
      <c r="H900">
        <v>1221</v>
      </c>
      <c r="I900" s="5">
        <f t="shared" ref="I900:I963" si="57">$E900/$H900</f>
        <v>76.978705978705975</v>
      </c>
      <c r="J900" t="s">
        <v>21</v>
      </c>
      <c r="K900" t="s">
        <v>22</v>
      </c>
      <c r="L900">
        <v>1576476000</v>
      </c>
      <c r="M900" s="9">
        <f t="shared" si="55"/>
        <v>43815.25</v>
      </c>
      <c r="N900">
        <v>1576994400</v>
      </c>
      <c r="O900" s="9">
        <f t="shared" si="56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6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4">
        <f t="shared" si="54"/>
        <v>4.0709677419354842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 s="9">
        <f t="shared" si="55"/>
        <v>41554.208333333336</v>
      </c>
      <c r="N901">
        <v>1382677200</v>
      </c>
      <c r="O901" s="9">
        <f t="shared" si="56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6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4">
        <f t="shared" ref="G902:G965" si="58">$E902/$D902</f>
        <v>0.02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 s="9">
        <f t="shared" ref="M902:M965" si="59">((($L902/60)/60)/24)+DATE(1970,1,1)</f>
        <v>41901.208333333336</v>
      </c>
      <c r="N902">
        <v>1411189200</v>
      </c>
      <c r="O902" s="9">
        <f t="shared" si="56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6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4">
        <f t="shared" si="58"/>
        <v>1.5617857142857143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 s="9">
        <f t="shared" si="59"/>
        <v>43298.208333333328</v>
      </c>
      <c r="N903">
        <v>1534654800</v>
      </c>
      <c r="O903" s="9">
        <f t="shared" si="56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6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4">
        <f t="shared" si="58"/>
        <v>2.5242857142857145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 s="9">
        <f t="shared" si="59"/>
        <v>42399.25</v>
      </c>
      <c r="N904">
        <v>1457762400</v>
      </c>
      <c r="O904" s="9">
        <f t="shared" si="56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4">
        <f t="shared" si="58"/>
        <v>1.729268292682927E-2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 s="9">
        <f t="shared" si="59"/>
        <v>41034.208333333336</v>
      </c>
      <c r="N905">
        <v>1337490000</v>
      </c>
      <c r="O905" s="9">
        <f t="shared" si="56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6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4">
        <f t="shared" si="58"/>
        <v>0.12230769230769231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 s="9">
        <f t="shared" si="59"/>
        <v>41186.208333333336</v>
      </c>
      <c r="N906">
        <v>1349672400</v>
      </c>
      <c r="O906" s="9">
        <f t="shared" si="56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6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4">
        <f t="shared" si="58"/>
        <v>1.6398734177215191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 s="9">
        <f t="shared" si="59"/>
        <v>41536.208333333336</v>
      </c>
      <c r="N907">
        <v>1379826000</v>
      </c>
      <c r="O907" s="9">
        <f t="shared" si="56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4">
        <f t="shared" si="58"/>
        <v>1.6298181818181818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 s="9">
        <f t="shared" si="59"/>
        <v>42868.208333333328</v>
      </c>
      <c r="N908">
        <v>1497762000</v>
      </c>
      <c r="O908" s="9">
        <f t="shared" si="56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6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4">
        <f t="shared" si="58"/>
        <v>0.20252747252747252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 s="9">
        <f t="shared" si="59"/>
        <v>40660.208333333336</v>
      </c>
      <c r="N909">
        <v>1304485200</v>
      </c>
      <c r="O909" s="9">
        <f t="shared" si="56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6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4">
        <f t="shared" si="58"/>
        <v>3.1924083769633507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 s="9">
        <f t="shared" si="59"/>
        <v>41031.208333333336</v>
      </c>
      <c r="N910">
        <v>1336885200</v>
      </c>
      <c r="O910" s="9">
        <f t="shared" si="56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6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4">
        <f t="shared" si="58"/>
        <v>4.7894444444444444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 s="9">
        <f t="shared" si="59"/>
        <v>43255.208333333328</v>
      </c>
      <c r="N911">
        <v>1530421200</v>
      </c>
      <c r="O911" s="9">
        <f t="shared" si="56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6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4">
        <f t="shared" si="58"/>
        <v>0.19556634304207121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 s="9">
        <f t="shared" si="59"/>
        <v>42026.25</v>
      </c>
      <c r="N912">
        <v>1421992800</v>
      </c>
      <c r="O912" s="9">
        <f t="shared" si="56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6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4">
        <f t="shared" si="58"/>
        <v>1.9894827586206896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 s="9">
        <f t="shared" si="59"/>
        <v>43717.208333333328</v>
      </c>
      <c r="N913">
        <v>1568178000</v>
      </c>
      <c r="O913" s="9">
        <f t="shared" si="56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6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4">
        <f t="shared" si="58"/>
        <v>7.95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 s="9">
        <f t="shared" si="59"/>
        <v>41157.208333333336</v>
      </c>
      <c r="N914">
        <v>1347944400</v>
      </c>
      <c r="O914" s="9">
        <f t="shared" si="56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6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4">
        <f t="shared" si="58"/>
        <v>0.50621082621082625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 s="9">
        <f t="shared" si="59"/>
        <v>43597.208333333328</v>
      </c>
      <c r="N915">
        <v>1558760400</v>
      </c>
      <c r="O915" s="9">
        <f t="shared" si="56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6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4">
        <f t="shared" si="58"/>
        <v>0.57437499999999997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 s="9">
        <f t="shared" si="59"/>
        <v>41490.208333333336</v>
      </c>
      <c r="N916">
        <v>1376629200</v>
      </c>
      <c r="O916" s="9">
        <f t="shared" si="56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6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4">
        <f t="shared" si="58"/>
        <v>1.5562827640984909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 s="9">
        <f t="shared" si="59"/>
        <v>42976.208333333328</v>
      </c>
      <c r="N917">
        <v>1504760400</v>
      </c>
      <c r="O917" s="9">
        <f t="shared" si="56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4">
        <f t="shared" si="58"/>
        <v>0.36297297297297298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 s="9">
        <f t="shared" si="59"/>
        <v>41991.25</v>
      </c>
      <c r="N918">
        <v>1419660000</v>
      </c>
      <c r="O918" s="9">
        <f t="shared" si="56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6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4">
        <f t="shared" si="58"/>
        <v>0.58250000000000002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 s="9">
        <f t="shared" si="59"/>
        <v>40722.208333333336</v>
      </c>
      <c r="N919">
        <v>1311310800</v>
      </c>
      <c r="O919" s="9">
        <f t="shared" si="56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6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4">
        <f t="shared" si="58"/>
        <v>2.3739473684210526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 s="9">
        <f t="shared" si="59"/>
        <v>41117.208333333336</v>
      </c>
      <c r="N920">
        <v>1344315600</v>
      </c>
      <c r="O920" s="9">
        <f t="shared" si="56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6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4">
        <f t="shared" si="58"/>
        <v>0.58750000000000002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 s="9">
        <f t="shared" si="59"/>
        <v>43022.208333333328</v>
      </c>
      <c r="N921">
        <v>1510725600</v>
      </c>
      <c r="O921" s="9">
        <f t="shared" si="56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6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4">
        <f t="shared" si="58"/>
        <v>1.8256603773584905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 s="9">
        <f t="shared" si="59"/>
        <v>43503.25</v>
      </c>
      <c r="N922">
        <v>1551247200</v>
      </c>
      <c r="O922" s="9">
        <f t="shared" si="56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6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4">
        <f t="shared" si="58"/>
        <v>7.5436408977556111E-3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 s="9">
        <f t="shared" si="59"/>
        <v>40951.25</v>
      </c>
      <c r="N923">
        <v>1330236000</v>
      </c>
      <c r="O923" s="9">
        <f t="shared" si="56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6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4">
        <f t="shared" si="58"/>
        <v>1.7595330739299611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 s="9">
        <f t="shared" si="59"/>
        <v>43443.25</v>
      </c>
      <c r="N924">
        <v>1545112800</v>
      </c>
      <c r="O924" s="9">
        <f t="shared" si="56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6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4">
        <f t="shared" si="58"/>
        <v>2.3788235294117648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 s="9">
        <f t="shared" si="59"/>
        <v>40373.208333333336</v>
      </c>
      <c r="N925">
        <v>1279170000</v>
      </c>
      <c r="O925" s="9">
        <f t="shared" si="56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6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4">
        <f t="shared" si="58"/>
        <v>4.8805076142131982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 s="9">
        <f t="shared" si="59"/>
        <v>43769.208333333328</v>
      </c>
      <c r="N926">
        <v>1573452000</v>
      </c>
      <c r="O926" s="9">
        <f t="shared" si="56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4">
        <f t="shared" si="58"/>
        <v>2.2406666666666668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 s="9">
        <f t="shared" si="59"/>
        <v>43000.208333333328</v>
      </c>
      <c r="N927">
        <v>1507093200</v>
      </c>
      <c r="O927" s="9">
        <f t="shared" si="56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6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4">
        <f t="shared" si="58"/>
        <v>0.18126436781609195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 s="9">
        <f t="shared" si="59"/>
        <v>42502.208333333328</v>
      </c>
      <c r="N928">
        <v>1463374800</v>
      </c>
      <c r="O928" s="9">
        <f t="shared" si="56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6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4">
        <f t="shared" si="58"/>
        <v>0.45847222222222223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 s="9">
        <f t="shared" si="59"/>
        <v>41102.208333333336</v>
      </c>
      <c r="N929">
        <v>1344574800</v>
      </c>
      <c r="O929" s="9">
        <f t="shared" si="56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6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4">
        <f t="shared" si="58"/>
        <v>1.1731541218637993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 s="9">
        <f t="shared" si="59"/>
        <v>41637.25</v>
      </c>
      <c r="N930">
        <v>1389074400</v>
      </c>
      <c r="O930" s="9">
        <f t="shared" si="56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6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4">
        <f t="shared" si="58"/>
        <v>2.173090909090909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 s="9">
        <f t="shared" si="59"/>
        <v>42858.208333333328</v>
      </c>
      <c r="N931">
        <v>1494997200</v>
      </c>
      <c r="O931" s="9">
        <f t="shared" si="56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6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4">
        <f t="shared" si="58"/>
        <v>1.1228571428571428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 s="9">
        <f t="shared" si="59"/>
        <v>42060.25</v>
      </c>
      <c r="N932">
        <v>1425448800</v>
      </c>
      <c r="O932" s="9">
        <f t="shared" si="56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6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4">
        <f t="shared" si="58"/>
        <v>0.72518987341772156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 s="9">
        <f t="shared" si="59"/>
        <v>41818.208333333336</v>
      </c>
      <c r="N933">
        <v>1404104400</v>
      </c>
      <c r="O933" s="9">
        <f t="shared" si="56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6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4">
        <f t="shared" si="58"/>
        <v>2.1230434782608696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 s="9">
        <f t="shared" si="59"/>
        <v>41709.208333333336</v>
      </c>
      <c r="N934">
        <v>1394773200</v>
      </c>
      <c r="O934" s="9">
        <f t="shared" si="56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6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4">
        <f t="shared" si="58"/>
        <v>2.3974657534246577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 s="9">
        <f t="shared" si="59"/>
        <v>41372.208333333336</v>
      </c>
      <c r="N935">
        <v>1366520400</v>
      </c>
      <c r="O935" s="9">
        <f t="shared" si="56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6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4">
        <f t="shared" si="58"/>
        <v>1.8193548387096774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 s="9">
        <f t="shared" si="59"/>
        <v>42422.25</v>
      </c>
      <c r="N936">
        <v>1456639200</v>
      </c>
      <c r="O936" s="9">
        <f t="shared" si="56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4">
        <f t="shared" si="58"/>
        <v>1.6413114754098361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 s="9">
        <f t="shared" si="59"/>
        <v>42209.208333333328</v>
      </c>
      <c r="N937">
        <v>1438318800</v>
      </c>
      <c r="O937" s="9">
        <f t="shared" si="56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6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4">
        <f t="shared" si="58"/>
        <v>1.6375968992248063E-2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 s="9">
        <f t="shared" si="59"/>
        <v>43668.208333333328</v>
      </c>
      <c r="N938">
        <v>1564030800</v>
      </c>
      <c r="O938" s="9">
        <f t="shared" si="56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6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4">
        <f t="shared" si="58"/>
        <v>0.49643859649122807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 s="9">
        <f t="shared" si="59"/>
        <v>42334.25</v>
      </c>
      <c r="N939">
        <v>1449295200</v>
      </c>
      <c r="O939" s="9">
        <f t="shared" si="56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6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4">
        <f t="shared" si="58"/>
        <v>1.0970652173913042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 s="9">
        <f t="shared" si="59"/>
        <v>43263.208333333328</v>
      </c>
      <c r="N940">
        <v>1531890000</v>
      </c>
      <c r="O940" s="9">
        <f t="shared" si="56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4">
        <f t="shared" si="58"/>
        <v>0.49217948717948717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 s="9">
        <f t="shared" si="59"/>
        <v>40670.208333333336</v>
      </c>
      <c r="N941">
        <v>1306213200</v>
      </c>
      <c r="O941" s="9">
        <f t="shared" si="56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6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4">
        <f t="shared" si="58"/>
        <v>0.62232323232323228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 s="9">
        <f t="shared" si="59"/>
        <v>41244.25</v>
      </c>
      <c r="N942">
        <v>1356242400</v>
      </c>
      <c r="O942" s="9">
        <f t="shared" si="56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6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4">
        <f t="shared" si="58"/>
        <v>0.1305813953488372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 s="9">
        <f t="shared" si="59"/>
        <v>40552.25</v>
      </c>
      <c r="N943">
        <v>1297576800</v>
      </c>
      <c r="O943" s="9">
        <f t="shared" si="56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6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4">
        <f t="shared" si="58"/>
        <v>0.64635416666666667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 s="9">
        <f t="shared" si="59"/>
        <v>40568.25</v>
      </c>
      <c r="N944">
        <v>1296194400</v>
      </c>
      <c r="O944" s="9">
        <f t="shared" si="56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6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4">
        <f t="shared" si="58"/>
        <v>1.5958666666666668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 s="9">
        <f t="shared" si="59"/>
        <v>41906.208333333336</v>
      </c>
      <c r="N945">
        <v>1414558800</v>
      </c>
      <c r="O945" s="9">
        <f t="shared" si="56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6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4">
        <f t="shared" si="58"/>
        <v>0.81420000000000003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 s="9">
        <f t="shared" si="59"/>
        <v>42776.25</v>
      </c>
      <c r="N946">
        <v>1488348000</v>
      </c>
      <c r="O946" s="9">
        <f t="shared" si="56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6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4">
        <f t="shared" si="58"/>
        <v>0.32444767441860467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 s="9">
        <f t="shared" si="59"/>
        <v>41004.208333333336</v>
      </c>
      <c r="N947">
        <v>1334898000</v>
      </c>
      <c r="O947" s="9">
        <f t="shared" si="56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4">
        <f t="shared" si="58"/>
        <v>9.9141184124918666E-2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 s="9">
        <f t="shared" si="59"/>
        <v>40710.208333333336</v>
      </c>
      <c r="N948">
        <v>1308373200</v>
      </c>
      <c r="O948" s="9">
        <f t="shared" si="56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6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4">
        <f t="shared" si="58"/>
        <v>0.26694444444444443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 s="9">
        <f t="shared" si="59"/>
        <v>41908.208333333336</v>
      </c>
      <c r="N949">
        <v>1412312400</v>
      </c>
      <c r="O949" s="9">
        <f t="shared" si="56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6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4">
        <f t="shared" si="58"/>
        <v>0.62957446808510642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 s="9">
        <f t="shared" si="59"/>
        <v>41985.25</v>
      </c>
      <c r="N950">
        <v>1419228000</v>
      </c>
      <c r="O950" s="9">
        <f t="shared" si="56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4">
        <f t="shared" si="58"/>
        <v>1.6135593220338984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 s="9">
        <f t="shared" si="59"/>
        <v>42112.208333333328</v>
      </c>
      <c r="N951">
        <v>1430974800</v>
      </c>
      <c r="O951" s="9">
        <f t="shared" si="56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6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4">
        <f t="shared" si="58"/>
        <v>0.05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 s="9">
        <f t="shared" si="59"/>
        <v>43571.208333333328</v>
      </c>
      <c r="N952">
        <v>1555822800</v>
      </c>
      <c r="O952" s="9">
        <f t="shared" si="56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6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4">
        <f t="shared" si="58"/>
        <v>10.969379310344827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 s="9">
        <f t="shared" si="59"/>
        <v>42730.25</v>
      </c>
      <c r="N953">
        <v>1482818400</v>
      </c>
      <c r="O953" s="9">
        <f t="shared" si="56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6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4">
        <f t="shared" si="58"/>
        <v>0.70094158075601376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 s="9">
        <f t="shared" si="59"/>
        <v>42591.208333333328</v>
      </c>
      <c r="N954">
        <v>1471928400</v>
      </c>
      <c r="O954" s="9">
        <f t="shared" si="56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4">
        <f t="shared" si="58"/>
        <v>0.6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 s="9">
        <f t="shared" si="59"/>
        <v>42358.25</v>
      </c>
      <c r="N955">
        <v>1453701600</v>
      </c>
      <c r="O955" s="9">
        <f t="shared" si="56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6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4">
        <f t="shared" si="58"/>
        <v>3.6709859154929578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 s="9">
        <f t="shared" si="59"/>
        <v>41174.208333333336</v>
      </c>
      <c r="N956">
        <v>1350363600</v>
      </c>
      <c r="O956" s="9">
        <f t="shared" si="56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4">
        <f t="shared" si="58"/>
        <v>11.09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 s="9">
        <f t="shared" si="59"/>
        <v>41238.25</v>
      </c>
      <c r="N957">
        <v>1353996000</v>
      </c>
      <c r="O957" s="9">
        <f t="shared" si="56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6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4">
        <f t="shared" si="58"/>
        <v>0.19028784648187633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 s="9">
        <f t="shared" si="59"/>
        <v>42360.25</v>
      </c>
      <c r="N958">
        <v>1451109600</v>
      </c>
      <c r="O958" s="9">
        <f t="shared" si="56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6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4">
        <f t="shared" si="58"/>
        <v>1.2687755102040816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 s="9">
        <f t="shared" si="59"/>
        <v>40955.25</v>
      </c>
      <c r="N959">
        <v>1329631200</v>
      </c>
      <c r="O959" s="9">
        <f t="shared" si="56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4">
        <f t="shared" si="58"/>
        <v>7.3463636363636367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 s="9">
        <f t="shared" si="59"/>
        <v>40350.208333333336</v>
      </c>
      <c r="N960">
        <v>1278997200</v>
      </c>
      <c r="O960" s="9">
        <f t="shared" si="56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6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4">
        <f t="shared" si="58"/>
        <v>4.5731034482758622E-2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 s="9">
        <f t="shared" si="59"/>
        <v>40357.208333333336</v>
      </c>
      <c r="N961">
        <v>1280120400</v>
      </c>
      <c r="O961" s="9">
        <f t="shared" si="56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6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4">
        <f t="shared" si="58"/>
        <v>0.85054545454545449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 s="9">
        <f t="shared" si="59"/>
        <v>42408.25</v>
      </c>
      <c r="N962">
        <v>1458104400</v>
      </c>
      <c r="O962" s="9">
        <f t="shared" si="56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4">
        <f t="shared" si="58"/>
        <v>1.1929824561403508</v>
      </c>
      <c r="H963">
        <v>155</v>
      </c>
      <c r="I963" s="5">
        <f t="shared" si="57"/>
        <v>43.87096774193548</v>
      </c>
      <c r="J963" t="s">
        <v>21</v>
      </c>
      <c r="K963" t="s">
        <v>22</v>
      </c>
      <c r="L963">
        <v>1297922400</v>
      </c>
      <c r="M963" s="9">
        <f t="shared" si="59"/>
        <v>40591.25</v>
      </c>
      <c r="N963">
        <v>1298268000</v>
      </c>
      <c r="O963" s="9">
        <f t="shared" ref="O963:O1001" si="60">((($N963/60)/60)/24)+DATE(1970,1,1)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6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4">
        <f t="shared" si="58"/>
        <v>2.9602777777777778</v>
      </c>
      <c r="H964">
        <v>266</v>
      </c>
      <c r="I964" s="5">
        <f t="shared" ref="I964:I1001" si="61">$E964/$H964</f>
        <v>40.063909774436091</v>
      </c>
      <c r="J964" t="s">
        <v>21</v>
      </c>
      <c r="K964" t="s">
        <v>22</v>
      </c>
      <c r="L964">
        <v>1384408800</v>
      </c>
      <c r="M964" s="9">
        <f t="shared" si="59"/>
        <v>41592.25</v>
      </c>
      <c r="N964">
        <v>1386223200</v>
      </c>
      <c r="O964" s="9">
        <f t="shared" si="60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6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4">
        <f t="shared" si="58"/>
        <v>0.84694915254237291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 s="9">
        <f t="shared" si="59"/>
        <v>40607.25</v>
      </c>
      <c r="N965">
        <v>1299823200</v>
      </c>
      <c r="O965" s="9">
        <f t="shared" si="60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6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4">
        <f t="shared" ref="G966:G1001" si="62">$E966/$D966</f>
        <v>3.5578378378378379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 s="9">
        <f t="shared" ref="M966:M1001" si="63">((($L966/60)/60)/24)+DATE(1970,1,1)</f>
        <v>42135.208333333328</v>
      </c>
      <c r="N966">
        <v>1431752400</v>
      </c>
      <c r="O966" s="9">
        <f t="shared" si="60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6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4">
        <f t="shared" si="62"/>
        <v>3.8640909090909092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 s="9">
        <f t="shared" si="63"/>
        <v>40203.25</v>
      </c>
      <c r="N967">
        <v>1267855200</v>
      </c>
      <c r="O967" s="9">
        <f t="shared" si="60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6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4">
        <f t="shared" si="62"/>
        <v>7.9223529411764702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 s="9">
        <f t="shared" si="63"/>
        <v>42901.208333333328</v>
      </c>
      <c r="N968">
        <v>1497675600</v>
      </c>
      <c r="O968" s="9">
        <f t="shared" si="60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6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4">
        <f t="shared" si="62"/>
        <v>1.3703393665158372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 s="9">
        <f t="shared" si="63"/>
        <v>41005.208333333336</v>
      </c>
      <c r="N969">
        <v>1336885200</v>
      </c>
      <c r="O969" s="9">
        <f t="shared" si="60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4">
        <f t="shared" si="62"/>
        <v>3.3820833333333336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 s="9">
        <f t="shared" si="63"/>
        <v>40544.25</v>
      </c>
      <c r="N970">
        <v>1295157600</v>
      </c>
      <c r="O970" s="9">
        <f t="shared" si="60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6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4">
        <f t="shared" si="62"/>
        <v>1.0822784810126582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 s="9">
        <f t="shared" si="63"/>
        <v>43821.25</v>
      </c>
      <c r="N971">
        <v>1577599200</v>
      </c>
      <c r="O971" s="9">
        <f t="shared" si="60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4">
        <f t="shared" si="62"/>
        <v>0.60757639620653314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 s="9">
        <f t="shared" si="63"/>
        <v>40672.208333333336</v>
      </c>
      <c r="N972">
        <v>1305003600</v>
      </c>
      <c r="O972" s="9">
        <f t="shared" si="60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6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4">
        <f t="shared" si="62"/>
        <v>0.27725490196078434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 s="9">
        <f t="shared" si="63"/>
        <v>41555.208333333336</v>
      </c>
      <c r="N973">
        <v>1381726800</v>
      </c>
      <c r="O973" s="9">
        <f t="shared" si="60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4">
        <f t="shared" si="62"/>
        <v>2.283934426229508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 s="9">
        <f t="shared" si="63"/>
        <v>41792.208333333336</v>
      </c>
      <c r="N974">
        <v>1402462800</v>
      </c>
      <c r="O974" s="9">
        <f t="shared" si="60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6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4">
        <f t="shared" si="62"/>
        <v>0.21615194054500414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 s="9">
        <f t="shared" si="63"/>
        <v>40522.25</v>
      </c>
      <c r="N975">
        <v>1292133600</v>
      </c>
      <c r="O975" s="9">
        <f t="shared" si="60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6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4">
        <f t="shared" si="62"/>
        <v>3.73875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 s="9">
        <f t="shared" si="63"/>
        <v>41412.208333333336</v>
      </c>
      <c r="N976">
        <v>1368939600</v>
      </c>
      <c r="O976" s="9">
        <f t="shared" si="60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6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4">
        <f t="shared" si="62"/>
        <v>1.5492592592592593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 s="9">
        <f t="shared" si="63"/>
        <v>42337.25</v>
      </c>
      <c r="N977">
        <v>1452146400</v>
      </c>
      <c r="O977" s="9">
        <f t="shared" si="60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4">
        <f t="shared" si="62"/>
        <v>3.2214999999999998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 s="9">
        <f t="shared" si="63"/>
        <v>40571.25</v>
      </c>
      <c r="N978">
        <v>1296712800</v>
      </c>
      <c r="O978" s="9">
        <f t="shared" si="60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6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4">
        <f t="shared" si="62"/>
        <v>0.73957142857142855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 s="9">
        <f t="shared" si="63"/>
        <v>43138.25</v>
      </c>
      <c r="N979">
        <v>1520748000</v>
      </c>
      <c r="O979" s="9">
        <f t="shared" si="60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6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4">
        <f t="shared" si="62"/>
        <v>8.641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 s="9">
        <f t="shared" si="63"/>
        <v>42686.25</v>
      </c>
      <c r="N980">
        <v>1480831200</v>
      </c>
      <c r="O980" s="9">
        <f t="shared" si="60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6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4">
        <f t="shared" si="62"/>
        <v>1.432624584717608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 s="9">
        <f t="shared" si="63"/>
        <v>42078.208333333328</v>
      </c>
      <c r="N981">
        <v>1426914000</v>
      </c>
      <c r="O981" s="9">
        <f t="shared" si="60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6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4">
        <f t="shared" si="62"/>
        <v>0.40281762295081969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 s="9">
        <f t="shared" si="63"/>
        <v>42307.208333333328</v>
      </c>
      <c r="N982">
        <v>1446616800</v>
      </c>
      <c r="O982" s="9">
        <f t="shared" si="60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6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4">
        <f t="shared" si="62"/>
        <v>1.7822388059701493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 s="9">
        <f t="shared" si="63"/>
        <v>43094.25</v>
      </c>
      <c r="N983">
        <v>1517032800</v>
      </c>
      <c r="O983" s="9">
        <f t="shared" si="60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6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4">
        <f t="shared" si="62"/>
        <v>0.84930555555555554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 s="9">
        <f t="shared" si="63"/>
        <v>40743.208333333336</v>
      </c>
      <c r="N984">
        <v>1311224400</v>
      </c>
      <c r="O984" s="9">
        <f t="shared" si="60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6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4">
        <f t="shared" si="62"/>
        <v>1.4593648334624323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 s="9">
        <f t="shared" si="63"/>
        <v>43681.208333333328</v>
      </c>
      <c r="N985">
        <v>1566190800</v>
      </c>
      <c r="O985" s="9">
        <f t="shared" si="60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4">
        <f t="shared" si="62"/>
        <v>1.5246153846153847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 s="9">
        <f t="shared" si="63"/>
        <v>43716.208333333328</v>
      </c>
      <c r="N986">
        <v>1570165200</v>
      </c>
      <c r="O986" s="9">
        <f t="shared" si="60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6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4">
        <f t="shared" si="62"/>
        <v>0.67129542790152408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 s="9">
        <f t="shared" si="63"/>
        <v>41614.25</v>
      </c>
      <c r="N987">
        <v>1388556000</v>
      </c>
      <c r="O987" s="9">
        <f t="shared" si="60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4">
        <f t="shared" si="62"/>
        <v>0.40307692307692305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 s="9">
        <f t="shared" si="63"/>
        <v>40638.208333333336</v>
      </c>
      <c r="N988">
        <v>1303189200</v>
      </c>
      <c r="O988" s="9">
        <f t="shared" si="60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6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4">
        <f t="shared" si="62"/>
        <v>2.1679032258064517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 s="9">
        <f t="shared" si="63"/>
        <v>42852.208333333328</v>
      </c>
      <c r="N989">
        <v>1494478800</v>
      </c>
      <c r="O989" s="9">
        <f t="shared" si="60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6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4">
        <f t="shared" si="62"/>
        <v>0.52117021276595743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 s="9">
        <f t="shared" si="63"/>
        <v>42686.25</v>
      </c>
      <c r="N990">
        <v>1480744800</v>
      </c>
      <c r="O990" s="9">
        <f t="shared" si="60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6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4">
        <f t="shared" si="62"/>
        <v>4.9958333333333336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 s="9">
        <f t="shared" si="63"/>
        <v>43571.208333333328</v>
      </c>
      <c r="N991">
        <v>1555822800</v>
      </c>
      <c r="O991" s="9">
        <f t="shared" si="60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6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4">
        <f t="shared" si="62"/>
        <v>0.87679487179487181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 s="9">
        <f t="shared" si="63"/>
        <v>42432.25</v>
      </c>
      <c r="N992">
        <v>1458882000</v>
      </c>
      <c r="O992" s="9">
        <f t="shared" si="60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6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4">
        <f t="shared" si="62"/>
        <v>1.131734693877551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 s="9">
        <f t="shared" si="63"/>
        <v>41907.208333333336</v>
      </c>
      <c r="N993">
        <v>1411966800</v>
      </c>
      <c r="O993" s="9">
        <f t="shared" si="60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6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4">
        <f t="shared" si="62"/>
        <v>4.2654838709677421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 s="9">
        <f t="shared" si="63"/>
        <v>43227.208333333328</v>
      </c>
      <c r="N994">
        <v>1526878800</v>
      </c>
      <c r="O994" s="9">
        <f t="shared" si="60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6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4">
        <f t="shared" si="62"/>
        <v>0.77632653061224488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 s="9">
        <f t="shared" si="63"/>
        <v>42362.25</v>
      </c>
      <c r="N995">
        <v>1452405600</v>
      </c>
      <c r="O995" s="9">
        <f t="shared" si="60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6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4">
        <f t="shared" si="62"/>
        <v>0.52496810772501767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 s="9">
        <f t="shared" si="63"/>
        <v>41929.208333333336</v>
      </c>
      <c r="N996">
        <v>1414040400</v>
      </c>
      <c r="O996" s="9">
        <f t="shared" si="60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6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4">
        <f t="shared" si="62"/>
        <v>1.5746762589928058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 s="9">
        <f t="shared" si="63"/>
        <v>43408.208333333328</v>
      </c>
      <c r="N997">
        <v>1543816800</v>
      </c>
      <c r="O997" s="9">
        <f t="shared" si="60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4">
        <f t="shared" si="62"/>
        <v>0.72939393939393937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 s="9">
        <f t="shared" si="63"/>
        <v>41276.25</v>
      </c>
      <c r="N998">
        <v>1359698400</v>
      </c>
      <c r="O998" s="9">
        <f t="shared" si="60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6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4">
        <f t="shared" si="62"/>
        <v>0.60565789473684206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 s="9">
        <f t="shared" si="63"/>
        <v>41659.25</v>
      </c>
      <c r="N999">
        <v>1390629600</v>
      </c>
      <c r="O999" s="9">
        <f t="shared" si="60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6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4">
        <f t="shared" si="62"/>
        <v>0.5679129129129129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 s="9">
        <f t="shared" si="63"/>
        <v>40220.25</v>
      </c>
      <c r="N1000">
        <v>1267077600</v>
      </c>
      <c r="O1000" s="9">
        <f t="shared" si="60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6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4">
        <f t="shared" si="62"/>
        <v>0.56542754275427543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 s="9">
        <f t="shared" si="63"/>
        <v>42550.208333333328</v>
      </c>
      <c r="N1001">
        <v>1467781200</v>
      </c>
      <c r="O1001" s="9">
        <f t="shared" si="60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35">
      <c r="I1002" s="5"/>
    </row>
    <row r="1003" spans="1:20" x14ac:dyDescent="0.35">
      <c r="I1003" s="5"/>
    </row>
  </sheetData>
  <conditionalFormatting sqref="F1:G1048576">
    <cfRule type="cellIs" dxfId="11" priority="4" operator="equal">
      <formula>"live"</formula>
    </cfRule>
    <cfRule type="cellIs" dxfId="10" priority="5" operator="equal">
      <formula>"cancelled"</formula>
    </cfRule>
    <cfRule type="cellIs" dxfId="9" priority="6" operator="equal">
      <formula>"failed"</formula>
    </cfRule>
    <cfRule type="cellIs" dxfId="8" priority="7" operator="equal">
      <formula>"successful"</formula>
    </cfRule>
  </conditionalFormatting>
  <conditionalFormatting sqref="G2:G1001">
    <cfRule type="cellIs" dxfId="7" priority="1" operator="between">
      <formula>2</formula>
      <formula>18</formula>
    </cfRule>
    <cfRule type="cellIs" dxfId="6" priority="2" operator="between">
      <formula>1.01</formula>
      <formula>1.99</formula>
    </cfRule>
    <cfRule type="cellIs" dxfId="5" priority="3" operator="between">
      <formula>0</formula>
      <formula>1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1651-76E7-4208-A39B-2143C1EF2F88}">
  <sheetPr codeName="Sheet2"/>
  <dimension ref="A1:F30"/>
  <sheetViews>
    <sheetView workbookViewId="0">
      <selection activeCell="E4" sqref="A4:F30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6.08203125" bestFit="1" customWidth="1"/>
    <col min="8" max="8" width="10.25" bestFit="1" customWidth="1"/>
    <col min="9" max="9" width="9" bestFit="1" customWidth="1"/>
    <col min="10" max="10" width="3.9140625" bestFit="1" customWidth="1"/>
    <col min="11" max="11" width="5.58203125" bestFit="1" customWidth="1"/>
    <col min="12" max="12" width="12.4140625" bestFit="1" customWidth="1"/>
    <col min="13" max="13" width="9.33203125" bestFit="1" customWidth="1"/>
    <col min="14" max="14" width="17.1640625" bestFit="1" customWidth="1"/>
    <col min="15" max="15" width="5.08203125" bestFit="1" customWidth="1"/>
    <col min="16" max="16" width="14.9140625" bestFit="1" customWidth="1"/>
    <col min="17" max="17" width="4.4140625" bestFit="1" customWidth="1"/>
    <col min="18" max="18" width="12.58203125" bestFit="1" customWidth="1"/>
    <col min="19" max="19" width="6" bestFit="1" customWidth="1"/>
    <col min="20" max="20" width="8.83203125" bestFit="1" customWidth="1"/>
    <col min="21" max="21" width="10.75" bestFit="1" customWidth="1"/>
    <col min="22" max="22" width="11.1640625" bestFit="1" customWidth="1"/>
    <col min="23" max="23" width="9.4140625" bestFit="1" customWidth="1"/>
    <col min="24" max="24" width="4.33203125" bestFit="1" customWidth="1"/>
    <col min="25" max="25" width="11" bestFit="1" customWidth="1"/>
    <col min="26" max="26" width="10.58203125" bestFit="1" customWidth="1"/>
  </cols>
  <sheetData>
    <row r="1" spans="1:6" x14ac:dyDescent="0.35">
      <c r="A1" s="7" t="s">
        <v>6</v>
      </c>
      <c r="B1" t="s">
        <v>2068</v>
      </c>
    </row>
    <row r="2" spans="1:6" x14ac:dyDescent="0.35">
      <c r="A2" s="7" t="s">
        <v>2031</v>
      </c>
      <c r="B2" t="s">
        <v>2068</v>
      </c>
    </row>
    <row r="4" spans="1:6" x14ac:dyDescent="0.35">
      <c r="A4" s="7" t="s">
        <v>2069</v>
      </c>
      <c r="B4" s="7" t="s">
        <v>2070</v>
      </c>
    </row>
    <row r="5" spans="1:6" x14ac:dyDescent="0.3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8" t="s">
        <v>2065</v>
      </c>
      <c r="E7">
        <v>4</v>
      </c>
      <c r="F7">
        <v>4</v>
      </c>
    </row>
    <row r="8" spans="1:6" x14ac:dyDescent="0.3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8" t="s">
        <v>2043</v>
      </c>
      <c r="C10">
        <v>8</v>
      </c>
      <c r="E10">
        <v>10</v>
      </c>
      <c r="F10">
        <v>18</v>
      </c>
    </row>
    <row r="11" spans="1:6" x14ac:dyDescent="0.3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8" t="s">
        <v>2057</v>
      </c>
      <c r="C15">
        <v>3</v>
      </c>
      <c r="E15">
        <v>4</v>
      </c>
      <c r="F15">
        <v>7</v>
      </c>
    </row>
    <row r="16" spans="1:6" x14ac:dyDescent="0.3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8" t="s">
        <v>2056</v>
      </c>
      <c r="C20">
        <v>4</v>
      </c>
      <c r="E20">
        <v>4</v>
      </c>
      <c r="F20">
        <v>8</v>
      </c>
    </row>
    <row r="21" spans="1:6" x14ac:dyDescent="0.3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8" t="s">
        <v>2063</v>
      </c>
      <c r="C22">
        <v>9</v>
      </c>
      <c r="E22">
        <v>5</v>
      </c>
      <c r="F22">
        <v>14</v>
      </c>
    </row>
    <row r="23" spans="1:6" x14ac:dyDescent="0.3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8" t="s">
        <v>2059</v>
      </c>
      <c r="C25">
        <v>7</v>
      </c>
      <c r="E25">
        <v>14</v>
      </c>
      <c r="F25">
        <v>21</v>
      </c>
    </row>
    <row r="26" spans="1:6" x14ac:dyDescent="0.3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8" t="s">
        <v>2062</v>
      </c>
      <c r="E29">
        <v>3</v>
      </c>
      <c r="F29">
        <v>3</v>
      </c>
    </row>
    <row r="30" spans="1:6" x14ac:dyDescent="0.3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DD420-EC08-48A9-A364-53DAFB89D7A2}">
  <sheetPr codeName="Sheet3"/>
  <dimension ref="A1:F18"/>
  <sheetViews>
    <sheetView workbookViewId="0">
      <selection activeCell="I20" sqref="I20"/>
    </sheetView>
  </sheetViews>
  <sheetFormatPr defaultRowHeight="15.5" x14ac:dyDescent="0.35"/>
  <cols>
    <col min="1" max="1" width="15.83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7" width="10.58203125" bestFit="1" customWidth="1"/>
  </cols>
  <sheetData>
    <row r="1" spans="1:6" x14ac:dyDescent="0.35">
      <c r="A1" s="7" t="s">
        <v>2031</v>
      </c>
      <c r="B1" t="s">
        <v>2068</v>
      </c>
    </row>
    <row r="2" spans="1:6" x14ac:dyDescent="0.35">
      <c r="A2" s="7" t="s">
        <v>2085</v>
      </c>
      <c r="B2" t="s">
        <v>2068</v>
      </c>
    </row>
    <row r="4" spans="1:6" x14ac:dyDescent="0.35">
      <c r="A4" s="7" t="s">
        <v>2069</v>
      </c>
      <c r="B4" s="7" t="s">
        <v>2070</v>
      </c>
    </row>
    <row r="5" spans="1:6" x14ac:dyDescent="0.3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8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8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8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8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8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8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8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8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8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8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8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8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8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BE656-CF82-47FF-8694-092508C738D9}">
  <sheetPr codeName="Sheet4"/>
  <dimension ref="A1:H13"/>
  <sheetViews>
    <sheetView workbookViewId="0">
      <selection activeCell="F14" sqref="F14"/>
    </sheetView>
  </sheetViews>
  <sheetFormatPr defaultRowHeight="15.5" x14ac:dyDescent="0.35"/>
  <cols>
    <col min="1" max="1" width="26.4140625" bestFit="1" customWidth="1"/>
    <col min="2" max="2" width="16.33203125" bestFit="1" customWidth="1"/>
    <col min="3" max="3" width="13" bestFit="1" customWidth="1"/>
    <col min="4" max="4" width="16.0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58203125" bestFit="1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2105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35">
      <c r="A2" t="s">
        <v>2104</v>
      </c>
      <c r="B2">
        <f>COUNTIFS(Crowdfunding!$F:$F,"successful",Crowdfunding!$D:$D,"&lt;1000")</f>
        <v>30</v>
      </c>
      <c r="C2">
        <f>COUNTIFS(Crowdfunding!$F:$F,"failed",Crowdfunding!$D:$D,"&lt;1000")</f>
        <v>20</v>
      </c>
      <c r="D2">
        <f>COUNTIFS(Crowdfunding!$F:$F,"canceled",Crowdfunding!$D:$D,"&lt;1000")</f>
        <v>1</v>
      </c>
      <c r="E2">
        <f>SUM(B2:D2)</f>
        <v>51</v>
      </c>
      <c r="F2" s="10">
        <f>AVERAGE(B2/E2)</f>
        <v>0.58823529411764708</v>
      </c>
      <c r="G2" s="10">
        <f>AVERAGE(C2/E2)</f>
        <v>0.39215686274509803</v>
      </c>
      <c r="H2" s="10">
        <f>AVERAGE(D2/E2)</f>
        <v>1.9607843137254902E-2</v>
      </c>
    </row>
    <row r="3" spans="1:8" x14ac:dyDescent="0.35">
      <c r="A3" t="s">
        <v>2093</v>
      </c>
      <c r="B3">
        <f>COUNTIFS(Crowdfunding!$F:$F,"successful",Crowdfunding!$D:$D,"&gt;=1000",Crowdfunding!$D:$D,"&lt;=4999")</f>
        <v>191</v>
      </c>
      <c r="C3">
        <f>COUNTIFS(Crowdfunding!$F:$F,"failed",Crowdfunding!$D:$D,"&gt;=1000",Crowdfunding!$D:$D,"&lt;=4999")</f>
        <v>38</v>
      </c>
      <c r="D3">
        <f>COUNTIFS(Crowdfunding!$F:$F,"canceled",Crowdfunding!$D:$D,"&gt;=1000",Crowdfunding!$D:$D,"&lt;=4999")</f>
        <v>2</v>
      </c>
      <c r="E3">
        <f t="shared" ref="E3:E13" si="0">SUM(B3:D3)</f>
        <v>231</v>
      </c>
      <c r="F3" s="10">
        <f t="shared" ref="F3:F13" si="1">AVERAGE(B3/E3)</f>
        <v>0.82683982683982682</v>
      </c>
      <c r="G3" s="10">
        <f t="shared" ref="G3:G13" si="2">AVERAGE(C3/E3)</f>
        <v>0.16450216450216451</v>
      </c>
      <c r="H3" s="10">
        <f t="shared" ref="H3:H13" si="3">AVERAGE(D3/E3)</f>
        <v>8.658008658008658E-3</v>
      </c>
    </row>
    <row r="4" spans="1:8" x14ac:dyDescent="0.35">
      <c r="A4" t="s">
        <v>2094</v>
      </c>
      <c r="B4">
        <f>COUNTIFS(Crowdfunding!$F:$F,"successful",Crowdfunding!$D:$D,"&gt;=5000",Crowdfunding!$D:$D,"&lt;=9999")</f>
        <v>164</v>
      </c>
      <c r="C4">
        <f>COUNTIFS(Crowdfunding!$F:$F,"failed",Crowdfunding!$D:$D,"&gt;=5000",Crowdfunding!$D:$D,"&lt;=9999")</f>
        <v>126</v>
      </c>
      <c r="D4">
        <f>COUNTIFS(Crowdfunding!$F:$F,"canceled",Crowdfunding!$D:$D,"&gt;=5000",Crowdfunding!$D:$D,"&lt;=9999")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35">
      <c r="A5" t="s">
        <v>2095</v>
      </c>
      <c r="B5">
        <f>COUNTIFS(Crowdfunding!$F:$F,"successful",Crowdfunding!$D:$D,"&gt;=10000",Crowdfunding!$D:$D,"&lt;=14999")</f>
        <v>4</v>
      </c>
      <c r="C5">
        <f>COUNTIFS(Crowdfunding!$F:$F,"failed",Crowdfunding!$D:$D,"&gt;=10000",Crowdfunding!$D:$D,"&lt;=14999")</f>
        <v>5</v>
      </c>
      <c r="D5">
        <f>COUNTIFS(Crowdfunding!$F:$F,"canceled",Crowdfunding!$D:$D,"&gt;=10000",Crowdfunding!$D:$D,"&lt;=14999")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35">
      <c r="A6" t="s">
        <v>2096</v>
      </c>
      <c r="B6">
        <f>COUNTIFS(Crowdfunding!$F:$F,"successful",Crowdfunding!$D:$D,"&gt;=15000",Crowdfunding!$D:$D,"&lt;=19999")</f>
        <v>10</v>
      </c>
      <c r="C6">
        <f>COUNTIFS(Crowdfunding!$F:$F,"failed",Crowdfunding!$D:$D,"&gt;=15000",Crowdfunding!$D:$D,"&lt;=19999")</f>
        <v>0</v>
      </c>
      <c r="D6">
        <f>COUNTIFS(Crowdfunding!$F:$F,"canceled",Crowdfunding!$D:$D,"&gt;=15000",Crowdfunding!$D:$D,"&lt;=19999")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5">
      <c r="A7" t="s">
        <v>2097</v>
      </c>
      <c r="B7">
        <f>COUNTIFS(Crowdfunding!$F:$F,"successful",Crowdfunding!$D:$D,"&gt;=20000",Crowdfunding!$D:$D,"&lt;=24999")</f>
        <v>7</v>
      </c>
      <c r="C7">
        <f>COUNTIFS(Crowdfunding!$F:$F,"failed",Crowdfunding!$D:$D,"&gt;=20000",Crowdfunding!$D:$D,"&lt;=24999")</f>
        <v>0</v>
      </c>
      <c r="D7">
        <f>COUNTIFS(Crowdfunding!$F:$F,"canceled",Crowdfunding!$D:$D,"&gt;=20000",Crowdfunding!$D:$D,"&lt;=24999")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5">
      <c r="A8" t="s">
        <v>2098</v>
      </c>
      <c r="B8">
        <f>COUNTIFS(Crowdfunding!$F:$F,"successful",Crowdfunding!$D:$D,"&gt;=25000",Crowdfunding!$D:$D,"&lt;=29999")</f>
        <v>11</v>
      </c>
      <c r="C8">
        <f>COUNTIFS(Crowdfunding!$F:$F,"failed",Crowdfunding!$D:$D,"&gt;=25000",Crowdfunding!$D:$D,"&lt;=29999")</f>
        <v>3</v>
      </c>
      <c r="D8">
        <f>COUNTIFS(Crowdfunding!$F:$F,"canceled",Crowdfunding!$D:$D,"&gt;=25000",Crowdfunding!$D:$D,"&lt;=29999")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35">
      <c r="A9" t="s">
        <v>2099</v>
      </c>
      <c r="B9">
        <f>COUNTIFS(Crowdfunding!$F:$F,"successful",Crowdfunding!$D:$D,"&gt;=30000",Crowdfunding!$D:$D,"&lt;=34999")</f>
        <v>7</v>
      </c>
      <c r="C9">
        <f>COUNTIFS(Crowdfunding!$F:$F,"failed",Crowdfunding!$D:$D,"&gt;=30000",Crowdfunding!$D:$D,"&lt;=34999")</f>
        <v>0</v>
      </c>
      <c r="D9">
        <f>COUNTIFS(Crowdfunding!$F:$F,"canceled",Crowdfunding!$D:$D,"&gt;=30000",Crowdfunding!$D:$D,"&lt;=34999")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5">
      <c r="A10" t="s">
        <v>2100</v>
      </c>
      <c r="B10">
        <f>COUNTIFS(Crowdfunding!$F:$F,"successful",Crowdfunding!$D:$D,"&gt;=35000",Crowdfunding!$D:$D,"&lt;=39999")</f>
        <v>8</v>
      </c>
      <c r="C10">
        <f>COUNTIFS(Crowdfunding!$F:$F,"failed",Crowdfunding!$D:$D,"&gt;=35000",Crowdfunding!$D:$D,"&lt;=39999")</f>
        <v>3</v>
      </c>
      <c r="D10">
        <f>COUNTIFS(Crowdfunding!$F:$F,"canceled",Crowdfunding!$D:$D,"&gt;=35000",Crowdfunding!$D:$D,"&lt;=39999")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35">
      <c r="A11" t="s">
        <v>2101</v>
      </c>
      <c r="B11">
        <f>COUNTIFS(Crowdfunding!$F:$F,"successful",Crowdfunding!$D:$D,"&gt;=40000",Crowdfunding!$D:$D,"&lt;=44999")</f>
        <v>11</v>
      </c>
      <c r="C11">
        <f>COUNTIFS(Crowdfunding!$F:$F,"failed",Crowdfunding!$D:$D,"&gt;=40000",Crowdfunding!$D:$D,"&lt;=44999")</f>
        <v>3</v>
      </c>
      <c r="D11">
        <f>COUNTIFS(Crowdfunding!$F:$F,"canceled",Crowdfunding!$D:$D,"&gt;=40000",Crowdfunding!$D:$D,"&lt;=44999")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35">
      <c r="A12" t="s">
        <v>2102</v>
      </c>
      <c r="B12">
        <f>COUNTIFS(Crowdfunding!$F:$F,"successful",Crowdfunding!$D:$D,"&gt;=45000",Crowdfunding!$D:$D,"&lt;=49999")</f>
        <v>8</v>
      </c>
      <c r="C12">
        <f>COUNTIFS(Crowdfunding!$F:$F,"failed",Crowdfunding!$D:$D,"&gt;=45000",Crowdfunding!$D:$D,"&lt;=49999")</f>
        <v>3</v>
      </c>
      <c r="D12">
        <f>COUNTIFS(Crowdfunding!$F:$F,"canceled",Crowdfunding!$D:$D,"&gt;=45000",Crowdfunding!$D:$D,"&lt;=49999")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35">
      <c r="A13" t="s">
        <v>2103</v>
      </c>
      <c r="B13">
        <f>COUNTIFS(Crowdfunding!$F:$F,"successful",Crowdfunding!$D:$D,"&gt;=50000")</f>
        <v>114</v>
      </c>
      <c r="C13">
        <f>COUNTIFS(Crowdfunding!$F:$F,"failed",Crowdfunding!$D:$D,"&gt;=50000")</f>
        <v>163</v>
      </c>
      <c r="D13">
        <f>COUNTIFS(Crowdfunding!$F:$F,"canceled",Crowdfunding!$D:$D,"&gt;=50000")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D1CAE-E720-4CEB-BB0B-B3E292E43C78}">
  <sheetPr codeName="Sheet5"/>
  <dimension ref="A1:P566"/>
  <sheetViews>
    <sheetView tabSelected="1" topLeftCell="F1" workbookViewId="0">
      <selection activeCell="L7" sqref="L7"/>
    </sheetView>
  </sheetViews>
  <sheetFormatPr defaultRowHeight="15.5" x14ac:dyDescent="0.35"/>
  <cols>
    <col min="1" max="1" width="8.5" bestFit="1" customWidth="1"/>
    <col min="2" max="2" width="13.5" bestFit="1" customWidth="1"/>
    <col min="4" max="4" width="11.83203125" bestFit="1" customWidth="1"/>
    <col min="5" max="5" width="9.33203125" bestFit="1" customWidth="1"/>
    <col min="10" max="10" width="35.5" customWidth="1"/>
    <col min="11" max="11" width="6.25" bestFit="1" customWidth="1"/>
    <col min="12" max="12" width="7.1640625" bestFit="1" customWidth="1"/>
    <col min="13" max="13" width="8.5" bestFit="1" customWidth="1"/>
    <col min="14" max="14" width="9.25" bestFit="1" customWidth="1"/>
    <col min="15" max="16" width="11.83203125" bestFit="1" customWidth="1"/>
  </cols>
  <sheetData>
    <row r="1" spans="1:16" x14ac:dyDescent="0.35">
      <c r="A1" s="1" t="s">
        <v>4</v>
      </c>
      <c r="B1" s="1" t="s">
        <v>5</v>
      </c>
      <c r="E1" s="13" t="s">
        <v>4</v>
      </c>
      <c r="F1" s="13" t="s">
        <v>5</v>
      </c>
    </row>
    <row r="2" spans="1:16" x14ac:dyDescent="0.35">
      <c r="A2" t="s">
        <v>14</v>
      </c>
      <c r="B2">
        <v>0</v>
      </c>
      <c r="E2" t="s">
        <v>20</v>
      </c>
      <c r="F2">
        <v>158</v>
      </c>
      <c r="J2" s="12"/>
      <c r="K2" s="12" t="s">
        <v>2108</v>
      </c>
      <c r="L2" s="12" t="s">
        <v>2109</v>
      </c>
      <c r="M2" s="12" t="s">
        <v>2110</v>
      </c>
      <c r="N2" s="12" t="s">
        <v>2111</v>
      </c>
      <c r="O2" s="12" t="s">
        <v>2112</v>
      </c>
      <c r="P2" s="12" t="s">
        <v>2113</v>
      </c>
    </row>
    <row r="3" spans="1:16" x14ac:dyDescent="0.35">
      <c r="A3" t="s">
        <v>14</v>
      </c>
      <c r="B3">
        <v>24</v>
      </c>
      <c r="E3" t="s">
        <v>20</v>
      </c>
      <c r="F3">
        <v>1425</v>
      </c>
      <c r="J3" s="12" t="s">
        <v>2106</v>
      </c>
      <c r="K3" s="15">
        <f>AVERAGE(B2:B365)</f>
        <v>585.61538461538464</v>
      </c>
      <c r="L3" s="12">
        <f>MEDIAN('Statistical Analysis'!B2:B365)</f>
        <v>114.5</v>
      </c>
      <c r="M3" s="12">
        <f>MIN('Statistical Analysis'!B2:B365)</f>
        <v>0</v>
      </c>
      <c r="N3" s="12">
        <f>MAX('Statistical Analysis'!B2:B365)</f>
        <v>6080</v>
      </c>
      <c r="O3" s="12">
        <f>_xlfn.VAR.S(B2:B365)</f>
        <v>924113.45496927318</v>
      </c>
      <c r="P3" s="12">
        <f>_xlfn.STDEV.P('Statistical Analysis'!B2:B365)</f>
        <v>959.98681331637863</v>
      </c>
    </row>
    <row r="4" spans="1:16" x14ac:dyDescent="0.35">
      <c r="A4" t="s">
        <v>14</v>
      </c>
      <c r="B4">
        <v>53</v>
      </c>
      <c r="E4" t="s">
        <v>20</v>
      </c>
      <c r="F4">
        <v>174</v>
      </c>
      <c r="J4" s="12" t="s">
        <v>2107</v>
      </c>
      <c r="K4" s="15">
        <f>AVERAGE(F2:F566)</f>
        <v>851.14690265486729</v>
      </c>
      <c r="L4" s="12">
        <f>MEDIAN('Statistical Analysis'!F2:F566)</f>
        <v>201</v>
      </c>
      <c r="M4" s="12">
        <f>MIN('Statistical Analysis'!F2:F566)</f>
        <v>16</v>
      </c>
      <c r="N4" s="12">
        <f>MAX(('Statistical Analysis'!F2:F566))</f>
        <v>7295</v>
      </c>
      <c r="O4" s="12">
        <f>_xlfn.VAR.S('Statistical Analysis'!F2:F566)</f>
        <v>1606216.5936295739</v>
      </c>
      <c r="P4" s="12">
        <f>_xlfn.STDEV.P(('Statistical Analysis'!F2:F566))</f>
        <v>1266.2439466397898</v>
      </c>
    </row>
    <row r="5" spans="1:16" x14ac:dyDescent="0.35">
      <c r="A5" t="s">
        <v>14</v>
      </c>
      <c r="B5">
        <v>18</v>
      </c>
      <c r="E5" t="s">
        <v>20</v>
      </c>
      <c r="F5">
        <v>227</v>
      </c>
    </row>
    <row r="6" spans="1:16" ht="93" x14ac:dyDescent="0.35">
      <c r="A6" t="s">
        <v>14</v>
      </c>
      <c r="B6">
        <v>44</v>
      </c>
      <c r="E6" t="s">
        <v>20</v>
      </c>
      <c r="F6">
        <v>220</v>
      </c>
      <c r="J6" s="16" t="s">
        <v>2114</v>
      </c>
    </row>
    <row r="7" spans="1:16" ht="62" x14ac:dyDescent="0.35">
      <c r="A7" t="s">
        <v>14</v>
      </c>
      <c r="B7">
        <v>27</v>
      </c>
      <c r="E7" t="s">
        <v>20</v>
      </c>
      <c r="F7">
        <v>98</v>
      </c>
      <c r="J7" s="16" t="s">
        <v>2115</v>
      </c>
    </row>
    <row r="8" spans="1:16" x14ac:dyDescent="0.35">
      <c r="A8" t="s">
        <v>14</v>
      </c>
      <c r="B8">
        <v>55</v>
      </c>
      <c r="E8" t="s">
        <v>20</v>
      </c>
      <c r="F8">
        <v>100</v>
      </c>
    </row>
    <row r="9" spans="1:16" x14ac:dyDescent="0.35">
      <c r="A9" t="s">
        <v>14</v>
      </c>
      <c r="B9">
        <v>200</v>
      </c>
      <c r="E9" t="s">
        <v>20</v>
      </c>
      <c r="F9">
        <v>1249</v>
      </c>
    </row>
    <row r="10" spans="1:16" x14ac:dyDescent="0.35">
      <c r="A10" t="s">
        <v>14</v>
      </c>
      <c r="B10">
        <v>452</v>
      </c>
      <c r="E10" t="s">
        <v>20</v>
      </c>
      <c r="F10">
        <v>1396</v>
      </c>
    </row>
    <row r="11" spans="1:16" x14ac:dyDescent="0.35">
      <c r="A11" t="s">
        <v>14</v>
      </c>
      <c r="B11">
        <v>674</v>
      </c>
      <c r="E11" t="s">
        <v>20</v>
      </c>
      <c r="F11">
        <v>890</v>
      </c>
    </row>
    <row r="12" spans="1:16" x14ac:dyDescent="0.35">
      <c r="A12" t="s">
        <v>14</v>
      </c>
      <c r="B12">
        <v>558</v>
      </c>
      <c r="E12" t="s">
        <v>20</v>
      </c>
      <c r="F12">
        <v>142</v>
      </c>
    </row>
    <row r="13" spans="1:16" x14ac:dyDescent="0.35">
      <c r="A13" t="s">
        <v>14</v>
      </c>
      <c r="B13">
        <v>15</v>
      </c>
      <c r="E13" t="s">
        <v>20</v>
      </c>
      <c r="F13">
        <v>2673</v>
      </c>
    </row>
    <row r="14" spans="1:16" x14ac:dyDescent="0.35">
      <c r="A14" t="s">
        <v>14</v>
      </c>
      <c r="B14">
        <v>2307</v>
      </c>
      <c r="E14" t="s">
        <v>20</v>
      </c>
      <c r="F14">
        <v>163</v>
      </c>
      <c r="J14" s="14"/>
    </row>
    <row r="15" spans="1:16" x14ac:dyDescent="0.35">
      <c r="A15" t="s">
        <v>14</v>
      </c>
      <c r="B15">
        <v>88</v>
      </c>
      <c r="E15" t="s">
        <v>20</v>
      </c>
      <c r="F15">
        <v>2220</v>
      </c>
      <c r="J15" s="14"/>
    </row>
    <row r="16" spans="1:16" x14ac:dyDescent="0.35">
      <c r="A16" t="s">
        <v>14</v>
      </c>
      <c r="B16">
        <v>48</v>
      </c>
      <c r="E16" t="s">
        <v>20</v>
      </c>
      <c r="F16">
        <v>1606</v>
      </c>
    </row>
    <row r="17" spans="1:6" x14ac:dyDescent="0.35">
      <c r="A17" t="s">
        <v>14</v>
      </c>
      <c r="B17">
        <v>1</v>
      </c>
      <c r="E17" t="s">
        <v>20</v>
      </c>
      <c r="F17">
        <v>129</v>
      </c>
    </row>
    <row r="18" spans="1:6" x14ac:dyDescent="0.35">
      <c r="A18" t="s">
        <v>14</v>
      </c>
      <c r="B18">
        <v>1467</v>
      </c>
      <c r="E18" t="s">
        <v>20</v>
      </c>
      <c r="F18">
        <v>226</v>
      </c>
    </row>
    <row r="19" spans="1:6" x14ac:dyDescent="0.35">
      <c r="A19" t="s">
        <v>14</v>
      </c>
      <c r="B19">
        <v>75</v>
      </c>
      <c r="E19" t="s">
        <v>20</v>
      </c>
      <c r="F19">
        <v>5419</v>
      </c>
    </row>
    <row r="20" spans="1:6" x14ac:dyDescent="0.35">
      <c r="A20" t="s">
        <v>14</v>
      </c>
      <c r="B20">
        <v>120</v>
      </c>
      <c r="E20" t="s">
        <v>20</v>
      </c>
      <c r="F20">
        <v>165</v>
      </c>
    </row>
    <row r="21" spans="1:6" x14ac:dyDescent="0.35">
      <c r="A21" t="s">
        <v>14</v>
      </c>
      <c r="B21">
        <v>2253</v>
      </c>
      <c r="E21" t="s">
        <v>20</v>
      </c>
      <c r="F21">
        <v>1965</v>
      </c>
    </row>
    <row r="22" spans="1:6" x14ac:dyDescent="0.35">
      <c r="A22" t="s">
        <v>14</v>
      </c>
      <c r="B22">
        <v>5</v>
      </c>
      <c r="E22" t="s">
        <v>20</v>
      </c>
      <c r="F22">
        <v>16</v>
      </c>
    </row>
    <row r="23" spans="1:6" x14ac:dyDescent="0.35">
      <c r="A23" t="s">
        <v>14</v>
      </c>
      <c r="B23">
        <v>38</v>
      </c>
      <c r="E23" t="s">
        <v>20</v>
      </c>
      <c r="F23">
        <v>107</v>
      </c>
    </row>
    <row r="24" spans="1:6" x14ac:dyDescent="0.35">
      <c r="A24" t="s">
        <v>14</v>
      </c>
      <c r="B24">
        <v>12</v>
      </c>
      <c r="E24" t="s">
        <v>20</v>
      </c>
      <c r="F24">
        <v>134</v>
      </c>
    </row>
    <row r="25" spans="1:6" x14ac:dyDescent="0.35">
      <c r="A25" t="s">
        <v>14</v>
      </c>
      <c r="B25">
        <v>1684</v>
      </c>
      <c r="E25" t="s">
        <v>20</v>
      </c>
      <c r="F25">
        <v>198</v>
      </c>
    </row>
    <row r="26" spans="1:6" x14ac:dyDescent="0.35">
      <c r="A26" t="s">
        <v>14</v>
      </c>
      <c r="B26">
        <v>56</v>
      </c>
      <c r="E26" t="s">
        <v>20</v>
      </c>
      <c r="F26">
        <v>111</v>
      </c>
    </row>
    <row r="27" spans="1:6" x14ac:dyDescent="0.35">
      <c r="A27" t="s">
        <v>14</v>
      </c>
      <c r="B27">
        <v>838</v>
      </c>
      <c r="E27" t="s">
        <v>20</v>
      </c>
      <c r="F27">
        <v>222</v>
      </c>
    </row>
    <row r="28" spans="1:6" x14ac:dyDescent="0.35">
      <c r="A28" t="s">
        <v>14</v>
      </c>
      <c r="B28">
        <v>1000</v>
      </c>
      <c r="E28" t="s">
        <v>20</v>
      </c>
      <c r="F28">
        <v>6212</v>
      </c>
    </row>
    <row r="29" spans="1:6" x14ac:dyDescent="0.35">
      <c r="A29" t="s">
        <v>14</v>
      </c>
      <c r="B29">
        <v>1482</v>
      </c>
      <c r="E29" t="s">
        <v>20</v>
      </c>
      <c r="F29">
        <v>98</v>
      </c>
    </row>
    <row r="30" spans="1:6" x14ac:dyDescent="0.35">
      <c r="A30" t="s">
        <v>14</v>
      </c>
      <c r="B30">
        <v>106</v>
      </c>
      <c r="E30" t="s">
        <v>20</v>
      </c>
      <c r="F30">
        <v>92</v>
      </c>
    </row>
    <row r="31" spans="1:6" x14ac:dyDescent="0.35">
      <c r="A31" t="s">
        <v>14</v>
      </c>
      <c r="B31">
        <v>679</v>
      </c>
      <c r="E31" t="s">
        <v>20</v>
      </c>
      <c r="F31">
        <v>149</v>
      </c>
    </row>
    <row r="32" spans="1:6" x14ac:dyDescent="0.35">
      <c r="A32" t="s">
        <v>14</v>
      </c>
      <c r="B32">
        <v>1220</v>
      </c>
      <c r="E32" t="s">
        <v>20</v>
      </c>
      <c r="F32">
        <v>2431</v>
      </c>
    </row>
    <row r="33" spans="1:6" x14ac:dyDescent="0.35">
      <c r="A33" t="s">
        <v>14</v>
      </c>
      <c r="B33">
        <v>1</v>
      </c>
      <c r="E33" t="s">
        <v>20</v>
      </c>
      <c r="F33">
        <v>303</v>
      </c>
    </row>
    <row r="34" spans="1:6" x14ac:dyDescent="0.35">
      <c r="A34" t="s">
        <v>14</v>
      </c>
      <c r="B34">
        <v>37</v>
      </c>
      <c r="E34" t="s">
        <v>20</v>
      </c>
      <c r="F34">
        <v>209</v>
      </c>
    </row>
    <row r="35" spans="1:6" x14ac:dyDescent="0.35">
      <c r="A35" t="s">
        <v>14</v>
      </c>
      <c r="B35">
        <v>60</v>
      </c>
      <c r="E35" t="s">
        <v>20</v>
      </c>
      <c r="F35">
        <v>131</v>
      </c>
    </row>
    <row r="36" spans="1:6" x14ac:dyDescent="0.35">
      <c r="A36" t="s">
        <v>14</v>
      </c>
      <c r="B36">
        <v>296</v>
      </c>
      <c r="E36" t="s">
        <v>20</v>
      </c>
      <c r="F36">
        <v>164</v>
      </c>
    </row>
    <row r="37" spans="1:6" x14ac:dyDescent="0.35">
      <c r="A37" t="s">
        <v>14</v>
      </c>
      <c r="B37">
        <v>3304</v>
      </c>
      <c r="E37" t="s">
        <v>20</v>
      </c>
      <c r="F37">
        <v>201</v>
      </c>
    </row>
    <row r="38" spans="1:6" x14ac:dyDescent="0.35">
      <c r="A38" t="s">
        <v>14</v>
      </c>
      <c r="B38">
        <v>73</v>
      </c>
      <c r="E38" t="s">
        <v>20</v>
      </c>
      <c r="F38">
        <v>211</v>
      </c>
    </row>
    <row r="39" spans="1:6" x14ac:dyDescent="0.35">
      <c r="A39" t="s">
        <v>14</v>
      </c>
      <c r="B39">
        <v>3387</v>
      </c>
      <c r="E39" t="s">
        <v>20</v>
      </c>
      <c r="F39">
        <v>128</v>
      </c>
    </row>
    <row r="40" spans="1:6" x14ac:dyDescent="0.35">
      <c r="A40" t="s">
        <v>14</v>
      </c>
      <c r="B40">
        <v>662</v>
      </c>
      <c r="E40" t="s">
        <v>20</v>
      </c>
      <c r="F40">
        <v>1600</v>
      </c>
    </row>
    <row r="41" spans="1:6" x14ac:dyDescent="0.35">
      <c r="A41" t="s">
        <v>14</v>
      </c>
      <c r="B41">
        <v>774</v>
      </c>
      <c r="E41" t="s">
        <v>20</v>
      </c>
      <c r="F41">
        <v>249</v>
      </c>
    </row>
    <row r="42" spans="1:6" x14ac:dyDescent="0.35">
      <c r="A42" t="s">
        <v>14</v>
      </c>
      <c r="B42">
        <v>672</v>
      </c>
      <c r="E42" t="s">
        <v>20</v>
      </c>
      <c r="F42">
        <v>236</v>
      </c>
    </row>
    <row r="43" spans="1:6" x14ac:dyDescent="0.35">
      <c r="A43" t="s">
        <v>14</v>
      </c>
      <c r="B43">
        <v>940</v>
      </c>
      <c r="E43" t="s">
        <v>20</v>
      </c>
      <c r="F43">
        <v>4065</v>
      </c>
    </row>
    <row r="44" spans="1:6" x14ac:dyDescent="0.35">
      <c r="A44" t="s">
        <v>14</v>
      </c>
      <c r="B44">
        <v>117</v>
      </c>
      <c r="E44" t="s">
        <v>20</v>
      </c>
      <c r="F44">
        <v>246</v>
      </c>
    </row>
    <row r="45" spans="1:6" x14ac:dyDescent="0.35">
      <c r="A45" t="s">
        <v>14</v>
      </c>
      <c r="B45">
        <v>115</v>
      </c>
      <c r="E45" t="s">
        <v>20</v>
      </c>
      <c r="F45">
        <v>2475</v>
      </c>
    </row>
    <row r="46" spans="1:6" x14ac:dyDescent="0.35">
      <c r="A46" t="s">
        <v>14</v>
      </c>
      <c r="B46">
        <v>326</v>
      </c>
      <c r="E46" t="s">
        <v>20</v>
      </c>
      <c r="F46">
        <v>76</v>
      </c>
    </row>
    <row r="47" spans="1:6" x14ac:dyDescent="0.35">
      <c r="A47" t="s">
        <v>14</v>
      </c>
      <c r="B47">
        <v>1</v>
      </c>
      <c r="E47" t="s">
        <v>20</v>
      </c>
      <c r="F47">
        <v>54</v>
      </c>
    </row>
    <row r="48" spans="1:6" x14ac:dyDescent="0.35">
      <c r="A48" t="s">
        <v>14</v>
      </c>
      <c r="B48">
        <v>1467</v>
      </c>
      <c r="E48" t="s">
        <v>20</v>
      </c>
      <c r="F48">
        <v>88</v>
      </c>
    </row>
    <row r="49" spans="1:6" x14ac:dyDescent="0.35">
      <c r="A49" t="s">
        <v>14</v>
      </c>
      <c r="B49">
        <v>5681</v>
      </c>
      <c r="E49" t="s">
        <v>20</v>
      </c>
      <c r="F49">
        <v>85</v>
      </c>
    </row>
    <row r="50" spans="1:6" x14ac:dyDescent="0.35">
      <c r="A50" t="s">
        <v>14</v>
      </c>
      <c r="B50">
        <v>1059</v>
      </c>
      <c r="E50" t="s">
        <v>20</v>
      </c>
      <c r="F50">
        <v>170</v>
      </c>
    </row>
    <row r="51" spans="1:6" x14ac:dyDescent="0.35">
      <c r="A51" t="s">
        <v>14</v>
      </c>
      <c r="B51">
        <v>1194</v>
      </c>
      <c r="E51" t="s">
        <v>20</v>
      </c>
      <c r="F51">
        <v>330</v>
      </c>
    </row>
    <row r="52" spans="1:6" x14ac:dyDescent="0.35">
      <c r="A52" t="s">
        <v>14</v>
      </c>
      <c r="B52">
        <v>30</v>
      </c>
      <c r="E52" t="s">
        <v>20</v>
      </c>
      <c r="F52">
        <v>127</v>
      </c>
    </row>
    <row r="53" spans="1:6" x14ac:dyDescent="0.35">
      <c r="A53" t="s">
        <v>14</v>
      </c>
      <c r="B53">
        <v>75</v>
      </c>
      <c r="E53" t="s">
        <v>20</v>
      </c>
      <c r="F53">
        <v>411</v>
      </c>
    </row>
    <row r="54" spans="1:6" x14ac:dyDescent="0.35">
      <c r="A54" t="s">
        <v>14</v>
      </c>
      <c r="B54">
        <v>955</v>
      </c>
      <c r="E54" t="s">
        <v>20</v>
      </c>
      <c r="F54">
        <v>180</v>
      </c>
    </row>
    <row r="55" spans="1:6" x14ac:dyDescent="0.35">
      <c r="A55" t="s">
        <v>14</v>
      </c>
      <c r="B55">
        <v>67</v>
      </c>
      <c r="E55" t="s">
        <v>20</v>
      </c>
      <c r="F55">
        <v>374</v>
      </c>
    </row>
    <row r="56" spans="1:6" x14ac:dyDescent="0.35">
      <c r="A56" t="s">
        <v>14</v>
      </c>
      <c r="B56">
        <v>5</v>
      </c>
      <c r="E56" t="s">
        <v>20</v>
      </c>
      <c r="F56">
        <v>71</v>
      </c>
    </row>
    <row r="57" spans="1:6" x14ac:dyDescent="0.35">
      <c r="A57" t="s">
        <v>14</v>
      </c>
      <c r="B57">
        <v>26</v>
      </c>
      <c r="E57" t="s">
        <v>20</v>
      </c>
      <c r="F57">
        <v>203</v>
      </c>
    </row>
    <row r="58" spans="1:6" x14ac:dyDescent="0.35">
      <c r="A58" t="s">
        <v>14</v>
      </c>
      <c r="B58">
        <v>1130</v>
      </c>
      <c r="E58" t="s">
        <v>20</v>
      </c>
      <c r="F58">
        <v>113</v>
      </c>
    </row>
    <row r="59" spans="1:6" x14ac:dyDescent="0.35">
      <c r="A59" t="s">
        <v>14</v>
      </c>
      <c r="B59">
        <v>782</v>
      </c>
      <c r="E59" t="s">
        <v>20</v>
      </c>
      <c r="F59">
        <v>96</v>
      </c>
    </row>
    <row r="60" spans="1:6" x14ac:dyDescent="0.35">
      <c r="A60" t="s">
        <v>14</v>
      </c>
      <c r="B60">
        <v>210</v>
      </c>
      <c r="E60" t="s">
        <v>20</v>
      </c>
      <c r="F60">
        <v>498</v>
      </c>
    </row>
    <row r="61" spans="1:6" x14ac:dyDescent="0.35">
      <c r="A61" t="s">
        <v>14</v>
      </c>
      <c r="B61">
        <v>136</v>
      </c>
      <c r="E61" t="s">
        <v>20</v>
      </c>
      <c r="F61">
        <v>180</v>
      </c>
    </row>
    <row r="62" spans="1:6" x14ac:dyDescent="0.35">
      <c r="A62" t="s">
        <v>14</v>
      </c>
      <c r="B62">
        <v>86</v>
      </c>
      <c r="E62" t="s">
        <v>20</v>
      </c>
      <c r="F62">
        <v>27</v>
      </c>
    </row>
    <row r="63" spans="1:6" x14ac:dyDescent="0.35">
      <c r="A63" t="s">
        <v>14</v>
      </c>
      <c r="B63">
        <v>19</v>
      </c>
      <c r="E63" t="s">
        <v>20</v>
      </c>
      <c r="F63">
        <v>2331</v>
      </c>
    </row>
    <row r="64" spans="1:6" x14ac:dyDescent="0.35">
      <c r="A64" t="s">
        <v>14</v>
      </c>
      <c r="B64">
        <v>886</v>
      </c>
      <c r="E64" t="s">
        <v>20</v>
      </c>
      <c r="F64">
        <v>113</v>
      </c>
    </row>
    <row r="65" spans="1:6" x14ac:dyDescent="0.35">
      <c r="A65" t="s">
        <v>14</v>
      </c>
      <c r="B65">
        <v>35</v>
      </c>
      <c r="E65" t="s">
        <v>20</v>
      </c>
      <c r="F65">
        <v>164</v>
      </c>
    </row>
    <row r="66" spans="1:6" x14ac:dyDescent="0.35">
      <c r="A66" t="s">
        <v>14</v>
      </c>
      <c r="B66">
        <v>24</v>
      </c>
      <c r="E66" t="s">
        <v>20</v>
      </c>
      <c r="F66">
        <v>164</v>
      </c>
    </row>
    <row r="67" spans="1:6" x14ac:dyDescent="0.35">
      <c r="A67" t="s">
        <v>14</v>
      </c>
      <c r="B67">
        <v>86</v>
      </c>
      <c r="E67" t="s">
        <v>20</v>
      </c>
      <c r="F67">
        <v>336</v>
      </c>
    </row>
    <row r="68" spans="1:6" x14ac:dyDescent="0.35">
      <c r="A68" t="s">
        <v>14</v>
      </c>
      <c r="B68">
        <v>243</v>
      </c>
      <c r="E68" t="s">
        <v>20</v>
      </c>
      <c r="F68">
        <v>1917</v>
      </c>
    </row>
    <row r="69" spans="1:6" x14ac:dyDescent="0.35">
      <c r="A69" t="s">
        <v>14</v>
      </c>
      <c r="B69">
        <v>65</v>
      </c>
      <c r="E69" t="s">
        <v>20</v>
      </c>
      <c r="F69">
        <v>95</v>
      </c>
    </row>
    <row r="70" spans="1:6" x14ac:dyDescent="0.35">
      <c r="A70" t="s">
        <v>14</v>
      </c>
      <c r="B70">
        <v>100</v>
      </c>
      <c r="E70" t="s">
        <v>20</v>
      </c>
      <c r="F70">
        <v>147</v>
      </c>
    </row>
    <row r="71" spans="1:6" x14ac:dyDescent="0.35">
      <c r="A71" t="s">
        <v>14</v>
      </c>
      <c r="B71">
        <v>168</v>
      </c>
      <c r="E71" t="s">
        <v>20</v>
      </c>
      <c r="F71">
        <v>86</v>
      </c>
    </row>
    <row r="72" spans="1:6" x14ac:dyDescent="0.35">
      <c r="A72" t="s">
        <v>14</v>
      </c>
      <c r="B72">
        <v>13</v>
      </c>
      <c r="E72" t="s">
        <v>20</v>
      </c>
      <c r="F72">
        <v>83</v>
      </c>
    </row>
    <row r="73" spans="1:6" x14ac:dyDescent="0.35">
      <c r="A73" t="s">
        <v>14</v>
      </c>
      <c r="B73">
        <v>1</v>
      </c>
      <c r="E73" t="s">
        <v>20</v>
      </c>
      <c r="F73">
        <v>676</v>
      </c>
    </row>
    <row r="74" spans="1:6" x14ac:dyDescent="0.35">
      <c r="A74" t="s">
        <v>14</v>
      </c>
      <c r="B74">
        <v>40</v>
      </c>
      <c r="E74" t="s">
        <v>20</v>
      </c>
      <c r="F74">
        <v>361</v>
      </c>
    </row>
    <row r="75" spans="1:6" x14ac:dyDescent="0.35">
      <c r="A75" t="s">
        <v>14</v>
      </c>
      <c r="B75">
        <v>226</v>
      </c>
      <c r="E75" t="s">
        <v>20</v>
      </c>
      <c r="F75">
        <v>131</v>
      </c>
    </row>
    <row r="76" spans="1:6" x14ac:dyDescent="0.35">
      <c r="A76" t="s">
        <v>14</v>
      </c>
      <c r="B76">
        <v>1625</v>
      </c>
      <c r="E76" t="s">
        <v>20</v>
      </c>
      <c r="F76">
        <v>126</v>
      </c>
    </row>
    <row r="77" spans="1:6" x14ac:dyDescent="0.35">
      <c r="A77" t="s">
        <v>14</v>
      </c>
      <c r="B77">
        <v>143</v>
      </c>
      <c r="E77" t="s">
        <v>20</v>
      </c>
      <c r="F77">
        <v>275</v>
      </c>
    </row>
    <row r="78" spans="1:6" x14ac:dyDescent="0.35">
      <c r="A78" t="s">
        <v>14</v>
      </c>
      <c r="B78">
        <v>934</v>
      </c>
      <c r="E78" t="s">
        <v>20</v>
      </c>
      <c r="F78">
        <v>67</v>
      </c>
    </row>
    <row r="79" spans="1:6" x14ac:dyDescent="0.35">
      <c r="A79" t="s">
        <v>14</v>
      </c>
      <c r="B79">
        <v>17</v>
      </c>
      <c r="E79" t="s">
        <v>20</v>
      </c>
      <c r="F79">
        <v>154</v>
      </c>
    </row>
    <row r="80" spans="1:6" x14ac:dyDescent="0.35">
      <c r="A80" t="s">
        <v>14</v>
      </c>
      <c r="B80">
        <v>2179</v>
      </c>
      <c r="E80" t="s">
        <v>20</v>
      </c>
      <c r="F80">
        <v>1782</v>
      </c>
    </row>
    <row r="81" spans="1:6" x14ac:dyDescent="0.35">
      <c r="A81" t="s">
        <v>14</v>
      </c>
      <c r="B81">
        <v>931</v>
      </c>
      <c r="E81" t="s">
        <v>20</v>
      </c>
      <c r="F81">
        <v>903</v>
      </c>
    </row>
    <row r="82" spans="1:6" x14ac:dyDescent="0.35">
      <c r="A82" t="s">
        <v>14</v>
      </c>
      <c r="B82">
        <v>92</v>
      </c>
      <c r="E82" t="s">
        <v>20</v>
      </c>
      <c r="F82">
        <v>94</v>
      </c>
    </row>
    <row r="83" spans="1:6" x14ac:dyDescent="0.35">
      <c r="A83" t="s">
        <v>14</v>
      </c>
      <c r="B83">
        <v>57</v>
      </c>
      <c r="E83" t="s">
        <v>20</v>
      </c>
      <c r="F83">
        <v>180</v>
      </c>
    </row>
    <row r="84" spans="1:6" x14ac:dyDescent="0.35">
      <c r="A84" t="s">
        <v>14</v>
      </c>
      <c r="B84">
        <v>41</v>
      </c>
      <c r="E84" t="s">
        <v>20</v>
      </c>
      <c r="F84">
        <v>533</v>
      </c>
    </row>
    <row r="85" spans="1:6" x14ac:dyDescent="0.35">
      <c r="A85" t="s">
        <v>14</v>
      </c>
      <c r="B85">
        <v>1</v>
      </c>
      <c r="E85" t="s">
        <v>20</v>
      </c>
      <c r="F85">
        <v>2443</v>
      </c>
    </row>
    <row r="86" spans="1:6" x14ac:dyDescent="0.35">
      <c r="A86" t="s">
        <v>14</v>
      </c>
      <c r="B86">
        <v>101</v>
      </c>
      <c r="E86" t="s">
        <v>20</v>
      </c>
      <c r="F86">
        <v>89</v>
      </c>
    </row>
    <row r="87" spans="1:6" x14ac:dyDescent="0.35">
      <c r="A87" t="s">
        <v>14</v>
      </c>
      <c r="B87">
        <v>1335</v>
      </c>
      <c r="E87" t="s">
        <v>20</v>
      </c>
      <c r="F87">
        <v>159</v>
      </c>
    </row>
    <row r="88" spans="1:6" x14ac:dyDescent="0.35">
      <c r="A88" t="s">
        <v>14</v>
      </c>
      <c r="B88">
        <v>15</v>
      </c>
      <c r="E88" t="s">
        <v>20</v>
      </c>
      <c r="F88">
        <v>50</v>
      </c>
    </row>
    <row r="89" spans="1:6" x14ac:dyDescent="0.35">
      <c r="A89" t="s">
        <v>14</v>
      </c>
      <c r="B89">
        <v>454</v>
      </c>
      <c r="E89" t="s">
        <v>20</v>
      </c>
      <c r="F89">
        <v>186</v>
      </c>
    </row>
    <row r="90" spans="1:6" x14ac:dyDescent="0.35">
      <c r="A90" t="s">
        <v>14</v>
      </c>
      <c r="B90">
        <v>3182</v>
      </c>
      <c r="E90" t="s">
        <v>20</v>
      </c>
      <c r="F90">
        <v>1071</v>
      </c>
    </row>
    <row r="91" spans="1:6" x14ac:dyDescent="0.35">
      <c r="A91" t="s">
        <v>14</v>
      </c>
      <c r="B91">
        <v>15</v>
      </c>
      <c r="E91" t="s">
        <v>20</v>
      </c>
      <c r="F91">
        <v>117</v>
      </c>
    </row>
    <row r="92" spans="1:6" x14ac:dyDescent="0.35">
      <c r="A92" t="s">
        <v>14</v>
      </c>
      <c r="B92">
        <v>133</v>
      </c>
      <c r="E92" t="s">
        <v>20</v>
      </c>
      <c r="F92">
        <v>70</v>
      </c>
    </row>
    <row r="93" spans="1:6" x14ac:dyDescent="0.35">
      <c r="A93" t="s">
        <v>14</v>
      </c>
      <c r="B93">
        <v>2062</v>
      </c>
      <c r="E93" t="s">
        <v>20</v>
      </c>
      <c r="F93">
        <v>135</v>
      </c>
    </row>
    <row r="94" spans="1:6" x14ac:dyDescent="0.35">
      <c r="A94" t="s">
        <v>14</v>
      </c>
      <c r="B94">
        <v>29</v>
      </c>
      <c r="E94" t="s">
        <v>20</v>
      </c>
      <c r="F94">
        <v>768</v>
      </c>
    </row>
    <row r="95" spans="1:6" x14ac:dyDescent="0.35">
      <c r="A95" t="s">
        <v>14</v>
      </c>
      <c r="B95">
        <v>132</v>
      </c>
      <c r="E95" t="s">
        <v>20</v>
      </c>
      <c r="F95">
        <v>199</v>
      </c>
    </row>
    <row r="96" spans="1:6" x14ac:dyDescent="0.35">
      <c r="A96" t="s">
        <v>14</v>
      </c>
      <c r="B96">
        <v>137</v>
      </c>
      <c r="E96" t="s">
        <v>20</v>
      </c>
      <c r="F96">
        <v>107</v>
      </c>
    </row>
    <row r="97" spans="1:6" x14ac:dyDescent="0.35">
      <c r="A97" t="s">
        <v>14</v>
      </c>
      <c r="B97">
        <v>908</v>
      </c>
      <c r="E97" t="s">
        <v>20</v>
      </c>
      <c r="F97">
        <v>195</v>
      </c>
    </row>
    <row r="98" spans="1:6" x14ac:dyDescent="0.35">
      <c r="A98" t="s">
        <v>14</v>
      </c>
      <c r="B98">
        <v>10</v>
      </c>
      <c r="E98" t="s">
        <v>20</v>
      </c>
      <c r="F98">
        <v>3376</v>
      </c>
    </row>
    <row r="99" spans="1:6" x14ac:dyDescent="0.35">
      <c r="A99" t="s">
        <v>14</v>
      </c>
      <c r="B99">
        <v>1910</v>
      </c>
      <c r="E99" t="s">
        <v>20</v>
      </c>
      <c r="F99">
        <v>41</v>
      </c>
    </row>
    <row r="100" spans="1:6" x14ac:dyDescent="0.35">
      <c r="A100" t="s">
        <v>14</v>
      </c>
      <c r="B100">
        <v>38</v>
      </c>
      <c r="E100" t="s">
        <v>20</v>
      </c>
      <c r="F100">
        <v>1821</v>
      </c>
    </row>
    <row r="101" spans="1:6" x14ac:dyDescent="0.35">
      <c r="A101" t="s">
        <v>14</v>
      </c>
      <c r="B101">
        <v>104</v>
      </c>
      <c r="E101" t="s">
        <v>20</v>
      </c>
      <c r="F101">
        <v>164</v>
      </c>
    </row>
    <row r="102" spans="1:6" x14ac:dyDescent="0.35">
      <c r="A102" t="s">
        <v>14</v>
      </c>
      <c r="B102">
        <v>49</v>
      </c>
      <c r="E102" t="s">
        <v>20</v>
      </c>
      <c r="F102">
        <v>157</v>
      </c>
    </row>
    <row r="103" spans="1:6" x14ac:dyDescent="0.35">
      <c r="A103" t="s">
        <v>14</v>
      </c>
      <c r="B103">
        <v>1</v>
      </c>
      <c r="E103" t="s">
        <v>20</v>
      </c>
      <c r="F103">
        <v>246</v>
      </c>
    </row>
    <row r="104" spans="1:6" x14ac:dyDescent="0.35">
      <c r="A104" t="s">
        <v>14</v>
      </c>
      <c r="B104">
        <v>245</v>
      </c>
      <c r="E104" t="s">
        <v>20</v>
      </c>
      <c r="F104">
        <v>1396</v>
      </c>
    </row>
    <row r="105" spans="1:6" x14ac:dyDescent="0.35">
      <c r="A105" t="s">
        <v>14</v>
      </c>
      <c r="B105">
        <v>32</v>
      </c>
      <c r="E105" t="s">
        <v>20</v>
      </c>
      <c r="F105">
        <v>2506</v>
      </c>
    </row>
    <row r="106" spans="1:6" x14ac:dyDescent="0.35">
      <c r="A106" t="s">
        <v>14</v>
      </c>
      <c r="B106">
        <v>7</v>
      </c>
      <c r="E106" t="s">
        <v>20</v>
      </c>
      <c r="F106">
        <v>244</v>
      </c>
    </row>
    <row r="107" spans="1:6" x14ac:dyDescent="0.35">
      <c r="A107" t="s">
        <v>14</v>
      </c>
      <c r="B107">
        <v>803</v>
      </c>
      <c r="E107" t="s">
        <v>20</v>
      </c>
      <c r="F107">
        <v>146</v>
      </c>
    </row>
    <row r="108" spans="1:6" x14ac:dyDescent="0.35">
      <c r="A108" t="s">
        <v>14</v>
      </c>
      <c r="B108">
        <v>16</v>
      </c>
      <c r="E108" t="s">
        <v>20</v>
      </c>
      <c r="F108">
        <v>1267</v>
      </c>
    </row>
    <row r="109" spans="1:6" x14ac:dyDescent="0.35">
      <c r="A109" t="s">
        <v>14</v>
      </c>
      <c r="B109">
        <v>31</v>
      </c>
      <c r="E109" t="s">
        <v>20</v>
      </c>
      <c r="F109">
        <v>1561</v>
      </c>
    </row>
    <row r="110" spans="1:6" x14ac:dyDescent="0.35">
      <c r="A110" t="s">
        <v>14</v>
      </c>
      <c r="B110">
        <v>108</v>
      </c>
      <c r="E110" t="s">
        <v>20</v>
      </c>
      <c r="F110">
        <v>48</v>
      </c>
    </row>
    <row r="111" spans="1:6" x14ac:dyDescent="0.35">
      <c r="A111" t="s">
        <v>14</v>
      </c>
      <c r="B111">
        <v>30</v>
      </c>
      <c r="E111" t="s">
        <v>20</v>
      </c>
      <c r="F111">
        <v>2739</v>
      </c>
    </row>
    <row r="112" spans="1:6" x14ac:dyDescent="0.35">
      <c r="A112" t="s">
        <v>14</v>
      </c>
      <c r="B112">
        <v>17</v>
      </c>
      <c r="E112" t="s">
        <v>20</v>
      </c>
      <c r="F112">
        <v>3537</v>
      </c>
    </row>
    <row r="113" spans="1:6" x14ac:dyDescent="0.35">
      <c r="A113" t="s">
        <v>14</v>
      </c>
      <c r="B113">
        <v>80</v>
      </c>
      <c r="E113" t="s">
        <v>20</v>
      </c>
      <c r="F113">
        <v>2107</v>
      </c>
    </row>
    <row r="114" spans="1:6" x14ac:dyDescent="0.35">
      <c r="A114" t="s">
        <v>14</v>
      </c>
      <c r="B114">
        <v>2468</v>
      </c>
      <c r="E114" t="s">
        <v>20</v>
      </c>
      <c r="F114">
        <v>3318</v>
      </c>
    </row>
    <row r="115" spans="1:6" x14ac:dyDescent="0.35">
      <c r="A115" t="s">
        <v>14</v>
      </c>
      <c r="B115">
        <v>26</v>
      </c>
      <c r="E115" t="s">
        <v>20</v>
      </c>
      <c r="F115">
        <v>340</v>
      </c>
    </row>
    <row r="116" spans="1:6" x14ac:dyDescent="0.35">
      <c r="A116" t="s">
        <v>14</v>
      </c>
      <c r="B116">
        <v>73</v>
      </c>
      <c r="E116" t="s">
        <v>20</v>
      </c>
      <c r="F116">
        <v>1442</v>
      </c>
    </row>
    <row r="117" spans="1:6" x14ac:dyDescent="0.35">
      <c r="A117" t="s">
        <v>14</v>
      </c>
      <c r="B117">
        <v>128</v>
      </c>
      <c r="E117" t="s">
        <v>20</v>
      </c>
      <c r="F117">
        <v>126</v>
      </c>
    </row>
    <row r="118" spans="1:6" x14ac:dyDescent="0.35">
      <c r="A118" t="s">
        <v>14</v>
      </c>
      <c r="B118">
        <v>33</v>
      </c>
      <c r="E118" t="s">
        <v>20</v>
      </c>
      <c r="F118">
        <v>524</v>
      </c>
    </row>
    <row r="119" spans="1:6" x14ac:dyDescent="0.35">
      <c r="A119" t="s">
        <v>14</v>
      </c>
      <c r="B119">
        <v>1072</v>
      </c>
      <c r="E119" t="s">
        <v>20</v>
      </c>
      <c r="F119">
        <v>1989</v>
      </c>
    </row>
    <row r="120" spans="1:6" x14ac:dyDescent="0.35">
      <c r="A120" t="s">
        <v>14</v>
      </c>
      <c r="B120">
        <v>393</v>
      </c>
      <c r="E120" t="s">
        <v>20</v>
      </c>
      <c r="F120">
        <v>157</v>
      </c>
    </row>
    <row r="121" spans="1:6" x14ac:dyDescent="0.35">
      <c r="A121" t="s">
        <v>14</v>
      </c>
      <c r="B121">
        <v>1257</v>
      </c>
      <c r="E121" t="s">
        <v>20</v>
      </c>
      <c r="F121">
        <v>4498</v>
      </c>
    </row>
    <row r="122" spans="1:6" x14ac:dyDescent="0.35">
      <c r="A122" t="s">
        <v>14</v>
      </c>
      <c r="B122">
        <v>328</v>
      </c>
      <c r="E122" t="s">
        <v>20</v>
      </c>
      <c r="F122">
        <v>80</v>
      </c>
    </row>
    <row r="123" spans="1:6" x14ac:dyDescent="0.35">
      <c r="A123" t="s">
        <v>14</v>
      </c>
      <c r="B123">
        <v>147</v>
      </c>
      <c r="E123" t="s">
        <v>20</v>
      </c>
      <c r="F123">
        <v>43</v>
      </c>
    </row>
    <row r="124" spans="1:6" x14ac:dyDescent="0.35">
      <c r="A124" t="s">
        <v>14</v>
      </c>
      <c r="B124">
        <v>830</v>
      </c>
      <c r="E124" t="s">
        <v>20</v>
      </c>
      <c r="F124">
        <v>2053</v>
      </c>
    </row>
    <row r="125" spans="1:6" x14ac:dyDescent="0.35">
      <c r="A125" t="s">
        <v>14</v>
      </c>
      <c r="B125">
        <v>331</v>
      </c>
      <c r="E125" t="s">
        <v>20</v>
      </c>
      <c r="F125">
        <v>168</v>
      </c>
    </row>
    <row r="126" spans="1:6" x14ac:dyDescent="0.35">
      <c r="A126" t="s">
        <v>14</v>
      </c>
      <c r="B126">
        <v>25</v>
      </c>
      <c r="E126" t="s">
        <v>20</v>
      </c>
      <c r="F126">
        <v>4289</v>
      </c>
    </row>
    <row r="127" spans="1:6" x14ac:dyDescent="0.35">
      <c r="A127" t="s">
        <v>14</v>
      </c>
      <c r="B127">
        <v>3483</v>
      </c>
      <c r="E127" t="s">
        <v>20</v>
      </c>
      <c r="F127">
        <v>165</v>
      </c>
    </row>
    <row r="128" spans="1:6" x14ac:dyDescent="0.35">
      <c r="A128" t="s">
        <v>14</v>
      </c>
      <c r="B128">
        <v>923</v>
      </c>
      <c r="E128" t="s">
        <v>20</v>
      </c>
      <c r="F128">
        <v>1815</v>
      </c>
    </row>
    <row r="129" spans="1:6" x14ac:dyDescent="0.35">
      <c r="A129" t="s">
        <v>14</v>
      </c>
      <c r="B129">
        <v>1</v>
      </c>
      <c r="E129" t="s">
        <v>20</v>
      </c>
      <c r="F129">
        <v>397</v>
      </c>
    </row>
    <row r="130" spans="1:6" x14ac:dyDescent="0.35">
      <c r="A130" t="s">
        <v>14</v>
      </c>
      <c r="B130">
        <v>33</v>
      </c>
      <c r="E130" t="s">
        <v>20</v>
      </c>
      <c r="F130">
        <v>1539</v>
      </c>
    </row>
    <row r="131" spans="1:6" x14ac:dyDescent="0.35">
      <c r="A131" t="s">
        <v>14</v>
      </c>
      <c r="B131">
        <v>40</v>
      </c>
      <c r="E131" t="s">
        <v>20</v>
      </c>
      <c r="F131">
        <v>138</v>
      </c>
    </row>
    <row r="132" spans="1:6" x14ac:dyDescent="0.35">
      <c r="A132" t="s">
        <v>14</v>
      </c>
      <c r="B132">
        <v>23</v>
      </c>
      <c r="E132" t="s">
        <v>20</v>
      </c>
      <c r="F132">
        <v>3594</v>
      </c>
    </row>
    <row r="133" spans="1:6" x14ac:dyDescent="0.35">
      <c r="A133" t="s">
        <v>14</v>
      </c>
      <c r="B133">
        <v>75</v>
      </c>
      <c r="E133" t="s">
        <v>20</v>
      </c>
      <c r="F133">
        <v>5880</v>
      </c>
    </row>
    <row r="134" spans="1:6" x14ac:dyDescent="0.35">
      <c r="A134" t="s">
        <v>14</v>
      </c>
      <c r="B134">
        <v>2176</v>
      </c>
      <c r="E134" t="s">
        <v>20</v>
      </c>
      <c r="F134">
        <v>112</v>
      </c>
    </row>
    <row r="135" spans="1:6" x14ac:dyDescent="0.35">
      <c r="A135" t="s">
        <v>14</v>
      </c>
      <c r="B135">
        <v>441</v>
      </c>
      <c r="E135" t="s">
        <v>20</v>
      </c>
      <c r="F135">
        <v>943</v>
      </c>
    </row>
    <row r="136" spans="1:6" x14ac:dyDescent="0.35">
      <c r="A136" t="s">
        <v>14</v>
      </c>
      <c r="B136">
        <v>25</v>
      </c>
      <c r="E136" t="s">
        <v>20</v>
      </c>
      <c r="F136">
        <v>2468</v>
      </c>
    </row>
    <row r="137" spans="1:6" x14ac:dyDescent="0.35">
      <c r="A137" t="s">
        <v>14</v>
      </c>
      <c r="B137">
        <v>127</v>
      </c>
      <c r="E137" t="s">
        <v>20</v>
      </c>
      <c r="F137">
        <v>2551</v>
      </c>
    </row>
    <row r="138" spans="1:6" x14ac:dyDescent="0.35">
      <c r="A138" t="s">
        <v>14</v>
      </c>
      <c r="B138">
        <v>355</v>
      </c>
      <c r="E138" t="s">
        <v>20</v>
      </c>
      <c r="F138">
        <v>101</v>
      </c>
    </row>
    <row r="139" spans="1:6" x14ac:dyDescent="0.35">
      <c r="A139" t="s">
        <v>14</v>
      </c>
      <c r="B139">
        <v>44</v>
      </c>
      <c r="E139" t="s">
        <v>20</v>
      </c>
      <c r="F139">
        <v>92</v>
      </c>
    </row>
    <row r="140" spans="1:6" x14ac:dyDescent="0.35">
      <c r="A140" t="s">
        <v>14</v>
      </c>
      <c r="B140">
        <v>67</v>
      </c>
      <c r="E140" t="s">
        <v>20</v>
      </c>
      <c r="F140">
        <v>62</v>
      </c>
    </row>
    <row r="141" spans="1:6" x14ac:dyDescent="0.35">
      <c r="A141" t="s">
        <v>14</v>
      </c>
      <c r="B141">
        <v>1068</v>
      </c>
      <c r="E141" t="s">
        <v>20</v>
      </c>
      <c r="F141">
        <v>149</v>
      </c>
    </row>
    <row r="142" spans="1:6" x14ac:dyDescent="0.35">
      <c r="A142" t="s">
        <v>14</v>
      </c>
      <c r="B142">
        <v>424</v>
      </c>
      <c r="E142" t="s">
        <v>20</v>
      </c>
      <c r="F142">
        <v>329</v>
      </c>
    </row>
    <row r="143" spans="1:6" x14ac:dyDescent="0.35">
      <c r="A143" t="s">
        <v>14</v>
      </c>
      <c r="B143">
        <v>151</v>
      </c>
      <c r="E143" t="s">
        <v>20</v>
      </c>
      <c r="F143">
        <v>97</v>
      </c>
    </row>
    <row r="144" spans="1:6" x14ac:dyDescent="0.35">
      <c r="A144" t="s">
        <v>14</v>
      </c>
      <c r="B144">
        <v>1608</v>
      </c>
      <c r="E144" t="s">
        <v>20</v>
      </c>
      <c r="F144">
        <v>1784</v>
      </c>
    </row>
    <row r="145" spans="1:6" x14ac:dyDescent="0.35">
      <c r="A145" t="s">
        <v>14</v>
      </c>
      <c r="B145">
        <v>941</v>
      </c>
      <c r="E145" t="s">
        <v>20</v>
      </c>
      <c r="F145">
        <v>1684</v>
      </c>
    </row>
    <row r="146" spans="1:6" x14ac:dyDescent="0.35">
      <c r="A146" t="s">
        <v>14</v>
      </c>
      <c r="B146">
        <v>1</v>
      </c>
      <c r="E146" t="s">
        <v>20</v>
      </c>
      <c r="F146">
        <v>250</v>
      </c>
    </row>
    <row r="147" spans="1:6" x14ac:dyDescent="0.35">
      <c r="A147" t="s">
        <v>14</v>
      </c>
      <c r="B147">
        <v>40</v>
      </c>
      <c r="E147" t="s">
        <v>20</v>
      </c>
      <c r="F147">
        <v>238</v>
      </c>
    </row>
    <row r="148" spans="1:6" x14ac:dyDescent="0.35">
      <c r="A148" t="s">
        <v>14</v>
      </c>
      <c r="B148">
        <v>3015</v>
      </c>
      <c r="E148" t="s">
        <v>20</v>
      </c>
      <c r="F148">
        <v>53</v>
      </c>
    </row>
    <row r="149" spans="1:6" x14ac:dyDescent="0.35">
      <c r="A149" t="s">
        <v>14</v>
      </c>
      <c r="B149">
        <v>435</v>
      </c>
      <c r="E149" t="s">
        <v>20</v>
      </c>
      <c r="F149">
        <v>214</v>
      </c>
    </row>
    <row r="150" spans="1:6" x14ac:dyDescent="0.35">
      <c r="A150" t="s">
        <v>14</v>
      </c>
      <c r="B150">
        <v>714</v>
      </c>
      <c r="E150" t="s">
        <v>20</v>
      </c>
      <c r="F150">
        <v>222</v>
      </c>
    </row>
    <row r="151" spans="1:6" x14ac:dyDescent="0.35">
      <c r="A151" t="s">
        <v>14</v>
      </c>
      <c r="B151">
        <v>5497</v>
      </c>
      <c r="E151" t="s">
        <v>20</v>
      </c>
      <c r="F151">
        <v>1884</v>
      </c>
    </row>
    <row r="152" spans="1:6" x14ac:dyDescent="0.35">
      <c r="A152" t="s">
        <v>14</v>
      </c>
      <c r="B152">
        <v>418</v>
      </c>
      <c r="E152" t="s">
        <v>20</v>
      </c>
      <c r="F152">
        <v>218</v>
      </c>
    </row>
    <row r="153" spans="1:6" x14ac:dyDescent="0.35">
      <c r="A153" t="s">
        <v>14</v>
      </c>
      <c r="B153">
        <v>1439</v>
      </c>
      <c r="E153" t="s">
        <v>20</v>
      </c>
      <c r="F153">
        <v>6465</v>
      </c>
    </row>
    <row r="154" spans="1:6" x14ac:dyDescent="0.35">
      <c r="A154" t="s">
        <v>14</v>
      </c>
      <c r="B154">
        <v>15</v>
      </c>
      <c r="E154" t="s">
        <v>20</v>
      </c>
      <c r="F154">
        <v>59</v>
      </c>
    </row>
    <row r="155" spans="1:6" x14ac:dyDescent="0.35">
      <c r="A155" t="s">
        <v>14</v>
      </c>
      <c r="B155">
        <v>1999</v>
      </c>
      <c r="E155" t="s">
        <v>20</v>
      </c>
      <c r="F155">
        <v>88</v>
      </c>
    </row>
    <row r="156" spans="1:6" x14ac:dyDescent="0.35">
      <c r="A156" t="s">
        <v>14</v>
      </c>
      <c r="B156">
        <v>118</v>
      </c>
      <c r="E156" t="s">
        <v>20</v>
      </c>
      <c r="F156">
        <v>1697</v>
      </c>
    </row>
    <row r="157" spans="1:6" x14ac:dyDescent="0.35">
      <c r="A157" t="s">
        <v>14</v>
      </c>
      <c r="B157">
        <v>162</v>
      </c>
      <c r="E157" t="s">
        <v>20</v>
      </c>
      <c r="F157">
        <v>92</v>
      </c>
    </row>
    <row r="158" spans="1:6" x14ac:dyDescent="0.35">
      <c r="A158" t="s">
        <v>14</v>
      </c>
      <c r="B158">
        <v>83</v>
      </c>
      <c r="E158" t="s">
        <v>20</v>
      </c>
      <c r="F158">
        <v>186</v>
      </c>
    </row>
    <row r="159" spans="1:6" x14ac:dyDescent="0.35">
      <c r="A159" t="s">
        <v>14</v>
      </c>
      <c r="B159">
        <v>747</v>
      </c>
      <c r="E159" t="s">
        <v>20</v>
      </c>
      <c r="F159">
        <v>138</v>
      </c>
    </row>
    <row r="160" spans="1:6" x14ac:dyDescent="0.35">
      <c r="A160" t="s">
        <v>14</v>
      </c>
      <c r="B160">
        <v>84</v>
      </c>
      <c r="E160" t="s">
        <v>20</v>
      </c>
      <c r="F160">
        <v>261</v>
      </c>
    </row>
    <row r="161" spans="1:6" x14ac:dyDescent="0.35">
      <c r="A161" t="s">
        <v>14</v>
      </c>
      <c r="B161">
        <v>91</v>
      </c>
      <c r="E161" t="s">
        <v>20</v>
      </c>
      <c r="F161">
        <v>107</v>
      </c>
    </row>
    <row r="162" spans="1:6" x14ac:dyDescent="0.35">
      <c r="A162" t="s">
        <v>14</v>
      </c>
      <c r="B162">
        <v>792</v>
      </c>
      <c r="E162" t="s">
        <v>20</v>
      </c>
      <c r="F162">
        <v>199</v>
      </c>
    </row>
    <row r="163" spans="1:6" x14ac:dyDescent="0.35">
      <c r="A163" t="s">
        <v>14</v>
      </c>
      <c r="B163">
        <v>32</v>
      </c>
      <c r="E163" t="s">
        <v>20</v>
      </c>
      <c r="F163">
        <v>5512</v>
      </c>
    </row>
    <row r="164" spans="1:6" x14ac:dyDescent="0.35">
      <c r="A164" t="s">
        <v>14</v>
      </c>
      <c r="B164">
        <v>186</v>
      </c>
      <c r="E164" t="s">
        <v>20</v>
      </c>
      <c r="F164">
        <v>86</v>
      </c>
    </row>
    <row r="165" spans="1:6" x14ac:dyDescent="0.35">
      <c r="A165" t="s">
        <v>14</v>
      </c>
      <c r="B165">
        <v>605</v>
      </c>
      <c r="E165" t="s">
        <v>20</v>
      </c>
      <c r="F165">
        <v>2768</v>
      </c>
    </row>
    <row r="166" spans="1:6" x14ac:dyDescent="0.35">
      <c r="A166" t="s">
        <v>14</v>
      </c>
      <c r="B166">
        <v>1</v>
      </c>
      <c r="E166" t="s">
        <v>20</v>
      </c>
      <c r="F166">
        <v>48</v>
      </c>
    </row>
    <row r="167" spans="1:6" x14ac:dyDescent="0.35">
      <c r="A167" t="s">
        <v>14</v>
      </c>
      <c r="B167">
        <v>31</v>
      </c>
      <c r="E167" t="s">
        <v>20</v>
      </c>
      <c r="F167">
        <v>87</v>
      </c>
    </row>
    <row r="168" spans="1:6" x14ac:dyDescent="0.35">
      <c r="A168" t="s">
        <v>14</v>
      </c>
      <c r="B168">
        <v>1181</v>
      </c>
      <c r="E168" t="s">
        <v>20</v>
      </c>
      <c r="F168">
        <v>1894</v>
      </c>
    </row>
    <row r="169" spans="1:6" x14ac:dyDescent="0.35">
      <c r="A169" t="s">
        <v>14</v>
      </c>
      <c r="B169">
        <v>39</v>
      </c>
      <c r="E169" t="s">
        <v>20</v>
      </c>
      <c r="F169">
        <v>282</v>
      </c>
    </row>
    <row r="170" spans="1:6" x14ac:dyDescent="0.35">
      <c r="A170" t="s">
        <v>14</v>
      </c>
      <c r="B170">
        <v>46</v>
      </c>
      <c r="E170" t="s">
        <v>20</v>
      </c>
      <c r="F170">
        <v>116</v>
      </c>
    </row>
    <row r="171" spans="1:6" x14ac:dyDescent="0.35">
      <c r="A171" t="s">
        <v>14</v>
      </c>
      <c r="B171">
        <v>105</v>
      </c>
      <c r="E171" t="s">
        <v>20</v>
      </c>
      <c r="F171">
        <v>83</v>
      </c>
    </row>
    <row r="172" spans="1:6" x14ac:dyDescent="0.35">
      <c r="A172" t="s">
        <v>14</v>
      </c>
      <c r="B172">
        <v>535</v>
      </c>
      <c r="E172" t="s">
        <v>20</v>
      </c>
      <c r="F172">
        <v>91</v>
      </c>
    </row>
    <row r="173" spans="1:6" x14ac:dyDescent="0.35">
      <c r="A173" t="s">
        <v>14</v>
      </c>
      <c r="B173">
        <v>16</v>
      </c>
      <c r="E173" t="s">
        <v>20</v>
      </c>
      <c r="F173">
        <v>546</v>
      </c>
    </row>
    <row r="174" spans="1:6" x14ac:dyDescent="0.35">
      <c r="A174" t="s">
        <v>14</v>
      </c>
      <c r="B174">
        <v>575</v>
      </c>
      <c r="E174" t="s">
        <v>20</v>
      </c>
      <c r="F174">
        <v>393</v>
      </c>
    </row>
    <row r="175" spans="1:6" x14ac:dyDescent="0.35">
      <c r="A175" t="s">
        <v>14</v>
      </c>
      <c r="B175">
        <v>1120</v>
      </c>
      <c r="E175" t="s">
        <v>20</v>
      </c>
      <c r="F175">
        <v>133</v>
      </c>
    </row>
    <row r="176" spans="1:6" x14ac:dyDescent="0.35">
      <c r="A176" t="s">
        <v>14</v>
      </c>
      <c r="B176">
        <v>113</v>
      </c>
      <c r="E176" t="s">
        <v>20</v>
      </c>
      <c r="F176">
        <v>254</v>
      </c>
    </row>
    <row r="177" spans="1:6" x14ac:dyDescent="0.35">
      <c r="A177" t="s">
        <v>14</v>
      </c>
      <c r="B177">
        <v>1538</v>
      </c>
      <c r="E177" t="s">
        <v>20</v>
      </c>
      <c r="F177">
        <v>176</v>
      </c>
    </row>
    <row r="178" spans="1:6" x14ac:dyDescent="0.35">
      <c r="A178" t="s">
        <v>14</v>
      </c>
      <c r="B178">
        <v>9</v>
      </c>
      <c r="E178" t="s">
        <v>20</v>
      </c>
      <c r="F178">
        <v>337</v>
      </c>
    </row>
    <row r="179" spans="1:6" x14ac:dyDescent="0.35">
      <c r="A179" t="s">
        <v>14</v>
      </c>
      <c r="B179">
        <v>554</v>
      </c>
      <c r="E179" t="s">
        <v>20</v>
      </c>
      <c r="F179">
        <v>107</v>
      </c>
    </row>
    <row r="180" spans="1:6" x14ac:dyDescent="0.35">
      <c r="A180" t="s">
        <v>14</v>
      </c>
      <c r="B180">
        <v>648</v>
      </c>
      <c r="E180" t="s">
        <v>20</v>
      </c>
      <c r="F180">
        <v>183</v>
      </c>
    </row>
    <row r="181" spans="1:6" x14ac:dyDescent="0.35">
      <c r="A181" t="s">
        <v>14</v>
      </c>
      <c r="B181">
        <v>21</v>
      </c>
      <c r="E181" t="s">
        <v>20</v>
      </c>
      <c r="F181">
        <v>72</v>
      </c>
    </row>
    <row r="182" spans="1:6" x14ac:dyDescent="0.35">
      <c r="A182" t="s">
        <v>14</v>
      </c>
      <c r="B182">
        <v>54</v>
      </c>
      <c r="E182" t="s">
        <v>20</v>
      </c>
      <c r="F182">
        <v>295</v>
      </c>
    </row>
    <row r="183" spans="1:6" x14ac:dyDescent="0.35">
      <c r="A183" t="s">
        <v>14</v>
      </c>
      <c r="B183">
        <v>120</v>
      </c>
      <c r="E183" t="s">
        <v>20</v>
      </c>
      <c r="F183">
        <v>142</v>
      </c>
    </row>
    <row r="184" spans="1:6" x14ac:dyDescent="0.35">
      <c r="A184" t="s">
        <v>14</v>
      </c>
      <c r="B184">
        <v>579</v>
      </c>
      <c r="E184" t="s">
        <v>20</v>
      </c>
      <c r="F184">
        <v>85</v>
      </c>
    </row>
    <row r="185" spans="1:6" x14ac:dyDescent="0.35">
      <c r="A185" t="s">
        <v>14</v>
      </c>
      <c r="B185">
        <v>2072</v>
      </c>
      <c r="E185" t="s">
        <v>20</v>
      </c>
      <c r="F185">
        <v>659</v>
      </c>
    </row>
    <row r="186" spans="1:6" x14ac:dyDescent="0.35">
      <c r="A186" t="s">
        <v>14</v>
      </c>
      <c r="B186">
        <v>0</v>
      </c>
      <c r="E186" t="s">
        <v>20</v>
      </c>
      <c r="F186">
        <v>121</v>
      </c>
    </row>
    <row r="187" spans="1:6" x14ac:dyDescent="0.35">
      <c r="A187" t="s">
        <v>14</v>
      </c>
      <c r="B187">
        <v>1796</v>
      </c>
      <c r="E187" t="s">
        <v>20</v>
      </c>
      <c r="F187">
        <v>3742</v>
      </c>
    </row>
    <row r="188" spans="1:6" x14ac:dyDescent="0.35">
      <c r="A188" t="s">
        <v>14</v>
      </c>
      <c r="B188">
        <v>62</v>
      </c>
      <c r="E188" t="s">
        <v>20</v>
      </c>
      <c r="F188">
        <v>223</v>
      </c>
    </row>
    <row r="189" spans="1:6" x14ac:dyDescent="0.35">
      <c r="A189" t="s">
        <v>14</v>
      </c>
      <c r="B189">
        <v>347</v>
      </c>
      <c r="E189" t="s">
        <v>20</v>
      </c>
      <c r="F189">
        <v>133</v>
      </c>
    </row>
    <row r="190" spans="1:6" x14ac:dyDescent="0.35">
      <c r="A190" t="s">
        <v>14</v>
      </c>
      <c r="B190">
        <v>19</v>
      </c>
      <c r="E190" t="s">
        <v>20</v>
      </c>
      <c r="F190">
        <v>5168</v>
      </c>
    </row>
    <row r="191" spans="1:6" x14ac:dyDescent="0.35">
      <c r="A191" t="s">
        <v>14</v>
      </c>
      <c r="B191">
        <v>1258</v>
      </c>
      <c r="E191" t="s">
        <v>20</v>
      </c>
      <c r="F191">
        <v>307</v>
      </c>
    </row>
    <row r="192" spans="1:6" x14ac:dyDescent="0.35">
      <c r="A192" t="s">
        <v>14</v>
      </c>
      <c r="B192">
        <v>362</v>
      </c>
      <c r="E192" t="s">
        <v>20</v>
      </c>
      <c r="F192">
        <v>2441</v>
      </c>
    </row>
    <row r="193" spans="1:6" x14ac:dyDescent="0.35">
      <c r="A193" t="s">
        <v>14</v>
      </c>
      <c r="B193">
        <v>133</v>
      </c>
      <c r="E193" t="s">
        <v>20</v>
      </c>
      <c r="F193">
        <v>1385</v>
      </c>
    </row>
    <row r="194" spans="1:6" x14ac:dyDescent="0.35">
      <c r="A194" t="s">
        <v>14</v>
      </c>
      <c r="B194">
        <v>846</v>
      </c>
      <c r="E194" t="s">
        <v>20</v>
      </c>
      <c r="F194">
        <v>190</v>
      </c>
    </row>
    <row r="195" spans="1:6" x14ac:dyDescent="0.35">
      <c r="A195" t="s">
        <v>14</v>
      </c>
      <c r="B195">
        <v>10</v>
      </c>
      <c r="E195" t="s">
        <v>20</v>
      </c>
      <c r="F195">
        <v>470</v>
      </c>
    </row>
    <row r="196" spans="1:6" x14ac:dyDescent="0.35">
      <c r="A196" t="s">
        <v>14</v>
      </c>
      <c r="B196">
        <v>191</v>
      </c>
      <c r="E196" t="s">
        <v>20</v>
      </c>
      <c r="F196">
        <v>253</v>
      </c>
    </row>
    <row r="197" spans="1:6" x14ac:dyDescent="0.35">
      <c r="A197" t="s">
        <v>14</v>
      </c>
      <c r="B197">
        <v>1979</v>
      </c>
      <c r="E197" t="s">
        <v>20</v>
      </c>
      <c r="F197">
        <v>1113</v>
      </c>
    </row>
    <row r="198" spans="1:6" x14ac:dyDescent="0.35">
      <c r="A198" t="s">
        <v>14</v>
      </c>
      <c r="B198">
        <v>63</v>
      </c>
      <c r="E198" t="s">
        <v>20</v>
      </c>
      <c r="F198">
        <v>2283</v>
      </c>
    </row>
    <row r="199" spans="1:6" x14ac:dyDescent="0.35">
      <c r="A199" t="s">
        <v>14</v>
      </c>
      <c r="B199">
        <v>6080</v>
      </c>
      <c r="E199" t="s">
        <v>20</v>
      </c>
      <c r="F199">
        <v>1095</v>
      </c>
    </row>
    <row r="200" spans="1:6" x14ac:dyDescent="0.35">
      <c r="A200" t="s">
        <v>14</v>
      </c>
      <c r="B200">
        <v>80</v>
      </c>
      <c r="E200" t="s">
        <v>20</v>
      </c>
      <c r="F200">
        <v>1690</v>
      </c>
    </row>
    <row r="201" spans="1:6" x14ac:dyDescent="0.35">
      <c r="A201" t="s">
        <v>14</v>
      </c>
      <c r="B201">
        <v>9</v>
      </c>
      <c r="E201" t="s">
        <v>20</v>
      </c>
      <c r="F201">
        <v>191</v>
      </c>
    </row>
    <row r="202" spans="1:6" x14ac:dyDescent="0.35">
      <c r="A202" t="s">
        <v>14</v>
      </c>
      <c r="B202">
        <v>1784</v>
      </c>
      <c r="E202" t="s">
        <v>20</v>
      </c>
      <c r="F202">
        <v>2013</v>
      </c>
    </row>
    <row r="203" spans="1:6" x14ac:dyDescent="0.35">
      <c r="A203" t="s">
        <v>14</v>
      </c>
      <c r="B203">
        <v>243</v>
      </c>
      <c r="E203" t="s">
        <v>20</v>
      </c>
      <c r="F203">
        <v>1703</v>
      </c>
    </row>
    <row r="204" spans="1:6" x14ac:dyDescent="0.35">
      <c r="A204" t="s">
        <v>14</v>
      </c>
      <c r="B204">
        <v>1296</v>
      </c>
      <c r="E204" t="s">
        <v>20</v>
      </c>
      <c r="F204">
        <v>80</v>
      </c>
    </row>
    <row r="205" spans="1:6" x14ac:dyDescent="0.35">
      <c r="A205" t="s">
        <v>14</v>
      </c>
      <c r="B205">
        <v>77</v>
      </c>
      <c r="E205" t="s">
        <v>20</v>
      </c>
      <c r="F205">
        <v>41</v>
      </c>
    </row>
    <row r="206" spans="1:6" x14ac:dyDescent="0.35">
      <c r="A206" t="s">
        <v>14</v>
      </c>
      <c r="B206">
        <v>395</v>
      </c>
      <c r="E206" t="s">
        <v>20</v>
      </c>
      <c r="F206">
        <v>187</v>
      </c>
    </row>
    <row r="207" spans="1:6" x14ac:dyDescent="0.35">
      <c r="A207" t="s">
        <v>14</v>
      </c>
      <c r="B207">
        <v>49</v>
      </c>
      <c r="E207" t="s">
        <v>20</v>
      </c>
      <c r="F207">
        <v>2875</v>
      </c>
    </row>
    <row r="208" spans="1:6" x14ac:dyDescent="0.35">
      <c r="A208" t="s">
        <v>14</v>
      </c>
      <c r="B208">
        <v>180</v>
      </c>
      <c r="E208" t="s">
        <v>20</v>
      </c>
      <c r="F208">
        <v>88</v>
      </c>
    </row>
    <row r="209" spans="1:6" x14ac:dyDescent="0.35">
      <c r="A209" t="s">
        <v>14</v>
      </c>
      <c r="B209">
        <v>2690</v>
      </c>
      <c r="E209" t="s">
        <v>20</v>
      </c>
      <c r="F209">
        <v>191</v>
      </c>
    </row>
    <row r="210" spans="1:6" x14ac:dyDescent="0.35">
      <c r="A210" t="s">
        <v>14</v>
      </c>
      <c r="B210">
        <v>2779</v>
      </c>
      <c r="E210" t="s">
        <v>20</v>
      </c>
      <c r="F210">
        <v>139</v>
      </c>
    </row>
    <row r="211" spans="1:6" x14ac:dyDescent="0.35">
      <c r="A211" t="s">
        <v>14</v>
      </c>
      <c r="B211">
        <v>92</v>
      </c>
      <c r="E211" t="s">
        <v>20</v>
      </c>
      <c r="F211">
        <v>186</v>
      </c>
    </row>
    <row r="212" spans="1:6" x14ac:dyDescent="0.35">
      <c r="A212" t="s">
        <v>14</v>
      </c>
      <c r="B212">
        <v>1028</v>
      </c>
      <c r="E212" t="s">
        <v>20</v>
      </c>
      <c r="F212">
        <v>112</v>
      </c>
    </row>
    <row r="213" spans="1:6" x14ac:dyDescent="0.35">
      <c r="A213" t="s">
        <v>14</v>
      </c>
      <c r="B213">
        <v>26</v>
      </c>
      <c r="E213" t="s">
        <v>20</v>
      </c>
      <c r="F213">
        <v>101</v>
      </c>
    </row>
    <row r="214" spans="1:6" x14ac:dyDescent="0.35">
      <c r="A214" t="s">
        <v>14</v>
      </c>
      <c r="B214">
        <v>1790</v>
      </c>
      <c r="E214" t="s">
        <v>20</v>
      </c>
      <c r="F214">
        <v>206</v>
      </c>
    </row>
    <row r="215" spans="1:6" x14ac:dyDescent="0.35">
      <c r="A215" t="s">
        <v>14</v>
      </c>
      <c r="B215">
        <v>37</v>
      </c>
      <c r="E215" t="s">
        <v>20</v>
      </c>
      <c r="F215">
        <v>154</v>
      </c>
    </row>
    <row r="216" spans="1:6" x14ac:dyDescent="0.35">
      <c r="A216" t="s">
        <v>14</v>
      </c>
      <c r="B216">
        <v>35</v>
      </c>
      <c r="E216" t="s">
        <v>20</v>
      </c>
      <c r="F216">
        <v>5966</v>
      </c>
    </row>
    <row r="217" spans="1:6" x14ac:dyDescent="0.35">
      <c r="A217" t="s">
        <v>14</v>
      </c>
      <c r="B217">
        <v>558</v>
      </c>
      <c r="E217" t="s">
        <v>20</v>
      </c>
      <c r="F217">
        <v>169</v>
      </c>
    </row>
    <row r="218" spans="1:6" x14ac:dyDescent="0.35">
      <c r="A218" t="s">
        <v>14</v>
      </c>
      <c r="B218">
        <v>64</v>
      </c>
      <c r="E218" t="s">
        <v>20</v>
      </c>
      <c r="F218">
        <v>2106</v>
      </c>
    </row>
    <row r="219" spans="1:6" x14ac:dyDescent="0.35">
      <c r="A219" t="s">
        <v>14</v>
      </c>
      <c r="B219">
        <v>245</v>
      </c>
      <c r="E219" t="s">
        <v>20</v>
      </c>
      <c r="F219">
        <v>131</v>
      </c>
    </row>
    <row r="220" spans="1:6" x14ac:dyDescent="0.35">
      <c r="A220" t="s">
        <v>14</v>
      </c>
      <c r="B220">
        <v>71</v>
      </c>
      <c r="E220" t="s">
        <v>20</v>
      </c>
      <c r="F220">
        <v>84</v>
      </c>
    </row>
    <row r="221" spans="1:6" x14ac:dyDescent="0.35">
      <c r="A221" t="s">
        <v>14</v>
      </c>
      <c r="B221">
        <v>42</v>
      </c>
      <c r="E221" t="s">
        <v>20</v>
      </c>
      <c r="F221">
        <v>155</v>
      </c>
    </row>
    <row r="222" spans="1:6" x14ac:dyDescent="0.35">
      <c r="A222" t="s">
        <v>14</v>
      </c>
      <c r="B222">
        <v>156</v>
      </c>
      <c r="E222" t="s">
        <v>20</v>
      </c>
      <c r="F222">
        <v>189</v>
      </c>
    </row>
    <row r="223" spans="1:6" x14ac:dyDescent="0.35">
      <c r="A223" t="s">
        <v>14</v>
      </c>
      <c r="B223">
        <v>1368</v>
      </c>
      <c r="E223" t="s">
        <v>20</v>
      </c>
      <c r="F223">
        <v>4799</v>
      </c>
    </row>
    <row r="224" spans="1:6" x14ac:dyDescent="0.35">
      <c r="A224" t="s">
        <v>14</v>
      </c>
      <c r="B224">
        <v>102</v>
      </c>
      <c r="E224" t="s">
        <v>20</v>
      </c>
      <c r="F224">
        <v>1137</v>
      </c>
    </row>
    <row r="225" spans="1:6" x14ac:dyDescent="0.35">
      <c r="A225" t="s">
        <v>14</v>
      </c>
      <c r="B225">
        <v>86</v>
      </c>
      <c r="E225" t="s">
        <v>20</v>
      </c>
      <c r="F225">
        <v>1152</v>
      </c>
    </row>
    <row r="226" spans="1:6" x14ac:dyDescent="0.35">
      <c r="A226" t="s">
        <v>14</v>
      </c>
      <c r="B226">
        <v>253</v>
      </c>
      <c r="E226" t="s">
        <v>20</v>
      </c>
      <c r="F226">
        <v>50</v>
      </c>
    </row>
    <row r="227" spans="1:6" x14ac:dyDescent="0.35">
      <c r="A227" t="s">
        <v>14</v>
      </c>
      <c r="B227">
        <v>157</v>
      </c>
      <c r="E227" t="s">
        <v>20</v>
      </c>
      <c r="F227">
        <v>3059</v>
      </c>
    </row>
    <row r="228" spans="1:6" x14ac:dyDescent="0.35">
      <c r="A228" t="s">
        <v>14</v>
      </c>
      <c r="B228">
        <v>183</v>
      </c>
      <c r="E228" t="s">
        <v>20</v>
      </c>
      <c r="F228">
        <v>34</v>
      </c>
    </row>
    <row r="229" spans="1:6" x14ac:dyDescent="0.35">
      <c r="A229" t="s">
        <v>14</v>
      </c>
      <c r="B229">
        <v>82</v>
      </c>
      <c r="E229" t="s">
        <v>20</v>
      </c>
      <c r="F229">
        <v>220</v>
      </c>
    </row>
    <row r="230" spans="1:6" x14ac:dyDescent="0.35">
      <c r="A230" t="s">
        <v>14</v>
      </c>
      <c r="B230">
        <v>1</v>
      </c>
      <c r="E230" t="s">
        <v>20</v>
      </c>
      <c r="F230">
        <v>1604</v>
      </c>
    </row>
    <row r="231" spans="1:6" x14ac:dyDescent="0.35">
      <c r="A231" t="s">
        <v>14</v>
      </c>
      <c r="B231">
        <v>1198</v>
      </c>
      <c r="E231" t="s">
        <v>20</v>
      </c>
      <c r="F231">
        <v>454</v>
      </c>
    </row>
    <row r="232" spans="1:6" x14ac:dyDescent="0.35">
      <c r="A232" t="s">
        <v>14</v>
      </c>
      <c r="B232">
        <v>648</v>
      </c>
      <c r="E232" t="s">
        <v>20</v>
      </c>
      <c r="F232">
        <v>123</v>
      </c>
    </row>
    <row r="233" spans="1:6" x14ac:dyDescent="0.35">
      <c r="A233" t="s">
        <v>14</v>
      </c>
      <c r="B233">
        <v>64</v>
      </c>
      <c r="E233" t="s">
        <v>20</v>
      </c>
      <c r="F233">
        <v>299</v>
      </c>
    </row>
    <row r="234" spans="1:6" x14ac:dyDescent="0.35">
      <c r="A234" t="s">
        <v>14</v>
      </c>
      <c r="B234">
        <v>62</v>
      </c>
      <c r="E234" t="s">
        <v>20</v>
      </c>
      <c r="F234">
        <v>2237</v>
      </c>
    </row>
    <row r="235" spans="1:6" x14ac:dyDescent="0.35">
      <c r="A235" t="s">
        <v>14</v>
      </c>
      <c r="B235">
        <v>750</v>
      </c>
      <c r="E235" t="s">
        <v>20</v>
      </c>
      <c r="F235">
        <v>645</v>
      </c>
    </row>
    <row r="236" spans="1:6" x14ac:dyDescent="0.35">
      <c r="A236" t="s">
        <v>14</v>
      </c>
      <c r="B236">
        <v>105</v>
      </c>
      <c r="E236" t="s">
        <v>20</v>
      </c>
      <c r="F236">
        <v>484</v>
      </c>
    </row>
    <row r="237" spans="1:6" x14ac:dyDescent="0.35">
      <c r="A237" t="s">
        <v>14</v>
      </c>
      <c r="B237">
        <v>2604</v>
      </c>
      <c r="E237" t="s">
        <v>20</v>
      </c>
      <c r="F237">
        <v>154</v>
      </c>
    </row>
    <row r="238" spans="1:6" x14ac:dyDescent="0.35">
      <c r="A238" t="s">
        <v>14</v>
      </c>
      <c r="B238">
        <v>65</v>
      </c>
      <c r="E238" t="s">
        <v>20</v>
      </c>
      <c r="F238">
        <v>82</v>
      </c>
    </row>
    <row r="239" spans="1:6" x14ac:dyDescent="0.35">
      <c r="A239" t="s">
        <v>14</v>
      </c>
      <c r="B239">
        <v>94</v>
      </c>
      <c r="E239" t="s">
        <v>20</v>
      </c>
      <c r="F239">
        <v>134</v>
      </c>
    </row>
    <row r="240" spans="1:6" x14ac:dyDescent="0.35">
      <c r="A240" t="s">
        <v>14</v>
      </c>
      <c r="B240">
        <v>257</v>
      </c>
      <c r="E240" t="s">
        <v>20</v>
      </c>
      <c r="F240">
        <v>5203</v>
      </c>
    </row>
    <row r="241" spans="1:6" x14ac:dyDescent="0.35">
      <c r="A241" t="s">
        <v>14</v>
      </c>
      <c r="B241">
        <v>2928</v>
      </c>
      <c r="E241" t="s">
        <v>20</v>
      </c>
      <c r="F241">
        <v>94</v>
      </c>
    </row>
    <row r="242" spans="1:6" x14ac:dyDescent="0.35">
      <c r="A242" t="s">
        <v>14</v>
      </c>
      <c r="B242">
        <v>4697</v>
      </c>
      <c r="E242" t="s">
        <v>20</v>
      </c>
      <c r="F242">
        <v>205</v>
      </c>
    </row>
    <row r="243" spans="1:6" x14ac:dyDescent="0.35">
      <c r="A243" t="s">
        <v>14</v>
      </c>
      <c r="B243">
        <v>2915</v>
      </c>
      <c r="E243" t="s">
        <v>20</v>
      </c>
      <c r="F243">
        <v>92</v>
      </c>
    </row>
    <row r="244" spans="1:6" x14ac:dyDescent="0.35">
      <c r="A244" t="s">
        <v>14</v>
      </c>
      <c r="B244">
        <v>18</v>
      </c>
      <c r="E244" t="s">
        <v>20</v>
      </c>
      <c r="F244">
        <v>219</v>
      </c>
    </row>
    <row r="245" spans="1:6" x14ac:dyDescent="0.35">
      <c r="A245" t="s">
        <v>14</v>
      </c>
      <c r="B245">
        <v>602</v>
      </c>
      <c r="E245" t="s">
        <v>20</v>
      </c>
      <c r="F245">
        <v>2526</v>
      </c>
    </row>
    <row r="246" spans="1:6" x14ac:dyDescent="0.35">
      <c r="A246" t="s">
        <v>14</v>
      </c>
      <c r="B246">
        <v>1</v>
      </c>
      <c r="E246" t="s">
        <v>20</v>
      </c>
      <c r="F246">
        <v>94</v>
      </c>
    </row>
    <row r="247" spans="1:6" x14ac:dyDescent="0.35">
      <c r="A247" t="s">
        <v>14</v>
      </c>
      <c r="B247">
        <v>3868</v>
      </c>
      <c r="E247" t="s">
        <v>20</v>
      </c>
      <c r="F247">
        <v>1713</v>
      </c>
    </row>
    <row r="248" spans="1:6" x14ac:dyDescent="0.35">
      <c r="A248" t="s">
        <v>14</v>
      </c>
      <c r="B248">
        <v>504</v>
      </c>
      <c r="E248" t="s">
        <v>20</v>
      </c>
      <c r="F248">
        <v>249</v>
      </c>
    </row>
    <row r="249" spans="1:6" x14ac:dyDescent="0.35">
      <c r="A249" t="s">
        <v>14</v>
      </c>
      <c r="B249">
        <v>14</v>
      </c>
      <c r="E249" t="s">
        <v>20</v>
      </c>
      <c r="F249">
        <v>192</v>
      </c>
    </row>
    <row r="250" spans="1:6" x14ac:dyDescent="0.35">
      <c r="A250" t="s">
        <v>14</v>
      </c>
      <c r="B250">
        <v>750</v>
      </c>
      <c r="E250" t="s">
        <v>20</v>
      </c>
      <c r="F250">
        <v>247</v>
      </c>
    </row>
    <row r="251" spans="1:6" x14ac:dyDescent="0.35">
      <c r="A251" t="s">
        <v>14</v>
      </c>
      <c r="B251">
        <v>77</v>
      </c>
      <c r="E251" t="s">
        <v>20</v>
      </c>
      <c r="F251">
        <v>2293</v>
      </c>
    </row>
    <row r="252" spans="1:6" x14ac:dyDescent="0.35">
      <c r="A252" t="s">
        <v>14</v>
      </c>
      <c r="B252">
        <v>752</v>
      </c>
      <c r="E252" t="s">
        <v>20</v>
      </c>
      <c r="F252">
        <v>3131</v>
      </c>
    </row>
    <row r="253" spans="1:6" x14ac:dyDescent="0.35">
      <c r="A253" t="s">
        <v>14</v>
      </c>
      <c r="B253">
        <v>131</v>
      </c>
      <c r="E253" t="s">
        <v>20</v>
      </c>
      <c r="F253">
        <v>143</v>
      </c>
    </row>
    <row r="254" spans="1:6" x14ac:dyDescent="0.35">
      <c r="A254" t="s">
        <v>14</v>
      </c>
      <c r="B254">
        <v>87</v>
      </c>
      <c r="E254" t="s">
        <v>20</v>
      </c>
      <c r="F254">
        <v>296</v>
      </c>
    </row>
    <row r="255" spans="1:6" x14ac:dyDescent="0.35">
      <c r="A255" t="s">
        <v>14</v>
      </c>
      <c r="B255">
        <v>1063</v>
      </c>
      <c r="E255" t="s">
        <v>20</v>
      </c>
      <c r="F255">
        <v>170</v>
      </c>
    </row>
    <row r="256" spans="1:6" x14ac:dyDescent="0.35">
      <c r="A256" t="s">
        <v>14</v>
      </c>
      <c r="B256">
        <v>76</v>
      </c>
      <c r="E256" t="s">
        <v>20</v>
      </c>
      <c r="F256">
        <v>86</v>
      </c>
    </row>
    <row r="257" spans="1:6" x14ac:dyDescent="0.35">
      <c r="A257" t="s">
        <v>14</v>
      </c>
      <c r="B257">
        <v>4428</v>
      </c>
      <c r="E257" t="s">
        <v>20</v>
      </c>
      <c r="F257">
        <v>6286</v>
      </c>
    </row>
    <row r="258" spans="1:6" x14ac:dyDescent="0.35">
      <c r="A258" t="s">
        <v>14</v>
      </c>
      <c r="B258">
        <v>58</v>
      </c>
      <c r="E258" t="s">
        <v>20</v>
      </c>
      <c r="F258">
        <v>3727</v>
      </c>
    </row>
    <row r="259" spans="1:6" x14ac:dyDescent="0.35">
      <c r="A259" t="s">
        <v>14</v>
      </c>
      <c r="B259">
        <v>111</v>
      </c>
      <c r="E259" t="s">
        <v>20</v>
      </c>
      <c r="F259">
        <v>1605</v>
      </c>
    </row>
    <row r="260" spans="1:6" x14ac:dyDescent="0.35">
      <c r="A260" t="s">
        <v>14</v>
      </c>
      <c r="B260">
        <v>2955</v>
      </c>
      <c r="E260" t="s">
        <v>20</v>
      </c>
      <c r="F260">
        <v>2120</v>
      </c>
    </row>
    <row r="261" spans="1:6" x14ac:dyDescent="0.35">
      <c r="A261" t="s">
        <v>14</v>
      </c>
      <c r="B261">
        <v>1657</v>
      </c>
      <c r="E261" t="s">
        <v>20</v>
      </c>
      <c r="F261">
        <v>50</v>
      </c>
    </row>
    <row r="262" spans="1:6" x14ac:dyDescent="0.35">
      <c r="A262" t="s">
        <v>14</v>
      </c>
      <c r="B262">
        <v>926</v>
      </c>
      <c r="E262" t="s">
        <v>20</v>
      </c>
      <c r="F262">
        <v>2080</v>
      </c>
    </row>
    <row r="263" spans="1:6" x14ac:dyDescent="0.35">
      <c r="A263" t="s">
        <v>14</v>
      </c>
      <c r="B263">
        <v>77</v>
      </c>
      <c r="E263" t="s">
        <v>20</v>
      </c>
      <c r="F263">
        <v>2105</v>
      </c>
    </row>
    <row r="264" spans="1:6" x14ac:dyDescent="0.35">
      <c r="A264" t="s">
        <v>14</v>
      </c>
      <c r="B264">
        <v>1748</v>
      </c>
      <c r="E264" t="s">
        <v>20</v>
      </c>
      <c r="F264">
        <v>2436</v>
      </c>
    </row>
    <row r="265" spans="1:6" x14ac:dyDescent="0.35">
      <c r="A265" t="s">
        <v>14</v>
      </c>
      <c r="B265">
        <v>79</v>
      </c>
      <c r="E265" t="s">
        <v>20</v>
      </c>
      <c r="F265">
        <v>80</v>
      </c>
    </row>
    <row r="266" spans="1:6" x14ac:dyDescent="0.35">
      <c r="A266" t="s">
        <v>14</v>
      </c>
      <c r="B266">
        <v>889</v>
      </c>
      <c r="E266" t="s">
        <v>20</v>
      </c>
      <c r="F266">
        <v>42</v>
      </c>
    </row>
    <row r="267" spans="1:6" x14ac:dyDescent="0.35">
      <c r="A267" t="s">
        <v>14</v>
      </c>
      <c r="B267">
        <v>56</v>
      </c>
      <c r="E267" t="s">
        <v>20</v>
      </c>
      <c r="F267">
        <v>139</v>
      </c>
    </row>
    <row r="268" spans="1:6" x14ac:dyDescent="0.35">
      <c r="A268" t="s">
        <v>14</v>
      </c>
      <c r="B268">
        <v>1</v>
      </c>
      <c r="E268" t="s">
        <v>20</v>
      </c>
      <c r="F268">
        <v>159</v>
      </c>
    </row>
    <row r="269" spans="1:6" x14ac:dyDescent="0.35">
      <c r="A269" t="s">
        <v>14</v>
      </c>
      <c r="B269">
        <v>83</v>
      </c>
      <c r="E269" t="s">
        <v>20</v>
      </c>
      <c r="F269">
        <v>381</v>
      </c>
    </row>
    <row r="270" spans="1:6" x14ac:dyDescent="0.35">
      <c r="A270" t="s">
        <v>14</v>
      </c>
      <c r="B270">
        <v>2025</v>
      </c>
      <c r="E270" t="s">
        <v>20</v>
      </c>
      <c r="F270">
        <v>194</v>
      </c>
    </row>
    <row r="271" spans="1:6" x14ac:dyDescent="0.35">
      <c r="A271" t="s">
        <v>14</v>
      </c>
      <c r="B271">
        <v>14</v>
      </c>
      <c r="E271" t="s">
        <v>20</v>
      </c>
      <c r="F271">
        <v>106</v>
      </c>
    </row>
    <row r="272" spans="1:6" x14ac:dyDescent="0.35">
      <c r="A272" t="s">
        <v>14</v>
      </c>
      <c r="B272">
        <v>656</v>
      </c>
      <c r="E272" t="s">
        <v>20</v>
      </c>
      <c r="F272">
        <v>142</v>
      </c>
    </row>
    <row r="273" spans="1:6" x14ac:dyDescent="0.35">
      <c r="A273" t="s">
        <v>14</v>
      </c>
      <c r="B273">
        <v>1596</v>
      </c>
      <c r="E273" t="s">
        <v>20</v>
      </c>
      <c r="F273">
        <v>211</v>
      </c>
    </row>
    <row r="274" spans="1:6" x14ac:dyDescent="0.35">
      <c r="A274" t="s">
        <v>14</v>
      </c>
      <c r="B274">
        <v>10</v>
      </c>
      <c r="E274" t="s">
        <v>20</v>
      </c>
      <c r="F274">
        <v>2756</v>
      </c>
    </row>
    <row r="275" spans="1:6" x14ac:dyDescent="0.35">
      <c r="A275" t="s">
        <v>14</v>
      </c>
      <c r="B275">
        <v>1121</v>
      </c>
      <c r="E275" t="s">
        <v>20</v>
      </c>
      <c r="F275">
        <v>173</v>
      </c>
    </row>
    <row r="276" spans="1:6" x14ac:dyDescent="0.35">
      <c r="A276" t="s">
        <v>14</v>
      </c>
      <c r="B276">
        <v>15</v>
      </c>
      <c r="E276" t="s">
        <v>20</v>
      </c>
      <c r="F276">
        <v>87</v>
      </c>
    </row>
    <row r="277" spans="1:6" x14ac:dyDescent="0.35">
      <c r="A277" t="s">
        <v>14</v>
      </c>
      <c r="B277">
        <v>191</v>
      </c>
      <c r="E277" t="s">
        <v>20</v>
      </c>
      <c r="F277">
        <v>1572</v>
      </c>
    </row>
    <row r="278" spans="1:6" x14ac:dyDescent="0.35">
      <c r="A278" t="s">
        <v>14</v>
      </c>
      <c r="B278">
        <v>16</v>
      </c>
      <c r="E278" t="s">
        <v>20</v>
      </c>
      <c r="F278">
        <v>2346</v>
      </c>
    </row>
    <row r="279" spans="1:6" x14ac:dyDescent="0.35">
      <c r="A279" t="s">
        <v>14</v>
      </c>
      <c r="B279">
        <v>17</v>
      </c>
      <c r="E279" t="s">
        <v>20</v>
      </c>
      <c r="F279">
        <v>115</v>
      </c>
    </row>
    <row r="280" spans="1:6" x14ac:dyDescent="0.35">
      <c r="A280" t="s">
        <v>14</v>
      </c>
      <c r="B280">
        <v>34</v>
      </c>
      <c r="E280" t="s">
        <v>20</v>
      </c>
      <c r="F280">
        <v>85</v>
      </c>
    </row>
    <row r="281" spans="1:6" x14ac:dyDescent="0.35">
      <c r="A281" t="s">
        <v>14</v>
      </c>
      <c r="B281">
        <v>1</v>
      </c>
      <c r="E281" t="s">
        <v>20</v>
      </c>
      <c r="F281">
        <v>144</v>
      </c>
    </row>
    <row r="282" spans="1:6" x14ac:dyDescent="0.35">
      <c r="A282" t="s">
        <v>14</v>
      </c>
      <c r="B282">
        <v>1274</v>
      </c>
      <c r="E282" t="s">
        <v>20</v>
      </c>
      <c r="F282">
        <v>2443</v>
      </c>
    </row>
    <row r="283" spans="1:6" x14ac:dyDescent="0.35">
      <c r="A283" t="s">
        <v>14</v>
      </c>
      <c r="B283">
        <v>210</v>
      </c>
      <c r="E283" t="s">
        <v>20</v>
      </c>
      <c r="F283">
        <v>64</v>
      </c>
    </row>
    <row r="284" spans="1:6" x14ac:dyDescent="0.35">
      <c r="A284" t="s">
        <v>14</v>
      </c>
      <c r="B284">
        <v>248</v>
      </c>
      <c r="E284" t="s">
        <v>20</v>
      </c>
      <c r="F284">
        <v>268</v>
      </c>
    </row>
    <row r="285" spans="1:6" x14ac:dyDescent="0.35">
      <c r="A285" t="s">
        <v>14</v>
      </c>
      <c r="B285">
        <v>513</v>
      </c>
      <c r="E285" t="s">
        <v>20</v>
      </c>
      <c r="F285">
        <v>195</v>
      </c>
    </row>
    <row r="286" spans="1:6" x14ac:dyDescent="0.35">
      <c r="A286" t="s">
        <v>14</v>
      </c>
      <c r="B286">
        <v>3410</v>
      </c>
      <c r="E286" t="s">
        <v>20</v>
      </c>
      <c r="F286">
        <v>186</v>
      </c>
    </row>
    <row r="287" spans="1:6" x14ac:dyDescent="0.35">
      <c r="A287" t="s">
        <v>14</v>
      </c>
      <c r="B287">
        <v>10</v>
      </c>
      <c r="E287" t="s">
        <v>20</v>
      </c>
      <c r="F287">
        <v>460</v>
      </c>
    </row>
    <row r="288" spans="1:6" x14ac:dyDescent="0.35">
      <c r="A288" t="s">
        <v>14</v>
      </c>
      <c r="B288">
        <v>2201</v>
      </c>
      <c r="E288" t="s">
        <v>20</v>
      </c>
      <c r="F288">
        <v>2528</v>
      </c>
    </row>
    <row r="289" spans="1:6" x14ac:dyDescent="0.35">
      <c r="A289" t="s">
        <v>14</v>
      </c>
      <c r="B289">
        <v>676</v>
      </c>
      <c r="E289" t="s">
        <v>20</v>
      </c>
      <c r="F289">
        <v>3657</v>
      </c>
    </row>
    <row r="290" spans="1:6" x14ac:dyDescent="0.35">
      <c r="A290" t="s">
        <v>14</v>
      </c>
      <c r="B290">
        <v>831</v>
      </c>
      <c r="E290" t="s">
        <v>20</v>
      </c>
      <c r="F290">
        <v>131</v>
      </c>
    </row>
    <row r="291" spans="1:6" x14ac:dyDescent="0.35">
      <c r="A291" t="s">
        <v>14</v>
      </c>
      <c r="B291">
        <v>859</v>
      </c>
      <c r="E291" t="s">
        <v>20</v>
      </c>
      <c r="F291">
        <v>239</v>
      </c>
    </row>
    <row r="292" spans="1:6" x14ac:dyDescent="0.35">
      <c r="A292" t="s">
        <v>14</v>
      </c>
      <c r="B292">
        <v>45</v>
      </c>
      <c r="E292" t="s">
        <v>20</v>
      </c>
      <c r="F292">
        <v>78</v>
      </c>
    </row>
    <row r="293" spans="1:6" x14ac:dyDescent="0.35">
      <c r="A293" t="s">
        <v>14</v>
      </c>
      <c r="B293">
        <v>6</v>
      </c>
      <c r="E293" t="s">
        <v>20</v>
      </c>
      <c r="F293">
        <v>1773</v>
      </c>
    </row>
    <row r="294" spans="1:6" x14ac:dyDescent="0.35">
      <c r="A294" t="s">
        <v>14</v>
      </c>
      <c r="B294">
        <v>7</v>
      </c>
      <c r="E294" t="s">
        <v>20</v>
      </c>
      <c r="F294">
        <v>32</v>
      </c>
    </row>
    <row r="295" spans="1:6" x14ac:dyDescent="0.35">
      <c r="A295" t="s">
        <v>14</v>
      </c>
      <c r="B295">
        <v>31</v>
      </c>
      <c r="E295" t="s">
        <v>20</v>
      </c>
      <c r="F295">
        <v>369</v>
      </c>
    </row>
    <row r="296" spans="1:6" x14ac:dyDescent="0.35">
      <c r="A296" t="s">
        <v>14</v>
      </c>
      <c r="B296">
        <v>78</v>
      </c>
      <c r="E296" t="s">
        <v>20</v>
      </c>
      <c r="F296">
        <v>89</v>
      </c>
    </row>
    <row r="297" spans="1:6" x14ac:dyDescent="0.35">
      <c r="A297" t="s">
        <v>14</v>
      </c>
      <c r="B297">
        <v>1225</v>
      </c>
      <c r="E297" t="s">
        <v>20</v>
      </c>
      <c r="F297">
        <v>147</v>
      </c>
    </row>
    <row r="298" spans="1:6" x14ac:dyDescent="0.35">
      <c r="A298" t="s">
        <v>14</v>
      </c>
      <c r="B298">
        <v>1</v>
      </c>
      <c r="E298" t="s">
        <v>20</v>
      </c>
      <c r="F298">
        <v>126</v>
      </c>
    </row>
    <row r="299" spans="1:6" x14ac:dyDescent="0.35">
      <c r="A299" t="s">
        <v>14</v>
      </c>
      <c r="B299">
        <v>67</v>
      </c>
      <c r="E299" t="s">
        <v>20</v>
      </c>
      <c r="F299">
        <v>2218</v>
      </c>
    </row>
    <row r="300" spans="1:6" x14ac:dyDescent="0.35">
      <c r="A300" t="s">
        <v>14</v>
      </c>
      <c r="B300">
        <v>19</v>
      </c>
      <c r="E300" t="s">
        <v>20</v>
      </c>
      <c r="F300">
        <v>202</v>
      </c>
    </row>
    <row r="301" spans="1:6" x14ac:dyDescent="0.35">
      <c r="A301" t="s">
        <v>14</v>
      </c>
      <c r="B301">
        <v>2108</v>
      </c>
      <c r="E301" t="s">
        <v>20</v>
      </c>
      <c r="F301">
        <v>140</v>
      </c>
    </row>
    <row r="302" spans="1:6" x14ac:dyDescent="0.35">
      <c r="A302" t="s">
        <v>14</v>
      </c>
      <c r="B302">
        <v>679</v>
      </c>
      <c r="E302" t="s">
        <v>20</v>
      </c>
      <c r="F302">
        <v>1052</v>
      </c>
    </row>
    <row r="303" spans="1:6" x14ac:dyDescent="0.35">
      <c r="A303" t="s">
        <v>14</v>
      </c>
      <c r="B303">
        <v>36</v>
      </c>
      <c r="E303" t="s">
        <v>20</v>
      </c>
      <c r="F303">
        <v>247</v>
      </c>
    </row>
    <row r="304" spans="1:6" x14ac:dyDescent="0.35">
      <c r="A304" t="s">
        <v>14</v>
      </c>
      <c r="B304">
        <v>47</v>
      </c>
      <c r="E304" t="s">
        <v>20</v>
      </c>
      <c r="F304">
        <v>84</v>
      </c>
    </row>
    <row r="305" spans="1:6" x14ac:dyDescent="0.35">
      <c r="A305" t="s">
        <v>14</v>
      </c>
      <c r="B305">
        <v>70</v>
      </c>
      <c r="E305" t="s">
        <v>20</v>
      </c>
      <c r="F305">
        <v>88</v>
      </c>
    </row>
    <row r="306" spans="1:6" x14ac:dyDescent="0.35">
      <c r="A306" t="s">
        <v>14</v>
      </c>
      <c r="B306">
        <v>154</v>
      </c>
      <c r="E306" t="s">
        <v>20</v>
      </c>
      <c r="F306">
        <v>156</v>
      </c>
    </row>
    <row r="307" spans="1:6" x14ac:dyDescent="0.35">
      <c r="A307" t="s">
        <v>14</v>
      </c>
      <c r="B307">
        <v>22</v>
      </c>
      <c r="E307" t="s">
        <v>20</v>
      </c>
      <c r="F307">
        <v>2985</v>
      </c>
    </row>
    <row r="308" spans="1:6" x14ac:dyDescent="0.35">
      <c r="A308" t="s">
        <v>14</v>
      </c>
      <c r="B308">
        <v>1758</v>
      </c>
      <c r="E308" t="s">
        <v>20</v>
      </c>
      <c r="F308">
        <v>762</v>
      </c>
    </row>
    <row r="309" spans="1:6" x14ac:dyDescent="0.35">
      <c r="A309" t="s">
        <v>14</v>
      </c>
      <c r="B309">
        <v>94</v>
      </c>
      <c r="E309" t="s">
        <v>20</v>
      </c>
      <c r="F309">
        <v>554</v>
      </c>
    </row>
    <row r="310" spans="1:6" x14ac:dyDescent="0.35">
      <c r="A310" t="s">
        <v>14</v>
      </c>
      <c r="B310">
        <v>33</v>
      </c>
      <c r="E310" t="s">
        <v>20</v>
      </c>
      <c r="F310">
        <v>135</v>
      </c>
    </row>
    <row r="311" spans="1:6" x14ac:dyDescent="0.35">
      <c r="A311" t="s">
        <v>14</v>
      </c>
      <c r="B311">
        <v>1</v>
      </c>
      <c r="E311" t="s">
        <v>20</v>
      </c>
      <c r="F311">
        <v>122</v>
      </c>
    </row>
    <row r="312" spans="1:6" x14ac:dyDescent="0.35">
      <c r="A312" t="s">
        <v>14</v>
      </c>
      <c r="B312">
        <v>31</v>
      </c>
      <c r="E312" t="s">
        <v>20</v>
      </c>
      <c r="F312">
        <v>221</v>
      </c>
    </row>
    <row r="313" spans="1:6" x14ac:dyDescent="0.35">
      <c r="A313" t="s">
        <v>14</v>
      </c>
      <c r="B313">
        <v>35</v>
      </c>
      <c r="E313" t="s">
        <v>20</v>
      </c>
      <c r="F313">
        <v>126</v>
      </c>
    </row>
    <row r="314" spans="1:6" x14ac:dyDescent="0.35">
      <c r="A314" t="s">
        <v>14</v>
      </c>
      <c r="B314">
        <v>63</v>
      </c>
      <c r="E314" t="s">
        <v>20</v>
      </c>
      <c r="F314">
        <v>1022</v>
      </c>
    </row>
    <row r="315" spans="1:6" x14ac:dyDescent="0.35">
      <c r="A315" t="s">
        <v>14</v>
      </c>
      <c r="B315">
        <v>526</v>
      </c>
      <c r="E315" t="s">
        <v>20</v>
      </c>
      <c r="F315">
        <v>3177</v>
      </c>
    </row>
    <row r="316" spans="1:6" x14ac:dyDescent="0.35">
      <c r="A316" t="s">
        <v>14</v>
      </c>
      <c r="B316">
        <v>121</v>
      </c>
      <c r="E316" t="s">
        <v>20</v>
      </c>
      <c r="F316">
        <v>198</v>
      </c>
    </row>
    <row r="317" spans="1:6" x14ac:dyDescent="0.35">
      <c r="A317" t="s">
        <v>14</v>
      </c>
      <c r="B317">
        <v>67</v>
      </c>
      <c r="E317" t="s">
        <v>20</v>
      </c>
      <c r="F317">
        <v>85</v>
      </c>
    </row>
    <row r="318" spans="1:6" x14ac:dyDescent="0.35">
      <c r="A318" t="s">
        <v>14</v>
      </c>
      <c r="B318">
        <v>57</v>
      </c>
      <c r="E318" t="s">
        <v>20</v>
      </c>
      <c r="F318">
        <v>3596</v>
      </c>
    </row>
    <row r="319" spans="1:6" x14ac:dyDescent="0.35">
      <c r="A319" t="s">
        <v>14</v>
      </c>
      <c r="B319">
        <v>1229</v>
      </c>
      <c r="E319" t="s">
        <v>20</v>
      </c>
      <c r="F319">
        <v>244</v>
      </c>
    </row>
    <row r="320" spans="1:6" x14ac:dyDescent="0.35">
      <c r="A320" t="s">
        <v>14</v>
      </c>
      <c r="B320">
        <v>12</v>
      </c>
      <c r="E320" t="s">
        <v>20</v>
      </c>
      <c r="F320">
        <v>5180</v>
      </c>
    </row>
    <row r="321" spans="1:6" x14ac:dyDescent="0.35">
      <c r="A321" t="s">
        <v>14</v>
      </c>
      <c r="B321">
        <v>452</v>
      </c>
      <c r="E321" t="s">
        <v>20</v>
      </c>
      <c r="F321">
        <v>589</v>
      </c>
    </row>
    <row r="322" spans="1:6" x14ac:dyDescent="0.35">
      <c r="A322" t="s">
        <v>14</v>
      </c>
      <c r="B322">
        <v>1886</v>
      </c>
      <c r="E322" t="s">
        <v>20</v>
      </c>
      <c r="F322">
        <v>2725</v>
      </c>
    </row>
    <row r="323" spans="1:6" x14ac:dyDescent="0.35">
      <c r="A323" t="s">
        <v>14</v>
      </c>
      <c r="B323">
        <v>1825</v>
      </c>
      <c r="E323" t="s">
        <v>20</v>
      </c>
      <c r="F323">
        <v>300</v>
      </c>
    </row>
    <row r="324" spans="1:6" x14ac:dyDescent="0.35">
      <c r="A324" t="s">
        <v>14</v>
      </c>
      <c r="B324">
        <v>31</v>
      </c>
      <c r="E324" t="s">
        <v>20</v>
      </c>
      <c r="F324">
        <v>144</v>
      </c>
    </row>
    <row r="325" spans="1:6" x14ac:dyDescent="0.35">
      <c r="A325" t="s">
        <v>14</v>
      </c>
      <c r="B325">
        <v>107</v>
      </c>
      <c r="E325" t="s">
        <v>20</v>
      </c>
      <c r="F325">
        <v>87</v>
      </c>
    </row>
    <row r="326" spans="1:6" x14ac:dyDescent="0.35">
      <c r="A326" t="s">
        <v>14</v>
      </c>
      <c r="B326">
        <v>27</v>
      </c>
      <c r="E326" t="s">
        <v>20</v>
      </c>
      <c r="F326">
        <v>3116</v>
      </c>
    </row>
    <row r="327" spans="1:6" x14ac:dyDescent="0.35">
      <c r="A327" t="s">
        <v>14</v>
      </c>
      <c r="B327">
        <v>1221</v>
      </c>
      <c r="E327" t="s">
        <v>20</v>
      </c>
      <c r="F327">
        <v>909</v>
      </c>
    </row>
    <row r="328" spans="1:6" x14ac:dyDescent="0.35">
      <c r="A328" t="s">
        <v>14</v>
      </c>
      <c r="B328">
        <v>1</v>
      </c>
      <c r="E328" t="s">
        <v>20</v>
      </c>
      <c r="F328">
        <v>1613</v>
      </c>
    </row>
    <row r="329" spans="1:6" x14ac:dyDescent="0.35">
      <c r="A329" t="s">
        <v>14</v>
      </c>
      <c r="B329">
        <v>16</v>
      </c>
      <c r="E329" t="s">
        <v>20</v>
      </c>
      <c r="F329">
        <v>136</v>
      </c>
    </row>
    <row r="330" spans="1:6" x14ac:dyDescent="0.35">
      <c r="A330" t="s">
        <v>14</v>
      </c>
      <c r="B330">
        <v>41</v>
      </c>
      <c r="E330" t="s">
        <v>20</v>
      </c>
      <c r="F330">
        <v>130</v>
      </c>
    </row>
    <row r="331" spans="1:6" x14ac:dyDescent="0.35">
      <c r="A331" t="s">
        <v>14</v>
      </c>
      <c r="B331">
        <v>523</v>
      </c>
      <c r="E331" t="s">
        <v>20</v>
      </c>
      <c r="F331">
        <v>102</v>
      </c>
    </row>
    <row r="332" spans="1:6" x14ac:dyDescent="0.35">
      <c r="A332" t="s">
        <v>14</v>
      </c>
      <c r="B332">
        <v>141</v>
      </c>
      <c r="E332" t="s">
        <v>20</v>
      </c>
      <c r="F332">
        <v>4006</v>
      </c>
    </row>
    <row r="333" spans="1:6" x14ac:dyDescent="0.35">
      <c r="A333" t="s">
        <v>14</v>
      </c>
      <c r="B333">
        <v>52</v>
      </c>
      <c r="E333" t="s">
        <v>20</v>
      </c>
      <c r="F333">
        <v>1629</v>
      </c>
    </row>
    <row r="334" spans="1:6" x14ac:dyDescent="0.35">
      <c r="A334" t="s">
        <v>14</v>
      </c>
      <c r="B334">
        <v>225</v>
      </c>
      <c r="E334" t="s">
        <v>20</v>
      </c>
      <c r="F334">
        <v>2188</v>
      </c>
    </row>
    <row r="335" spans="1:6" x14ac:dyDescent="0.35">
      <c r="A335" t="s">
        <v>14</v>
      </c>
      <c r="B335">
        <v>38</v>
      </c>
      <c r="E335" t="s">
        <v>20</v>
      </c>
      <c r="F335">
        <v>2409</v>
      </c>
    </row>
    <row r="336" spans="1:6" x14ac:dyDescent="0.35">
      <c r="A336" t="s">
        <v>14</v>
      </c>
      <c r="B336">
        <v>15</v>
      </c>
      <c r="E336" t="s">
        <v>20</v>
      </c>
      <c r="F336">
        <v>194</v>
      </c>
    </row>
    <row r="337" spans="1:6" x14ac:dyDescent="0.35">
      <c r="A337" t="s">
        <v>14</v>
      </c>
      <c r="B337">
        <v>37</v>
      </c>
      <c r="E337" t="s">
        <v>20</v>
      </c>
      <c r="F337">
        <v>1140</v>
      </c>
    </row>
    <row r="338" spans="1:6" x14ac:dyDescent="0.35">
      <c r="A338" t="s">
        <v>14</v>
      </c>
      <c r="B338">
        <v>112</v>
      </c>
      <c r="E338" t="s">
        <v>20</v>
      </c>
      <c r="F338">
        <v>102</v>
      </c>
    </row>
    <row r="339" spans="1:6" x14ac:dyDescent="0.35">
      <c r="A339" t="s">
        <v>14</v>
      </c>
      <c r="B339">
        <v>21</v>
      </c>
      <c r="E339" t="s">
        <v>20</v>
      </c>
      <c r="F339">
        <v>2857</v>
      </c>
    </row>
    <row r="340" spans="1:6" x14ac:dyDescent="0.35">
      <c r="A340" t="s">
        <v>14</v>
      </c>
      <c r="B340">
        <v>67</v>
      </c>
      <c r="E340" t="s">
        <v>20</v>
      </c>
      <c r="F340">
        <v>107</v>
      </c>
    </row>
    <row r="341" spans="1:6" x14ac:dyDescent="0.35">
      <c r="A341" t="s">
        <v>14</v>
      </c>
      <c r="B341">
        <v>78</v>
      </c>
      <c r="E341" t="s">
        <v>20</v>
      </c>
      <c r="F341">
        <v>160</v>
      </c>
    </row>
    <row r="342" spans="1:6" x14ac:dyDescent="0.35">
      <c r="A342" t="s">
        <v>14</v>
      </c>
      <c r="B342">
        <v>67</v>
      </c>
      <c r="E342" t="s">
        <v>20</v>
      </c>
      <c r="F342">
        <v>2230</v>
      </c>
    </row>
    <row r="343" spans="1:6" x14ac:dyDescent="0.35">
      <c r="A343" t="s">
        <v>14</v>
      </c>
      <c r="B343">
        <v>263</v>
      </c>
      <c r="E343" t="s">
        <v>20</v>
      </c>
      <c r="F343">
        <v>316</v>
      </c>
    </row>
    <row r="344" spans="1:6" x14ac:dyDescent="0.35">
      <c r="A344" t="s">
        <v>14</v>
      </c>
      <c r="B344">
        <v>1691</v>
      </c>
      <c r="E344" t="s">
        <v>20</v>
      </c>
      <c r="F344">
        <v>117</v>
      </c>
    </row>
    <row r="345" spans="1:6" x14ac:dyDescent="0.35">
      <c r="A345" t="s">
        <v>14</v>
      </c>
      <c r="B345">
        <v>181</v>
      </c>
      <c r="E345" t="s">
        <v>20</v>
      </c>
      <c r="F345">
        <v>6406</v>
      </c>
    </row>
    <row r="346" spans="1:6" x14ac:dyDescent="0.35">
      <c r="A346" t="s">
        <v>14</v>
      </c>
      <c r="B346">
        <v>13</v>
      </c>
      <c r="E346" t="s">
        <v>20</v>
      </c>
      <c r="F346">
        <v>192</v>
      </c>
    </row>
    <row r="347" spans="1:6" x14ac:dyDescent="0.35">
      <c r="A347" t="s">
        <v>14</v>
      </c>
      <c r="B347">
        <v>1</v>
      </c>
      <c r="E347" t="s">
        <v>20</v>
      </c>
      <c r="F347">
        <v>26</v>
      </c>
    </row>
    <row r="348" spans="1:6" x14ac:dyDescent="0.35">
      <c r="A348" t="s">
        <v>14</v>
      </c>
      <c r="B348">
        <v>21</v>
      </c>
      <c r="E348" t="s">
        <v>20</v>
      </c>
      <c r="F348">
        <v>723</v>
      </c>
    </row>
    <row r="349" spans="1:6" x14ac:dyDescent="0.35">
      <c r="A349" t="s">
        <v>14</v>
      </c>
      <c r="B349">
        <v>830</v>
      </c>
      <c r="E349" t="s">
        <v>20</v>
      </c>
      <c r="F349">
        <v>170</v>
      </c>
    </row>
    <row r="350" spans="1:6" x14ac:dyDescent="0.35">
      <c r="A350" t="s">
        <v>14</v>
      </c>
      <c r="B350">
        <v>130</v>
      </c>
      <c r="E350" t="s">
        <v>20</v>
      </c>
      <c r="F350">
        <v>238</v>
      </c>
    </row>
    <row r="351" spans="1:6" x14ac:dyDescent="0.35">
      <c r="A351" t="s">
        <v>14</v>
      </c>
      <c r="B351">
        <v>55</v>
      </c>
      <c r="E351" t="s">
        <v>20</v>
      </c>
      <c r="F351">
        <v>55</v>
      </c>
    </row>
    <row r="352" spans="1:6" x14ac:dyDescent="0.35">
      <c r="A352" t="s">
        <v>14</v>
      </c>
      <c r="B352">
        <v>114</v>
      </c>
      <c r="E352" t="s">
        <v>20</v>
      </c>
      <c r="F352">
        <v>128</v>
      </c>
    </row>
    <row r="353" spans="1:6" x14ac:dyDescent="0.35">
      <c r="A353" t="s">
        <v>14</v>
      </c>
      <c r="B353">
        <v>594</v>
      </c>
      <c r="E353" t="s">
        <v>20</v>
      </c>
      <c r="F353">
        <v>2144</v>
      </c>
    </row>
    <row r="354" spans="1:6" x14ac:dyDescent="0.35">
      <c r="A354" t="s">
        <v>14</v>
      </c>
      <c r="B354">
        <v>24</v>
      </c>
      <c r="E354" t="s">
        <v>20</v>
      </c>
      <c r="F354">
        <v>2693</v>
      </c>
    </row>
    <row r="355" spans="1:6" x14ac:dyDescent="0.35">
      <c r="A355" t="s">
        <v>14</v>
      </c>
      <c r="B355">
        <v>252</v>
      </c>
      <c r="E355" t="s">
        <v>20</v>
      </c>
      <c r="F355">
        <v>432</v>
      </c>
    </row>
    <row r="356" spans="1:6" x14ac:dyDescent="0.35">
      <c r="A356" t="s">
        <v>14</v>
      </c>
      <c r="B356">
        <v>67</v>
      </c>
      <c r="E356" t="s">
        <v>20</v>
      </c>
      <c r="F356">
        <v>189</v>
      </c>
    </row>
    <row r="357" spans="1:6" x14ac:dyDescent="0.35">
      <c r="A357" t="s">
        <v>14</v>
      </c>
      <c r="B357">
        <v>742</v>
      </c>
      <c r="E357" t="s">
        <v>20</v>
      </c>
      <c r="F357">
        <v>154</v>
      </c>
    </row>
    <row r="358" spans="1:6" x14ac:dyDescent="0.35">
      <c r="A358" t="s">
        <v>14</v>
      </c>
      <c r="B358">
        <v>75</v>
      </c>
      <c r="E358" t="s">
        <v>20</v>
      </c>
      <c r="F358">
        <v>96</v>
      </c>
    </row>
    <row r="359" spans="1:6" x14ac:dyDescent="0.35">
      <c r="A359" t="s">
        <v>14</v>
      </c>
      <c r="B359">
        <v>4405</v>
      </c>
      <c r="E359" t="s">
        <v>20</v>
      </c>
      <c r="F359">
        <v>3063</v>
      </c>
    </row>
    <row r="360" spans="1:6" x14ac:dyDescent="0.35">
      <c r="A360" t="s">
        <v>14</v>
      </c>
      <c r="B360">
        <v>92</v>
      </c>
      <c r="E360" t="s">
        <v>20</v>
      </c>
      <c r="F360">
        <v>2266</v>
      </c>
    </row>
    <row r="361" spans="1:6" x14ac:dyDescent="0.35">
      <c r="A361" t="s">
        <v>14</v>
      </c>
      <c r="B361">
        <v>64</v>
      </c>
      <c r="E361" t="s">
        <v>20</v>
      </c>
      <c r="F361">
        <v>194</v>
      </c>
    </row>
    <row r="362" spans="1:6" x14ac:dyDescent="0.35">
      <c r="A362" t="s">
        <v>14</v>
      </c>
      <c r="B362">
        <v>64</v>
      </c>
      <c r="E362" t="s">
        <v>20</v>
      </c>
      <c r="F362">
        <v>129</v>
      </c>
    </row>
    <row r="363" spans="1:6" x14ac:dyDescent="0.35">
      <c r="A363" t="s">
        <v>14</v>
      </c>
      <c r="B363">
        <v>842</v>
      </c>
      <c r="E363" t="s">
        <v>20</v>
      </c>
      <c r="F363">
        <v>375</v>
      </c>
    </row>
    <row r="364" spans="1:6" x14ac:dyDescent="0.35">
      <c r="A364" t="s">
        <v>14</v>
      </c>
      <c r="B364">
        <v>112</v>
      </c>
      <c r="E364" t="s">
        <v>20</v>
      </c>
      <c r="F364">
        <v>409</v>
      </c>
    </row>
    <row r="365" spans="1:6" x14ac:dyDescent="0.35">
      <c r="A365" t="s">
        <v>14</v>
      </c>
      <c r="B365">
        <v>374</v>
      </c>
      <c r="E365" t="s">
        <v>20</v>
      </c>
      <c r="F365">
        <v>234</v>
      </c>
    </row>
    <row r="366" spans="1:6" x14ac:dyDescent="0.35">
      <c r="E366" t="s">
        <v>20</v>
      </c>
      <c r="F366">
        <v>3016</v>
      </c>
    </row>
    <row r="367" spans="1:6" x14ac:dyDescent="0.35">
      <c r="E367" t="s">
        <v>20</v>
      </c>
      <c r="F367">
        <v>264</v>
      </c>
    </row>
    <row r="368" spans="1:6" x14ac:dyDescent="0.35">
      <c r="E368" t="s">
        <v>20</v>
      </c>
      <c r="F368">
        <v>272</v>
      </c>
    </row>
    <row r="369" spans="5:6" x14ac:dyDescent="0.35">
      <c r="E369" t="s">
        <v>20</v>
      </c>
      <c r="F369">
        <v>419</v>
      </c>
    </row>
    <row r="370" spans="5:6" x14ac:dyDescent="0.35">
      <c r="E370" t="s">
        <v>20</v>
      </c>
      <c r="F370">
        <v>1621</v>
      </c>
    </row>
    <row r="371" spans="5:6" x14ac:dyDescent="0.35">
      <c r="E371" t="s">
        <v>20</v>
      </c>
      <c r="F371">
        <v>1101</v>
      </c>
    </row>
    <row r="372" spans="5:6" x14ac:dyDescent="0.35">
      <c r="E372" t="s">
        <v>20</v>
      </c>
      <c r="F372">
        <v>1073</v>
      </c>
    </row>
    <row r="373" spans="5:6" x14ac:dyDescent="0.35">
      <c r="E373" t="s">
        <v>20</v>
      </c>
      <c r="F373">
        <v>331</v>
      </c>
    </row>
    <row r="374" spans="5:6" x14ac:dyDescent="0.35">
      <c r="E374" t="s">
        <v>20</v>
      </c>
      <c r="F374">
        <v>1170</v>
      </c>
    </row>
    <row r="375" spans="5:6" x14ac:dyDescent="0.35">
      <c r="E375" t="s">
        <v>20</v>
      </c>
      <c r="F375">
        <v>363</v>
      </c>
    </row>
    <row r="376" spans="5:6" x14ac:dyDescent="0.35">
      <c r="E376" t="s">
        <v>20</v>
      </c>
      <c r="F376">
        <v>103</v>
      </c>
    </row>
    <row r="377" spans="5:6" x14ac:dyDescent="0.35">
      <c r="E377" t="s">
        <v>20</v>
      </c>
      <c r="F377">
        <v>147</v>
      </c>
    </row>
    <row r="378" spans="5:6" x14ac:dyDescent="0.35">
      <c r="E378" t="s">
        <v>20</v>
      </c>
      <c r="F378">
        <v>110</v>
      </c>
    </row>
    <row r="379" spans="5:6" x14ac:dyDescent="0.35">
      <c r="E379" t="s">
        <v>20</v>
      </c>
      <c r="F379">
        <v>134</v>
      </c>
    </row>
    <row r="380" spans="5:6" x14ac:dyDescent="0.35">
      <c r="E380" t="s">
        <v>20</v>
      </c>
      <c r="F380">
        <v>269</v>
      </c>
    </row>
    <row r="381" spans="5:6" x14ac:dyDescent="0.35">
      <c r="E381" t="s">
        <v>20</v>
      </c>
      <c r="F381">
        <v>175</v>
      </c>
    </row>
    <row r="382" spans="5:6" x14ac:dyDescent="0.35">
      <c r="E382" t="s">
        <v>20</v>
      </c>
      <c r="F382">
        <v>69</v>
      </c>
    </row>
    <row r="383" spans="5:6" x14ac:dyDescent="0.35">
      <c r="E383" t="s">
        <v>20</v>
      </c>
      <c r="F383">
        <v>190</v>
      </c>
    </row>
    <row r="384" spans="5:6" x14ac:dyDescent="0.35">
      <c r="E384" t="s">
        <v>20</v>
      </c>
      <c r="F384">
        <v>237</v>
      </c>
    </row>
    <row r="385" spans="5:6" x14ac:dyDescent="0.35">
      <c r="E385" t="s">
        <v>20</v>
      </c>
      <c r="F385">
        <v>196</v>
      </c>
    </row>
    <row r="386" spans="5:6" x14ac:dyDescent="0.35">
      <c r="E386" t="s">
        <v>20</v>
      </c>
      <c r="F386">
        <v>7295</v>
      </c>
    </row>
    <row r="387" spans="5:6" x14ac:dyDescent="0.35">
      <c r="E387" t="s">
        <v>20</v>
      </c>
      <c r="F387">
        <v>2893</v>
      </c>
    </row>
    <row r="388" spans="5:6" x14ac:dyDescent="0.35">
      <c r="E388" t="s">
        <v>20</v>
      </c>
      <c r="F388">
        <v>820</v>
      </c>
    </row>
    <row r="389" spans="5:6" x14ac:dyDescent="0.35">
      <c r="E389" t="s">
        <v>20</v>
      </c>
      <c r="F389">
        <v>2038</v>
      </c>
    </row>
    <row r="390" spans="5:6" x14ac:dyDescent="0.35">
      <c r="E390" t="s">
        <v>20</v>
      </c>
      <c r="F390">
        <v>116</v>
      </c>
    </row>
    <row r="391" spans="5:6" x14ac:dyDescent="0.35">
      <c r="E391" t="s">
        <v>20</v>
      </c>
      <c r="F391">
        <v>1345</v>
      </c>
    </row>
    <row r="392" spans="5:6" x14ac:dyDescent="0.35">
      <c r="E392" t="s">
        <v>20</v>
      </c>
      <c r="F392">
        <v>168</v>
      </c>
    </row>
    <row r="393" spans="5:6" x14ac:dyDescent="0.35">
      <c r="E393" t="s">
        <v>20</v>
      </c>
      <c r="F393">
        <v>137</v>
      </c>
    </row>
    <row r="394" spans="5:6" x14ac:dyDescent="0.35">
      <c r="E394" t="s">
        <v>20</v>
      </c>
      <c r="F394">
        <v>186</v>
      </c>
    </row>
    <row r="395" spans="5:6" x14ac:dyDescent="0.35">
      <c r="E395" t="s">
        <v>20</v>
      </c>
      <c r="F395">
        <v>125</v>
      </c>
    </row>
    <row r="396" spans="5:6" x14ac:dyDescent="0.35">
      <c r="E396" t="s">
        <v>20</v>
      </c>
      <c r="F396">
        <v>202</v>
      </c>
    </row>
    <row r="397" spans="5:6" x14ac:dyDescent="0.35">
      <c r="E397" t="s">
        <v>20</v>
      </c>
      <c r="F397">
        <v>103</v>
      </c>
    </row>
    <row r="398" spans="5:6" x14ac:dyDescent="0.35">
      <c r="E398" t="s">
        <v>20</v>
      </c>
      <c r="F398">
        <v>1785</v>
      </c>
    </row>
    <row r="399" spans="5:6" x14ac:dyDescent="0.35">
      <c r="E399" t="s">
        <v>20</v>
      </c>
      <c r="F399">
        <v>157</v>
      </c>
    </row>
    <row r="400" spans="5:6" x14ac:dyDescent="0.35">
      <c r="E400" t="s">
        <v>20</v>
      </c>
      <c r="F400">
        <v>555</v>
      </c>
    </row>
    <row r="401" spans="5:6" x14ac:dyDescent="0.35">
      <c r="E401" t="s">
        <v>20</v>
      </c>
      <c r="F401">
        <v>297</v>
      </c>
    </row>
    <row r="402" spans="5:6" x14ac:dyDescent="0.35">
      <c r="E402" t="s">
        <v>20</v>
      </c>
      <c r="F402">
        <v>123</v>
      </c>
    </row>
    <row r="403" spans="5:6" x14ac:dyDescent="0.35">
      <c r="E403" t="s">
        <v>20</v>
      </c>
      <c r="F403">
        <v>3036</v>
      </c>
    </row>
    <row r="404" spans="5:6" x14ac:dyDescent="0.35">
      <c r="E404" t="s">
        <v>20</v>
      </c>
      <c r="F404">
        <v>144</v>
      </c>
    </row>
    <row r="405" spans="5:6" x14ac:dyDescent="0.35">
      <c r="E405" t="s">
        <v>20</v>
      </c>
      <c r="F405">
        <v>121</v>
      </c>
    </row>
    <row r="406" spans="5:6" x14ac:dyDescent="0.35">
      <c r="E406" t="s">
        <v>20</v>
      </c>
      <c r="F406">
        <v>181</v>
      </c>
    </row>
    <row r="407" spans="5:6" x14ac:dyDescent="0.35">
      <c r="E407" t="s">
        <v>20</v>
      </c>
      <c r="F407">
        <v>122</v>
      </c>
    </row>
    <row r="408" spans="5:6" x14ac:dyDescent="0.35">
      <c r="E408" t="s">
        <v>20</v>
      </c>
      <c r="F408">
        <v>1071</v>
      </c>
    </row>
    <row r="409" spans="5:6" x14ac:dyDescent="0.35">
      <c r="E409" t="s">
        <v>20</v>
      </c>
      <c r="F409">
        <v>980</v>
      </c>
    </row>
    <row r="410" spans="5:6" x14ac:dyDescent="0.35">
      <c r="E410" t="s">
        <v>20</v>
      </c>
      <c r="F410">
        <v>536</v>
      </c>
    </row>
    <row r="411" spans="5:6" x14ac:dyDescent="0.35">
      <c r="E411" t="s">
        <v>20</v>
      </c>
      <c r="F411">
        <v>1991</v>
      </c>
    </row>
    <row r="412" spans="5:6" x14ac:dyDescent="0.35">
      <c r="E412" t="s">
        <v>20</v>
      </c>
      <c r="F412">
        <v>180</v>
      </c>
    </row>
    <row r="413" spans="5:6" x14ac:dyDescent="0.35">
      <c r="E413" t="s">
        <v>20</v>
      </c>
      <c r="F413">
        <v>130</v>
      </c>
    </row>
    <row r="414" spans="5:6" x14ac:dyDescent="0.35">
      <c r="E414" t="s">
        <v>20</v>
      </c>
      <c r="F414">
        <v>122</v>
      </c>
    </row>
    <row r="415" spans="5:6" x14ac:dyDescent="0.35">
      <c r="E415" t="s">
        <v>20</v>
      </c>
      <c r="F415">
        <v>140</v>
      </c>
    </row>
    <row r="416" spans="5:6" x14ac:dyDescent="0.35">
      <c r="E416" t="s">
        <v>20</v>
      </c>
      <c r="F416">
        <v>3388</v>
      </c>
    </row>
    <row r="417" spans="5:6" x14ac:dyDescent="0.35">
      <c r="E417" t="s">
        <v>20</v>
      </c>
      <c r="F417">
        <v>280</v>
      </c>
    </row>
    <row r="418" spans="5:6" x14ac:dyDescent="0.35">
      <c r="E418" t="s">
        <v>20</v>
      </c>
      <c r="F418">
        <v>366</v>
      </c>
    </row>
    <row r="419" spans="5:6" x14ac:dyDescent="0.35">
      <c r="E419" t="s">
        <v>20</v>
      </c>
      <c r="F419">
        <v>270</v>
      </c>
    </row>
    <row r="420" spans="5:6" x14ac:dyDescent="0.35">
      <c r="E420" t="s">
        <v>20</v>
      </c>
      <c r="F420">
        <v>137</v>
      </c>
    </row>
    <row r="421" spans="5:6" x14ac:dyDescent="0.35">
      <c r="E421" t="s">
        <v>20</v>
      </c>
      <c r="F421">
        <v>3205</v>
      </c>
    </row>
    <row r="422" spans="5:6" x14ac:dyDescent="0.35">
      <c r="E422" t="s">
        <v>20</v>
      </c>
      <c r="F422">
        <v>288</v>
      </c>
    </row>
    <row r="423" spans="5:6" x14ac:dyDescent="0.35">
      <c r="E423" t="s">
        <v>20</v>
      </c>
      <c r="F423">
        <v>148</v>
      </c>
    </row>
    <row r="424" spans="5:6" x14ac:dyDescent="0.35">
      <c r="E424" t="s">
        <v>20</v>
      </c>
      <c r="F424">
        <v>114</v>
      </c>
    </row>
    <row r="425" spans="5:6" x14ac:dyDescent="0.35">
      <c r="E425" t="s">
        <v>20</v>
      </c>
      <c r="F425">
        <v>1518</v>
      </c>
    </row>
    <row r="426" spans="5:6" x14ac:dyDescent="0.35">
      <c r="E426" t="s">
        <v>20</v>
      </c>
      <c r="F426">
        <v>166</v>
      </c>
    </row>
    <row r="427" spans="5:6" x14ac:dyDescent="0.35">
      <c r="E427" t="s">
        <v>20</v>
      </c>
      <c r="F427">
        <v>100</v>
      </c>
    </row>
    <row r="428" spans="5:6" x14ac:dyDescent="0.35">
      <c r="E428" t="s">
        <v>20</v>
      </c>
      <c r="F428">
        <v>235</v>
      </c>
    </row>
    <row r="429" spans="5:6" x14ac:dyDescent="0.35">
      <c r="E429" t="s">
        <v>20</v>
      </c>
      <c r="F429">
        <v>148</v>
      </c>
    </row>
    <row r="430" spans="5:6" x14ac:dyDescent="0.35">
      <c r="E430" t="s">
        <v>20</v>
      </c>
      <c r="F430">
        <v>198</v>
      </c>
    </row>
    <row r="431" spans="5:6" x14ac:dyDescent="0.35">
      <c r="E431" t="s">
        <v>20</v>
      </c>
      <c r="F431">
        <v>150</v>
      </c>
    </row>
    <row r="432" spans="5:6" x14ac:dyDescent="0.35">
      <c r="E432" t="s">
        <v>20</v>
      </c>
      <c r="F432">
        <v>216</v>
      </c>
    </row>
    <row r="433" spans="5:6" x14ac:dyDescent="0.35">
      <c r="E433" t="s">
        <v>20</v>
      </c>
      <c r="F433">
        <v>5139</v>
      </c>
    </row>
    <row r="434" spans="5:6" x14ac:dyDescent="0.35">
      <c r="E434" t="s">
        <v>20</v>
      </c>
      <c r="F434">
        <v>2353</v>
      </c>
    </row>
    <row r="435" spans="5:6" x14ac:dyDescent="0.35">
      <c r="E435" t="s">
        <v>20</v>
      </c>
      <c r="F435">
        <v>78</v>
      </c>
    </row>
    <row r="436" spans="5:6" x14ac:dyDescent="0.35">
      <c r="E436" t="s">
        <v>20</v>
      </c>
      <c r="F436">
        <v>174</v>
      </c>
    </row>
    <row r="437" spans="5:6" x14ac:dyDescent="0.35">
      <c r="E437" t="s">
        <v>20</v>
      </c>
      <c r="F437">
        <v>164</v>
      </c>
    </row>
    <row r="438" spans="5:6" x14ac:dyDescent="0.35">
      <c r="E438" t="s">
        <v>20</v>
      </c>
      <c r="F438">
        <v>161</v>
      </c>
    </row>
    <row r="439" spans="5:6" x14ac:dyDescent="0.35">
      <c r="E439" t="s">
        <v>20</v>
      </c>
      <c r="F439">
        <v>138</v>
      </c>
    </row>
    <row r="440" spans="5:6" x14ac:dyDescent="0.35">
      <c r="E440" t="s">
        <v>20</v>
      </c>
      <c r="F440">
        <v>3308</v>
      </c>
    </row>
    <row r="441" spans="5:6" x14ac:dyDescent="0.35">
      <c r="E441" t="s">
        <v>20</v>
      </c>
      <c r="F441">
        <v>127</v>
      </c>
    </row>
    <row r="442" spans="5:6" x14ac:dyDescent="0.35">
      <c r="E442" t="s">
        <v>20</v>
      </c>
      <c r="F442">
        <v>207</v>
      </c>
    </row>
    <row r="443" spans="5:6" x14ac:dyDescent="0.35">
      <c r="E443" t="s">
        <v>20</v>
      </c>
      <c r="F443">
        <v>181</v>
      </c>
    </row>
    <row r="444" spans="5:6" x14ac:dyDescent="0.35">
      <c r="E444" t="s">
        <v>20</v>
      </c>
      <c r="F444">
        <v>110</v>
      </c>
    </row>
    <row r="445" spans="5:6" x14ac:dyDescent="0.35">
      <c r="E445" t="s">
        <v>20</v>
      </c>
      <c r="F445">
        <v>185</v>
      </c>
    </row>
    <row r="446" spans="5:6" x14ac:dyDescent="0.35">
      <c r="E446" t="s">
        <v>20</v>
      </c>
      <c r="F446">
        <v>121</v>
      </c>
    </row>
    <row r="447" spans="5:6" x14ac:dyDescent="0.35">
      <c r="E447" t="s">
        <v>20</v>
      </c>
      <c r="F447">
        <v>106</v>
      </c>
    </row>
    <row r="448" spans="5:6" x14ac:dyDescent="0.35">
      <c r="E448" t="s">
        <v>20</v>
      </c>
      <c r="F448">
        <v>142</v>
      </c>
    </row>
    <row r="449" spans="5:6" x14ac:dyDescent="0.35">
      <c r="E449" t="s">
        <v>20</v>
      </c>
      <c r="F449">
        <v>233</v>
      </c>
    </row>
    <row r="450" spans="5:6" x14ac:dyDescent="0.35">
      <c r="E450" t="s">
        <v>20</v>
      </c>
      <c r="F450">
        <v>218</v>
      </c>
    </row>
    <row r="451" spans="5:6" x14ac:dyDescent="0.35">
      <c r="E451" t="s">
        <v>20</v>
      </c>
      <c r="F451">
        <v>76</v>
      </c>
    </row>
    <row r="452" spans="5:6" x14ac:dyDescent="0.35">
      <c r="E452" t="s">
        <v>20</v>
      </c>
      <c r="F452">
        <v>43</v>
      </c>
    </row>
    <row r="453" spans="5:6" x14ac:dyDescent="0.35">
      <c r="E453" t="s">
        <v>20</v>
      </c>
      <c r="F453">
        <v>221</v>
      </c>
    </row>
    <row r="454" spans="5:6" x14ac:dyDescent="0.35">
      <c r="E454" t="s">
        <v>20</v>
      </c>
      <c r="F454">
        <v>2805</v>
      </c>
    </row>
    <row r="455" spans="5:6" x14ac:dyDescent="0.35">
      <c r="E455" t="s">
        <v>20</v>
      </c>
      <c r="F455">
        <v>68</v>
      </c>
    </row>
    <row r="456" spans="5:6" x14ac:dyDescent="0.35">
      <c r="E456" t="s">
        <v>20</v>
      </c>
      <c r="F456">
        <v>183</v>
      </c>
    </row>
    <row r="457" spans="5:6" x14ac:dyDescent="0.35">
      <c r="E457" t="s">
        <v>20</v>
      </c>
      <c r="F457">
        <v>133</v>
      </c>
    </row>
    <row r="458" spans="5:6" x14ac:dyDescent="0.35">
      <c r="E458" t="s">
        <v>20</v>
      </c>
      <c r="F458">
        <v>2489</v>
      </c>
    </row>
    <row r="459" spans="5:6" x14ac:dyDescent="0.35">
      <c r="E459" t="s">
        <v>20</v>
      </c>
      <c r="F459">
        <v>69</v>
      </c>
    </row>
    <row r="460" spans="5:6" x14ac:dyDescent="0.35">
      <c r="E460" t="s">
        <v>20</v>
      </c>
      <c r="F460">
        <v>279</v>
      </c>
    </row>
    <row r="461" spans="5:6" x14ac:dyDescent="0.35">
      <c r="E461" t="s">
        <v>20</v>
      </c>
      <c r="F461">
        <v>210</v>
      </c>
    </row>
    <row r="462" spans="5:6" x14ac:dyDescent="0.35">
      <c r="E462" t="s">
        <v>20</v>
      </c>
      <c r="F462">
        <v>2100</v>
      </c>
    </row>
    <row r="463" spans="5:6" x14ac:dyDescent="0.35">
      <c r="E463" t="s">
        <v>20</v>
      </c>
      <c r="F463">
        <v>252</v>
      </c>
    </row>
    <row r="464" spans="5:6" x14ac:dyDescent="0.35">
      <c r="E464" t="s">
        <v>20</v>
      </c>
      <c r="F464">
        <v>1280</v>
      </c>
    </row>
    <row r="465" spans="5:6" x14ac:dyDescent="0.35">
      <c r="E465" t="s">
        <v>20</v>
      </c>
      <c r="F465">
        <v>157</v>
      </c>
    </row>
    <row r="466" spans="5:6" x14ac:dyDescent="0.35">
      <c r="E466" t="s">
        <v>20</v>
      </c>
      <c r="F466">
        <v>194</v>
      </c>
    </row>
    <row r="467" spans="5:6" x14ac:dyDescent="0.35">
      <c r="E467" t="s">
        <v>20</v>
      </c>
      <c r="F467">
        <v>82</v>
      </c>
    </row>
    <row r="468" spans="5:6" x14ac:dyDescent="0.35">
      <c r="E468" t="s">
        <v>20</v>
      </c>
      <c r="F468">
        <v>4233</v>
      </c>
    </row>
    <row r="469" spans="5:6" x14ac:dyDescent="0.35">
      <c r="E469" t="s">
        <v>20</v>
      </c>
      <c r="F469">
        <v>1297</v>
      </c>
    </row>
    <row r="470" spans="5:6" x14ac:dyDescent="0.35">
      <c r="E470" t="s">
        <v>20</v>
      </c>
      <c r="F470">
        <v>165</v>
      </c>
    </row>
    <row r="471" spans="5:6" x14ac:dyDescent="0.35">
      <c r="E471" t="s">
        <v>20</v>
      </c>
      <c r="F471">
        <v>119</v>
      </c>
    </row>
    <row r="472" spans="5:6" x14ac:dyDescent="0.35">
      <c r="E472" t="s">
        <v>20</v>
      </c>
      <c r="F472">
        <v>1797</v>
      </c>
    </row>
    <row r="473" spans="5:6" x14ac:dyDescent="0.35">
      <c r="E473" t="s">
        <v>20</v>
      </c>
      <c r="F473">
        <v>261</v>
      </c>
    </row>
    <row r="474" spans="5:6" x14ac:dyDescent="0.35">
      <c r="E474" t="s">
        <v>20</v>
      </c>
      <c r="F474">
        <v>157</v>
      </c>
    </row>
    <row r="475" spans="5:6" x14ac:dyDescent="0.35">
      <c r="E475" t="s">
        <v>20</v>
      </c>
      <c r="F475">
        <v>3533</v>
      </c>
    </row>
    <row r="476" spans="5:6" x14ac:dyDescent="0.35">
      <c r="E476" t="s">
        <v>20</v>
      </c>
      <c r="F476">
        <v>155</v>
      </c>
    </row>
    <row r="477" spans="5:6" x14ac:dyDescent="0.35">
      <c r="E477" t="s">
        <v>20</v>
      </c>
      <c r="F477">
        <v>132</v>
      </c>
    </row>
    <row r="478" spans="5:6" x14ac:dyDescent="0.35">
      <c r="E478" t="s">
        <v>20</v>
      </c>
      <c r="F478">
        <v>1354</v>
      </c>
    </row>
    <row r="479" spans="5:6" x14ac:dyDescent="0.35">
      <c r="E479" t="s">
        <v>20</v>
      </c>
      <c r="F479">
        <v>48</v>
      </c>
    </row>
    <row r="480" spans="5:6" x14ac:dyDescent="0.35">
      <c r="E480" t="s">
        <v>20</v>
      </c>
      <c r="F480">
        <v>110</v>
      </c>
    </row>
    <row r="481" spans="5:6" x14ac:dyDescent="0.35">
      <c r="E481" t="s">
        <v>20</v>
      </c>
      <c r="F481">
        <v>172</v>
      </c>
    </row>
    <row r="482" spans="5:6" x14ac:dyDescent="0.35">
      <c r="E482" t="s">
        <v>20</v>
      </c>
      <c r="F482">
        <v>307</v>
      </c>
    </row>
    <row r="483" spans="5:6" x14ac:dyDescent="0.35">
      <c r="E483" t="s">
        <v>20</v>
      </c>
      <c r="F483">
        <v>160</v>
      </c>
    </row>
    <row r="484" spans="5:6" x14ac:dyDescent="0.35">
      <c r="E484" t="s">
        <v>20</v>
      </c>
      <c r="F484">
        <v>1467</v>
      </c>
    </row>
    <row r="485" spans="5:6" x14ac:dyDescent="0.35">
      <c r="E485" t="s">
        <v>20</v>
      </c>
      <c r="F485">
        <v>2662</v>
      </c>
    </row>
    <row r="486" spans="5:6" x14ac:dyDescent="0.35">
      <c r="E486" t="s">
        <v>20</v>
      </c>
      <c r="F486">
        <v>452</v>
      </c>
    </row>
    <row r="487" spans="5:6" x14ac:dyDescent="0.35">
      <c r="E487" t="s">
        <v>20</v>
      </c>
      <c r="F487">
        <v>158</v>
      </c>
    </row>
    <row r="488" spans="5:6" x14ac:dyDescent="0.35">
      <c r="E488" t="s">
        <v>20</v>
      </c>
      <c r="F488">
        <v>225</v>
      </c>
    </row>
    <row r="489" spans="5:6" x14ac:dyDescent="0.35">
      <c r="E489" t="s">
        <v>20</v>
      </c>
      <c r="F489">
        <v>65</v>
      </c>
    </row>
    <row r="490" spans="5:6" x14ac:dyDescent="0.35">
      <c r="E490" t="s">
        <v>20</v>
      </c>
      <c r="F490">
        <v>163</v>
      </c>
    </row>
    <row r="491" spans="5:6" x14ac:dyDescent="0.35">
      <c r="E491" t="s">
        <v>20</v>
      </c>
      <c r="F491">
        <v>85</v>
      </c>
    </row>
    <row r="492" spans="5:6" x14ac:dyDescent="0.35">
      <c r="E492" t="s">
        <v>20</v>
      </c>
      <c r="F492">
        <v>217</v>
      </c>
    </row>
    <row r="493" spans="5:6" x14ac:dyDescent="0.35">
      <c r="E493" t="s">
        <v>20</v>
      </c>
      <c r="F493">
        <v>150</v>
      </c>
    </row>
    <row r="494" spans="5:6" x14ac:dyDescent="0.35">
      <c r="E494" t="s">
        <v>20</v>
      </c>
      <c r="F494">
        <v>3272</v>
      </c>
    </row>
    <row r="495" spans="5:6" x14ac:dyDescent="0.35">
      <c r="E495" t="s">
        <v>20</v>
      </c>
      <c r="F495">
        <v>300</v>
      </c>
    </row>
    <row r="496" spans="5:6" x14ac:dyDescent="0.35">
      <c r="E496" t="s">
        <v>20</v>
      </c>
      <c r="F496">
        <v>126</v>
      </c>
    </row>
    <row r="497" spans="5:6" x14ac:dyDescent="0.35">
      <c r="E497" t="s">
        <v>20</v>
      </c>
      <c r="F497">
        <v>2320</v>
      </c>
    </row>
    <row r="498" spans="5:6" x14ac:dyDescent="0.35">
      <c r="E498" t="s">
        <v>20</v>
      </c>
      <c r="F498">
        <v>81</v>
      </c>
    </row>
    <row r="499" spans="5:6" x14ac:dyDescent="0.35">
      <c r="E499" t="s">
        <v>20</v>
      </c>
      <c r="F499">
        <v>1887</v>
      </c>
    </row>
    <row r="500" spans="5:6" x14ac:dyDescent="0.35">
      <c r="E500" t="s">
        <v>20</v>
      </c>
      <c r="F500">
        <v>4358</v>
      </c>
    </row>
    <row r="501" spans="5:6" x14ac:dyDescent="0.35">
      <c r="E501" t="s">
        <v>20</v>
      </c>
      <c r="F501">
        <v>53</v>
      </c>
    </row>
    <row r="502" spans="5:6" x14ac:dyDescent="0.35">
      <c r="E502" t="s">
        <v>20</v>
      </c>
      <c r="F502">
        <v>2414</v>
      </c>
    </row>
    <row r="503" spans="5:6" x14ac:dyDescent="0.35">
      <c r="E503" t="s">
        <v>20</v>
      </c>
      <c r="F503">
        <v>80</v>
      </c>
    </row>
    <row r="504" spans="5:6" x14ac:dyDescent="0.35">
      <c r="E504" t="s">
        <v>20</v>
      </c>
      <c r="F504">
        <v>193</v>
      </c>
    </row>
    <row r="505" spans="5:6" x14ac:dyDescent="0.35">
      <c r="E505" t="s">
        <v>20</v>
      </c>
      <c r="F505">
        <v>52</v>
      </c>
    </row>
    <row r="506" spans="5:6" x14ac:dyDescent="0.35">
      <c r="E506" t="s">
        <v>20</v>
      </c>
      <c r="F506">
        <v>290</v>
      </c>
    </row>
    <row r="507" spans="5:6" x14ac:dyDescent="0.35">
      <c r="E507" t="s">
        <v>20</v>
      </c>
      <c r="F507">
        <v>122</v>
      </c>
    </row>
    <row r="508" spans="5:6" x14ac:dyDescent="0.35">
      <c r="E508" t="s">
        <v>20</v>
      </c>
      <c r="F508">
        <v>1470</v>
      </c>
    </row>
    <row r="509" spans="5:6" x14ac:dyDescent="0.35">
      <c r="E509" t="s">
        <v>20</v>
      </c>
      <c r="F509">
        <v>165</v>
      </c>
    </row>
    <row r="510" spans="5:6" x14ac:dyDescent="0.35">
      <c r="E510" t="s">
        <v>20</v>
      </c>
      <c r="F510">
        <v>182</v>
      </c>
    </row>
    <row r="511" spans="5:6" x14ac:dyDescent="0.35">
      <c r="E511" t="s">
        <v>20</v>
      </c>
      <c r="F511">
        <v>199</v>
      </c>
    </row>
    <row r="512" spans="5:6" x14ac:dyDescent="0.35">
      <c r="E512" t="s">
        <v>20</v>
      </c>
      <c r="F512">
        <v>56</v>
      </c>
    </row>
    <row r="513" spans="5:6" x14ac:dyDescent="0.35">
      <c r="E513" t="s">
        <v>20</v>
      </c>
      <c r="F513">
        <v>1460</v>
      </c>
    </row>
    <row r="514" spans="5:6" x14ac:dyDescent="0.35">
      <c r="E514" t="s">
        <v>20</v>
      </c>
      <c r="F514">
        <v>123</v>
      </c>
    </row>
    <row r="515" spans="5:6" x14ac:dyDescent="0.35">
      <c r="E515" t="s">
        <v>20</v>
      </c>
      <c r="F515">
        <v>159</v>
      </c>
    </row>
    <row r="516" spans="5:6" x14ac:dyDescent="0.35">
      <c r="E516" t="s">
        <v>20</v>
      </c>
      <c r="F516">
        <v>110</v>
      </c>
    </row>
    <row r="517" spans="5:6" x14ac:dyDescent="0.35">
      <c r="E517" t="s">
        <v>20</v>
      </c>
      <c r="F517">
        <v>236</v>
      </c>
    </row>
    <row r="518" spans="5:6" x14ac:dyDescent="0.35">
      <c r="E518" t="s">
        <v>20</v>
      </c>
      <c r="F518">
        <v>191</v>
      </c>
    </row>
    <row r="519" spans="5:6" x14ac:dyDescent="0.35">
      <c r="E519" t="s">
        <v>20</v>
      </c>
      <c r="F519">
        <v>3934</v>
      </c>
    </row>
    <row r="520" spans="5:6" x14ac:dyDescent="0.35">
      <c r="E520" t="s">
        <v>20</v>
      </c>
      <c r="F520">
        <v>80</v>
      </c>
    </row>
    <row r="521" spans="5:6" x14ac:dyDescent="0.35">
      <c r="E521" t="s">
        <v>20</v>
      </c>
      <c r="F521">
        <v>462</v>
      </c>
    </row>
    <row r="522" spans="5:6" x14ac:dyDescent="0.35">
      <c r="E522" t="s">
        <v>20</v>
      </c>
      <c r="F522">
        <v>179</v>
      </c>
    </row>
    <row r="523" spans="5:6" x14ac:dyDescent="0.35">
      <c r="E523" t="s">
        <v>20</v>
      </c>
      <c r="F523">
        <v>1866</v>
      </c>
    </row>
    <row r="524" spans="5:6" x14ac:dyDescent="0.35">
      <c r="E524" t="s">
        <v>20</v>
      </c>
      <c r="F524">
        <v>156</v>
      </c>
    </row>
    <row r="525" spans="5:6" x14ac:dyDescent="0.35">
      <c r="E525" t="s">
        <v>20</v>
      </c>
      <c r="F525">
        <v>255</v>
      </c>
    </row>
    <row r="526" spans="5:6" x14ac:dyDescent="0.35">
      <c r="E526" t="s">
        <v>20</v>
      </c>
      <c r="F526">
        <v>2261</v>
      </c>
    </row>
    <row r="527" spans="5:6" x14ac:dyDescent="0.35">
      <c r="E527" t="s">
        <v>20</v>
      </c>
      <c r="F527">
        <v>40</v>
      </c>
    </row>
    <row r="528" spans="5:6" x14ac:dyDescent="0.35">
      <c r="E528" t="s">
        <v>20</v>
      </c>
      <c r="F528">
        <v>2289</v>
      </c>
    </row>
    <row r="529" spans="5:6" x14ac:dyDescent="0.35">
      <c r="E529" t="s">
        <v>20</v>
      </c>
      <c r="F529">
        <v>65</v>
      </c>
    </row>
    <row r="530" spans="5:6" x14ac:dyDescent="0.35">
      <c r="E530" t="s">
        <v>20</v>
      </c>
      <c r="F530">
        <v>3777</v>
      </c>
    </row>
    <row r="531" spans="5:6" x14ac:dyDescent="0.35">
      <c r="E531" t="s">
        <v>20</v>
      </c>
      <c r="F531">
        <v>184</v>
      </c>
    </row>
    <row r="532" spans="5:6" x14ac:dyDescent="0.35">
      <c r="E532" t="s">
        <v>20</v>
      </c>
      <c r="F532">
        <v>85</v>
      </c>
    </row>
    <row r="533" spans="5:6" x14ac:dyDescent="0.35">
      <c r="E533" t="s">
        <v>20</v>
      </c>
      <c r="F533">
        <v>144</v>
      </c>
    </row>
    <row r="534" spans="5:6" x14ac:dyDescent="0.35">
      <c r="E534" t="s">
        <v>20</v>
      </c>
      <c r="F534">
        <v>1902</v>
      </c>
    </row>
    <row r="535" spans="5:6" x14ac:dyDescent="0.35">
      <c r="E535" t="s">
        <v>20</v>
      </c>
      <c r="F535">
        <v>105</v>
      </c>
    </row>
    <row r="536" spans="5:6" x14ac:dyDescent="0.35">
      <c r="E536" t="s">
        <v>20</v>
      </c>
      <c r="F536">
        <v>132</v>
      </c>
    </row>
    <row r="537" spans="5:6" x14ac:dyDescent="0.35">
      <c r="E537" t="s">
        <v>20</v>
      </c>
      <c r="F537">
        <v>96</v>
      </c>
    </row>
    <row r="538" spans="5:6" x14ac:dyDescent="0.35">
      <c r="E538" t="s">
        <v>20</v>
      </c>
      <c r="F538">
        <v>114</v>
      </c>
    </row>
    <row r="539" spans="5:6" x14ac:dyDescent="0.35">
      <c r="E539" t="s">
        <v>20</v>
      </c>
      <c r="F539">
        <v>203</v>
      </c>
    </row>
    <row r="540" spans="5:6" x14ac:dyDescent="0.35">
      <c r="E540" t="s">
        <v>20</v>
      </c>
      <c r="F540">
        <v>1559</v>
      </c>
    </row>
    <row r="541" spans="5:6" x14ac:dyDescent="0.35">
      <c r="E541" t="s">
        <v>20</v>
      </c>
      <c r="F541">
        <v>1548</v>
      </c>
    </row>
    <row r="542" spans="5:6" x14ac:dyDescent="0.35">
      <c r="E542" t="s">
        <v>20</v>
      </c>
      <c r="F542">
        <v>80</v>
      </c>
    </row>
    <row r="543" spans="5:6" x14ac:dyDescent="0.35">
      <c r="E543" t="s">
        <v>20</v>
      </c>
      <c r="F543">
        <v>131</v>
      </c>
    </row>
    <row r="544" spans="5:6" x14ac:dyDescent="0.35">
      <c r="E544" t="s">
        <v>20</v>
      </c>
      <c r="F544">
        <v>112</v>
      </c>
    </row>
    <row r="545" spans="5:6" x14ac:dyDescent="0.35">
      <c r="E545" t="s">
        <v>20</v>
      </c>
      <c r="F545">
        <v>155</v>
      </c>
    </row>
    <row r="546" spans="5:6" x14ac:dyDescent="0.35">
      <c r="E546" t="s">
        <v>20</v>
      </c>
      <c r="F546">
        <v>266</v>
      </c>
    </row>
    <row r="547" spans="5:6" x14ac:dyDescent="0.35">
      <c r="E547" t="s">
        <v>20</v>
      </c>
      <c r="F547">
        <v>155</v>
      </c>
    </row>
    <row r="548" spans="5:6" x14ac:dyDescent="0.35">
      <c r="E548" t="s">
        <v>20</v>
      </c>
      <c r="F548">
        <v>207</v>
      </c>
    </row>
    <row r="549" spans="5:6" x14ac:dyDescent="0.35">
      <c r="E549" t="s">
        <v>20</v>
      </c>
      <c r="F549">
        <v>245</v>
      </c>
    </row>
    <row r="550" spans="5:6" x14ac:dyDescent="0.35">
      <c r="E550" t="s">
        <v>20</v>
      </c>
      <c r="F550">
        <v>1573</v>
      </c>
    </row>
    <row r="551" spans="5:6" x14ac:dyDescent="0.35">
      <c r="E551" t="s">
        <v>20</v>
      </c>
      <c r="F551">
        <v>114</v>
      </c>
    </row>
    <row r="552" spans="5:6" x14ac:dyDescent="0.35">
      <c r="E552" t="s">
        <v>20</v>
      </c>
      <c r="F552">
        <v>93</v>
      </c>
    </row>
    <row r="553" spans="5:6" x14ac:dyDescent="0.35">
      <c r="E553" t="s">
        <v>20</v>
      </c>
      <c r="F553">
        <v>1681</v>
      </c>
    </row>
    <row r="554" spans="5:6" x14ac:dyDescent="0.35">
      <c r="E554" t="s">
        <v>20</v>
      </c>
      <c r="F554">
        <v>32</v>
      </c>
    </row>
    <row r="555" spans="5:6" x14ac:dyDescent="0.35">
      <c r="E555" t="s">
        <v>20</v>
      </c>
      <c r="F555">
        <v>135</v>
      </c>
    </row>
    <row r="556" spans="5:6" x14ac:dyDescent="0.35">
      <c r="E556" t="s">
        <v>20</v>
      </c>
      <c r="F556">
        <v>140</v>
      </c>
    </row>
    <row r="557" spans="5:6" x14ac:dyDescent="0.35">
      <c r="E557" t="s">
        <v>20</v>
      </c>
      <c r="F557">
        <v>92</v>
      </c>
    </row>
    <row r="558" spans="5:6" x14ac:dyDescent="0.35">
      <c r="E558" t="s">
        <v>20</v>
      </c>
      <c r="F558">
        <v>1015</v>
      </c>
    </row>
    <row r="559" spans="5:6" x14ac:dyDescent="0.35">
      <c r="E559" t="s">
        <v>20</v>
      </c>
      <c r="F559">
        <v>323</v>
      </c>
    </row>
    <row r="560" spans="5:6" x14ac:dyDescent="0.35">
      <c r="E560" t="s">
        <v>20</v>
      </c>
      <c r="F560">
        <v>2326</v>
      </c>
    </row>
    <row r="561" spans="5:6" x14ac:dyDescent="0.35">
      <c r="E561" t="s">
        <v>20</v>
      </c>
      <c r="F561">
        <v>381</v>
      </c>
    </row>
    <row r="562" spans="5:6" x14ac:dyDescent="0.35">
      <c r="E562" t="s">
        <v>20</v>
      </c>
      <c r="F562">
        <v>480</v>
      </c>
    </row>
    <row r="563" spans="5:6" x14ac:dyDescent="0.35">
      <c r="E563" t="s">
        <v>20</v>
      </c>
      <c r="F563">
        <v>226</v>
      </c>
    </row>
    <row r="564" spans="5:6" x14ac:dyDescent="0.35">
      <c r="E564" t="s">
        <v>20</v>
      </c>
      <c r="F564">
        <v>241</v>
      </c>
    </row>
    <row r="565" spans="5:6" x14ac:dyDescent="0.35">
      <c r="E565" t="s">
        <v>20</v>
      </c>
      <c r="F565">
        <v>132</v>
      </c>
    </row>
    <row r="566" spans="5:6" x14ac:dyDescent="0.35">
      <c r="E566" t="s">
        <v>20</v>
      </c>
      <c r="F566">
        <v>2043</v>
      </c>
    </row>
  </sheetData>
  <conditionalFormatting sqref="A2:A365">
    <cfRule type="expression" dxfId="4" priority="9">
      <formula>$A$2&gt;=failed</formula>
    </cfRule>
  </conditionalFormatting>
  <conditionalFormatting sqref="A1:A365">
    <cfRule type="cellIs" dxfId="3" priority="5" operator="equal">
      <formula>"canceled"</formula>
    </cfRule>
    <cfRule type="cellIs" dxfId="2" priority="6" operator="equal">
      <formula>"live"</formula>
    </cfRule>
    <cfRule type="cellIs" dxfId="1" priority="7" operator="equal">
      <formula>"successful"</formula>
    </cfRule>
    <cfRule type="cellIs" dxfId="0" priority="8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Pivot Table by Category</vt:lpstr>
      <vt:lpstr>Pivot Table by Month</vt:lpstr>
      <vt:lpstr>Outcomes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Veronica Mueller</cp:lastModifiedBy>
  <dcterms:created xsi:type="dcterms:W3CDTF">2021-09-29T18:52:28Z</dcterms:created>
  <dcterms:modified xsi:type="dcterms:W3CDTF">2023-03-10T04:44:12Z</dcterms:modified>
</cp:coreProperties>
</file>