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Users/rashik/Desktop/Share Files/"/>
    </mc:Choice>
  </mc:AlternateContent>
  <xr:revisionPtr revIDLastSave="0" documentId="13_ncr:1_{AD38832D-653A-0F45-8434-9AB319E3F8D9}" xr6:coauthVersionLast="47" xr6:coauthVersionMax="47" xr10:uidLastSave="{00000000-0000-0000-0000-000000000000}"/>
  <bookViews>
    <workbookView xWindow="0" yWindow="0" windowWidth="35840" windowHeight="22400" tabRatio="932" activeTab="2" xr2:uid="{00000000-000D-0000-FFFF-FFFF00000000}"/>
  </bookViews>
  <sheets>
    <sheet name="Introduction" sheetId="35" r:id="rId1"/>
    <sheet name="Credentials" sheetId="15" r:id="rId2"/>
    <sheet name=" Networks" sheetId="4" r:id="rId3"/>
    <sheet name="Deploy Parameters" sheetId="2" r:id="rId4"/>
    <sheet name="Lookup_Lists" sheetId="34" state="hidden" r:id="rId5"/>
    <sheet name="Config_File_Build" sheetId="16" state="hidden" r:id="rId6"/>
    <sheet name="Change Log" sheetId="32" state="hidden" r:id="rId7"/>
  </sheets>
  <externalReferences>
    <externalReference r:id="rId8"/>
  </externalReferences>
  <definedNames>
    <definedName name="Authentication" localSheetId="0">#REF!</definedName>
    <definedName name="Configuration_Mode" localSheetId="0">#REF!</definedName>
    <definedName name="Database_Type" localSheetId="0">#REF!</definedName>
    <definedName name="esx_host1_ip">' Networks'!#REF!</definedName>
    <definedName name="esx_host1_name">' Networks'!#REF!</definedName>
    <definedName name="esx_host1_ssh">' Networks'!#REF!</definedName>
    <definedName name="esx_host1_ssl">' Networks'!#REF!</definedName>
    <definedName name="esx_host2_ip">' Networks'!#REF!</definedName>
    <definedName name="esx_host2_name">' Networks'!#REF!</definedName>
    <definedName name="esx_host2_ssh">' Networks'!#REF!</definedName>
    <definedName name="esx_host2_ssl">' Networks'!#REF!</definedName>
    <definedName name="esx_host3_ip">' Networks'!#REF!</definedName>
    <definedName name="esx_host3_name">' Networks'!#REF!</definedName>
    <definedName name="esx_host3_ssh">' Networks'!#REF!</definedName>
    <definedName name="esx_host3_ssl">' Networks'!#REF!</definedName>
    <definedName name="esx_host4_ip">' Networks'!#REF!</definedName>
    <definedName name="esx_host4_name">' Networks'!#REF!</definedName>
    <definedName name="esx_host4_ssh">' Networks'!#REF!</definedName>
    <definedName name="esx_license_std">'Deploy Parameters'!#REF!</definedName>
    <definedName name="esx_root_password">Credentials!$C$11</definedName>
    <definedName name="esxi_host4_ssl">' Networks'!#REF!</definedName>
    <definedName name="EVC_Settings" localSheetId="0">[1]Lookup_Lists!$A$2:$A$20</definedName>
    <definedName name="EVC_Settings">Lookup_Lists!$A$2:$A$22</definedName>
    <definedName name="host_overlay_cidr">' Networks'!#REF!</definedName>
    <definedName name="host_overlay_description">' Networks'!#REF!</definedName>
    <definedName name="host_overlay_gw">' Networks'!#REF!</definedName>
    <definedName name="host_overlay_ip_end">' Networks'!#REF!</definedName>
    <definedName name="host_overlay_ip_start">' Networks'!#REF!</definedName>
    <definedName name="host_overlay_poolname">' Networks'!#REF!</definedName>
    <definedName name="host_overlay_vlan">' Networks'!#REF!</definedName>
    <definedName name="mgmt_cidr">' Networks'!$D$7</definedName>
    <definedName name="mgmt_gw">' Networks'!$E$7</definedName>
    <definedName name="mgmt_mtu">' Networks'!$F$7</definedName>
    <definedName name="mgmt_portgroup">' Networks'!$C$7</definedName>
    <definedName name="mgmt_vlan">' Networks'!#REF!</definedName>
    <definedName name="nsx_root_password">Credentials!$C$15</definedName>
    <definedName name="nsxt_admin_password">Credentials!#REF!</definedName>
    <definedName name="nsxt_audit_password">Credentials!#REF!</definedName>
    <definedName name="nsxt_license">'Deploy Parameters'!#REF!</definedName>
    <definedName name="_xlnm.Print_Area" localSheetId="1">Credentials!$B$1:$B$1</definedName>
    <definedName name="_xlnm.Print_Area" localSheetId="3">'Deploy Parameters'!$B$1:$C$184</definedName>
    <definedName name="solver_eng" localSheetId="2" hidden="1">1</definedName>
    <definedName name="solver_lin" localSheetId="2" hidden="1">2</definedName>
    <definedName name="solver_neg" localSheetId="2" hidden="1">1</definedName>
    <definedName name="solver_num" localSheetId="2" hidden="1">0</definedName>
    <definedName name="solver_opt" localSheetId="2" hidden="1">' Networks'!$E$7</definedName>
    <definedName name="solver_typ" localSheetId="2" hidden="1">1</definedName>
    <definedName name="solver_val" localSheetId="2" hidden="1">0</definedName>
    <definedName name="solver_ver" localSheetId="2" hidden="1">2</definedName>
    <definedName name="SRM_Certificates" localSheetId="0">#REF!</definedName>
    <definedName name="SSL_Policy" localSheetId="0">#REF!</definedName>
    <definedName name="sso_admin_password">Credentials!#REF!</definedName>
    <definedName name="System_Type" localSheetId="0">#REF!</definedName>
    <definedName name="vc_license">'Deploy Parameters'!#REF!</definedName>
    <definedName name="vcenter_root_password">Credentials!$C$13</definedName>
    <definedName name="vcf_admin_password">Credentials!#REF!</definedName>
    <definedName name="vcf_license">'Deploy Parameters'!#REF!</definedName>
    <definedName name="vcf_root_password">Credentials!$C$17</definedName>
    <definedName name="vcf_user_password">Credentials!#REF!</definedName>
    <definedName name="vds_primary_mtu">' Networks'!#REF!</definedName>
    <definedName name="vds_primary_name">' Networks'!#REF!</definedName>
    <definedName name="vds_primary_vmnics">' Networks'!#REF!</definedName>
    <definedName name="vds_secondary_mtu">' Networks'!#REF!</definedName>
    <definedName name="vds_secondary_name">' Networks'!#REF!</definedName>
    <definedName name="vds_secondary_vmnics">' Networks'!#REF!</definedName>
    <definedName name="vmotion_cidr">' Networks'!#REF!</definedName>
    <definedName name="vmotion_gw">' Networks'!#REF!</definedName>
    <definedName name="vmotion_ip_end">' Networks'!#REF!</definedName>
    <definedName name="vmotion_ip_start">' Networks'!#REF!</definedName>
    <definedName name="vmotion_mtu">' Networks'!#REF!</definedName>
    <definedName name="vmotion_portgroup">' Networks'!#REF!</definedName>
    <definedName name="vmotion_vlan">' Networks'!#REF!</definedName>
    <definedName name="VR_Database_Type" localSheetId="0">#REF!</definedName>
    <definedName name="vsan_cidr">' Networks'!$D$8</definedName>
    <definedName name="vsan_gw">' Networks'!$E$8</definedName>
    <definedName name="vsan_ip_end">' Networks'!#REF!</definedName>
    <definedName name="vsan_ip_start">' Networks'!#REF!</definedName>
    <definedName name="vsan_license">'Deploy Parameters'!#REF!</definedName>
    <definedName name="vsan_mtu">' Networks'!#REF!</definedName>
    <definedName name="vsan_portgroup">' Networks'!$C$8</definedName>
    <definedName name="vsan_vlan">' Networks'!#REF!</definedName>
    <definedName name="vvs_name">' Networks'!#REF!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34" l="1"/>
  <c r="C2" i="34"/>
  <c r="A5" i="16" l="1"/>
  <c r="A4" i="16" l="1"/>
  <c r="A47" i="16"/>
  <c r="A167" i="16" l="1"/>
  <c r="A172" i="16" l="1"/>
  <c r="A177" i="16" l="1"/>
  <c r="A178" i="16" l="1"/>
  <c r="A176" i="16"/>
  <c r="A175" i="16"/>
  <c r="A174" i="16"/>
  <c r="A173" i="16"/>
  <c r="A95" i="16" l="1"/>
  <c r="A94" i="16"/>
  <c r="A93" i="16"/>
  <c r="A92" i="16"/>
  <c r="A91" i="16"/>
  <c r="A21" i="16" l="1"/>
  <c r="A33" i="16" l="1"/>
  <c r="A104" i="16" l="1"/>
  <c r="A102" i="16" l="1"/>
  <c r="A103" i="16"/>
  <c r="A101" i="16"/>
  <c r="A100" i="16"/>
  <c r="A99" i="16"/>
  <c r="A98" i="16"/>
  <c r="A165" i="16" l="1"/>
  <c r="A168" i="16" l="1"/>
  <c r="A25" i="16" l="1"/>
  <c r="A142" i="16"/>
  <c r="A141" i="16"/>
  <c r="A140" i="16"/>
  <c r="A148" i="16" l="1"/>
  <c r="A39" i="16" l="1"/>
  <c r="A38" i="16"/>
  <c r="A163" i="16" l="1"/>
  <c r="A162" i="16"/>
  <c r="A161" i="16"/>
  <c r="A160" i="16"/>
  <c r="A159" i="16"/>
  <c r="A158" i="16"/>
  <c r="A157" i="16"/>
  <c r="A156" i="16"/>
  <c r="A152" i="16"/>
  <c r="A150" i="16"/>
  <c r="A151" i="16"/>
  <c r="A146" i="16" l="1"/>
  <c r="A3" i="16" l="1"/>
  <c r="A46" i="16"/>
  <c r="A45" i="16"/>
  <c r="A44" i="16"/>
  <c r="A43" i="16"/>
  <c r="A52" i="16"/>
  <c r="A56" i="16"/>
  <c r="A115" i="16"/>
  <c r="A137" i="16"/>
  <c r="A136" i="16"/>
  <c r="A135" i="16"/>
  <c r="A132" i="16"/>
  <c r="A131" i="16"/>
  <c r="A130" i="16"/>
  <c r="A14" i="16"/>
  <c r="A84" i="16"/>
  <c r="A83" i="16"/>
  <c r="A82" i="16"/>
  <c r="A61" i="16"/>
  <c r="A60" i="16"/>
  <c r="A74" i="16"/>
  <c r="A81" i="16"/>
  <c r="A79" i="16"/>
  <c r="A78" i="16"/>
  <c r="A77" i="16"/>
  <c r="A76" i="16"/>
  <c r="A65" i="16"/>
  <c r="A32" i="16"/>
  <c r="A18" i="16"/>
  <c r="A2" i="16"/>
  <c r="A134" i="16"/>
  <c r="A133" i="16"/>
  <c r="A129" i="16"/>
  <c r="A128" i="16"/>
  <c r="A118" i="16"/>
  <c r="A24" i="16"/>
  <c r="A23" i="16"/>
  <c r="A22" i="16"/>
  <c r="A20" i="16"/>
  <c r="A19" i="16"/>
  <c r="A58" i="16"/>
  <c r="A28" i="16"/>
  <c r="A50" i="16"/>
  <c r="A9" i="16"/>
  <c r="A10" i="16"/>
  <c r="A36" i="16"/>
  <c r="A29" i="16"/>
  <c r="A35" i="16"/>
  <c r="A63" i="16"/>
  <c r="A51" i="16"/>
  <c r="A66" i="16"/>
  <c r="A67" i="16"/>
  <c r="A68" i="16"/>
  <c r="A69" i="16"/>
  <c r="A70" i="16"/>
  <c r="A71" i="16"/>
  <c r="A72" i="16"/>
  <c r="A121" i="16"/>
  <c r="A122" i="16"/>
  <c r="A114" i="16"/>
  <c r="A89" i="16"/>
  <c r="A108" i="16"/>
  <c r="A13" i="16"/>
  <c r="A15" i="16"/>
  <c r="A107" i="16"/>
  <c r="A109" i="16"/>
  <c r="A123" i="16"/>
  <c r="A116" i="16"/>
  <c r="A110" i="16"/>
  <c r="A124" i="16"/>
  <c r="A117" i="16"/>
  <c r="A30" i="16"/>
  <c r="A12" i="16"/>
  <c r="A87" i="16"/>
  <c r="A31" i="16"/>
  <c r="A88" i="16"/>
  <c r="A111" i="16"/>
  <c r="A125" i="16"/>
</calcChain>
</file>

<file path=xl/sharedStrings.xml><?xml version="1.0" encoding="utf-8"?>
<sst xmlns="http://schemas.openxmlformats.org/spreadsheetml/2006/main" count="549" uniqueCount="437">
  <si>
    <t>Infrastructure Information</t>
  </si>
  <si>
    <t>Existing Infrastructure Details</t>
  </si>
  <si>
    <t>n/a</t>
  </si>
  <si>
    <t>NTP Servers</t>
  </si>
  <si>
    <t>Users</t>
  </si>
  <si>
    <t>Username</t>
  </si>
  <si>
    <t>Description</t>
  </si>
  <si>
    <t>root</t>
  </si>
  <si>
    <t>admin</t>
  </si>
  <si>
    <t>Management Domain Networks</t>
  </si>
  <si>
    <t>Portgroup Name</t>
  </si>
  <si>
    <t>EVC_Settings</t>
  </si>
  <si>
    <t>intel-merom</t>
  </si>
  <si>
    <t>intel-penryn</t>
  </si>
  <si>
    <t>intel-nehalem</t>
  </si>
  <si>
    <t>intel-westmere</t>
  </si>
  <si>
    <t>intel-sandybridge</t>
  </si>
  <si>
    <t>intel-ivybridge</t>
  </si>
  <si>
    <t>intel-haswell</t>
  </si>
  <si>
    <t>intel-broadwell</t>
  </si>
  <si>
    <t>intel-skylake</t>
  </si>
  <si>
    <t>amd-rev-e</t>
  </si>
  <si>
    <t>amd-rev-f</t>
  </si>
  <si>
    <t>amd-greyhound-no3dnow</t>
  </si>
  <si>
    <t>amd-greyhound</t>
  </si>
  <si>
    <t>amd-bulldozer</t>
  </si>
  <si>
    <t>amd-piledriver</t>
  </si>
  <si>
    <t>amd-steamroller</t>
  </si>
  <si>
    <t>amd-zen</t>
  </si>
  <si>
    <t># *******************      V C F - E M S  -  M a n a g e m e n t   W o r k l o a d   D o m a i n       *******************</t>
  </si>
  <si>
    <t># This subscription license is used for ESX, VC, VSAN, NSX, SDDC Manager when supplied</t>
  </si>
  <si>
    <t># ******************* E X T E R N A L    I N F R A S T R U C T U R E    C O M P O N E N T S *******************</t>
  </si>
  <si>
    <t># ******************* S D D C    M A N A G E R  *******************</t>
  </si>
  <si>
    <t># Default credentials for all ESXi servers, all installations must have the same user name and password.</t>
  </si>
  <si>
    <t># ESXi Security Thumbprints</t>
  </si>
  <si>
    <t># SSH Thumbprints</t>
  </si>
  <si>
    <t># SSL Thumbprints</t>
  </si>
  <si>
    <t># Hosts needed for the management cluster, this is where we deploy all the solutions. Up to 8 hosts, 2 is the minimum.</t>
  </si>
  <si>
    <t># Folder Names Mgmt Cluster - Automatically formulated in XLS using sso-site-name@value= + static values</t>
  </si>
  <si>
    <t># vSphere Resource Pools</t>
  </si>
  <si>
    <t># Network IP Inclusion Ranges</t>
  </si>
  <si>
    <t># *******************  R E M O T E    S P E C *******************</t>
  </si>
  <si>
    <t># Join existing Platform Services Controller SSO Domain from Region A</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</si>
  <si>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</si>
  <si>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</si>
  <si>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</si>
  <si>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</si>
  <si>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</si>
  <si>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</si>
  <si>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</si>
  <si>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</si>
  <si>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</si>
  <si>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</si>
  <si>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</si>
  <si>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</si>
  <si>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</si>
  <si>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</si>
  <si>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</si>
  <si>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</si>
  <si>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</si>
  <si>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</si>
  <si>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</si>
  <si>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</si>
  <si>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</si>
  <si>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</si>
  <si>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</si>
  <si>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</si>
  <si>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</si>
  <si>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</si>
  <si>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</si>
  <si>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</si>
  <si>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</si>
  <si>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</si>
  <si>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</si>
  <si>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</si>
  <si>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</si>
  <si>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</si>
  <si>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</si>
  <si>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</si>
  <si>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</si>
  <si>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</si>
  <si>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</si>
  <si>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</si>
  <si>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</si>
  <si>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</si>
  <si>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</si>
  <si>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</si>
  <si>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</si>
  <si>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</si>
  <si>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</si>
  <si>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</si>
  <si>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</si>
  <si>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</si>
  <si>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</si>
  <si>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</si>
  <si>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</si>
  <si>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</si>
  <si>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</si>
  <si>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</si>
  <si>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</si>
  <si>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</si>
  <si>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</si>
  <si>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</si>
  <si>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</si>
  <si>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</si>
  <si>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</si>
  <si>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</si>
  <si>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</si>
  <si>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</si>
  <si>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</si>
  <si>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</si>
  <si>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</si>
  <si>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</si>
  <si>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</si>
  <si>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</si>
  <si>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</si>
  <si>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</si>
  <si>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Updated default values for Resource Pools</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</si>
  <si>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</si>
  <si>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NSX-T License Key</t>
  </si>
  <si>
    <t>"nsxtSpec" &gt; "nsxtLicense"</t>
  </si>
  <si>
    <t>"nsxtSpec" &gt; "nsxtManagerSize"</t>
  </si>
  <si>
    <t># NSX-T Credentials</t>
  </si>
  <si>
    <t>"nsxtSpec" &gt; "rootNsxtManagerPassword"</t>
  </si>
  <si>
    <t>"nsxtSpec" &gt; "nsxtAdminPassword"</t>
  </si>
  <si>
    <t>"nsxtSpec" &gt; "nsxtAuditPassword"</t>
  </si>
  <si>
    <t>"nsxtSpec" &gt; "rootLoginEnabledForNsxtManager"</t>
  </si>
  <si>
    <t>"nsxtSpec" &gt; "sshEnabledForNsxtManager"</t>
  </si>
  <si>
    <t>nsxt-enable-rootLogin=true</t>
  </si>
  <si>
    <t>nsxt-enable-ssh=true</t>
  </si>
  <si>
    <t>"nsxtSpec" &gt; "vip"</t>
  </si>
  <si>
    <t>"nsxtSpec" &gt; "vipFqdn"</t>
  </si>
  <si>
    <t>"nsxtSpec" &gt; "nsxtManagers"</t>
  </si>
  <si>
    <t># NSX-T Hostnames and IP Addresses</t>
  </si>
  <si>
    <t>"nsxtSpec" &gt; "transportVlanId"</t>
  </si>
  <si>
    <t># NSX-T Transport Zone</t>
  </si>
  <si>
    <t>"nsxtSpec" &gt; "vlanTransportZones" &gt; "zoneName"</t>
  </si>
  <si>
    <t>"nsxtSpec" &gt; "vlanTransportZones" &gt; "networkName"</t>
  </si>
  <si>
    <t>"nsxtSpec" &gt; "overLayTransportZones" &gt; "zoneName"</t>
  </si>
  <si>
    <t>"nsxtSpec" &gt; "overLayTransportZones" &gt; "networkName"</t>
  </si>
  <si>
    <t>"ntpSpec" &gt; "ntpServers"</t>
  </si>
  <si>
    <t>"dnsSpec" &gt; "domain"</t>
  </si>
  <si>
    <t>"dnsSpec" &gt; "subdomain"</t>
  </si>
  <si>
    <t>"dnsSpec" &gt; "nameserver"</t>
  </si>
  <si>
    <t>"dnsSpec" &gt; "secondaryNameserver"</t>
  </si>
  <si>
    <t>"sddcManagerSpec" &gt; "secondUserCredentials" &gt; "password"</t>
  </si>
  <si>
    <t>"sddcManagerSpec" &gt; "rootUserCredentials" &gt; "password"</t>
  </si>
  <si>
    <t>"sddcManagerSpec" &gt; "ipAddress"</t>
  </si>
  <si>
    <t>"sddcManagerSpec" &gt; "hostname"</t>
  </si>
  <si>
    <t>"managementPoolName"</t>
  </si>
  <si>
    <t>"workflowName"</t>
  </si>
  <si>
    <t>"ceipEnabled"</t>
  </si>
  <si>
    <t>"workflowVersion"</t>
  </si>
  <si>
    <t>"skipEsxThumbprintValidation"</t>
  </si>
  <si>
    <t>"esxLicense"</t>
  </si>
  <si>
    <t># ESXi Host License Key</t>
  </si>
  <si>
    <t>"esxiHostSpecs" &gt; "esxiCredentials" &gt; "userName"</t>
  </si>
  <si>
    <t>"esxiHostSpecs" &gt; "esxiCredentials" &gt; "password"</t>
  </si>
  <si>
    <t>"vCenterSpecs" &gt; "rootVcenterPassword"</t>
  </si>
  <si>
    <t>"pscSpecs" &gt; "adminUserSsoPassword"</t>
  </si>
  <si>
    <t>"pscSpecs" &gt; "pscSsoSpec" &gt; "ssoSiteName"</t>
  </si>
  <si>
    <t>"vCenterSpecs" &gt; "licenseFile"</t>
  </si>
  <si>
    <t>"vCenterSpecs" &gt; "vcenterIP"</t>
  </si>
  <si>
    <t>"vCenterSpecs" &gt; "vcenterHostname"</t>
  </si>
  <si>
    <t xml:space="preserve"># vSphere Single Sign-On </t>
  </si>
  <si>
    <t>"vCenterSpecs" &gt; "vmSize"</t>
  </si>
  <si>
    <t># ******************* V C E N T E R  S E R V E R  *******************</t>
  </si>
  <si>
    <t># NTP Servers (IP or FQDN supported)</t>
  </si>
  <si>
    <t># DNS Services and Zone Name</t>
  </si>
  <si>
    <t># ******************* V S A N *******************</t>
  </si>
  <si>
    <t>"vsanSpecs" &gt; "licenseFile"</t>
  </si>
  <si>
    <t>"vsanSpecs" &gt; "vsanDedup"</t>
  </si>
  <si>
    <t>"vsanSpecs" &gt; "datastoreName"</t>
  </si>
  <si>
    <t># ******************* E S X I  H O S T S *******************</t>
  </si>
  <si>
    <t>"esxiHostSpecs" &gt; "vSwitch"</t>
  </si>
  <si>
    <t>"esxiHostSpecs" &gt; "ipAddressPrivate" &gt; "ipAddress"</t>
  </si>
  <si>
    <t>"esxiHostSpecs" &gt; "esxiHostname"</t>
  </si>
  <si>
    <t># vSphere Standard Switch</t>
  </si>
  <si>
    <t># ******************* D A T A C E N T E R   /   C L U S T E R  *******************</t>
  </si>
  <si>
    <t xml:space="preserve">"esxiHostSpecs" &gt; "association"  |  "networkSpecs" &gt; "association" </t>
  </si>
  <si>
    <t>"clusterSpecs" &gt; "clusterId</t>
  </si>
  <si>
    <t>"clusterSpecs" &gt; "clusterEvcMode"</t>
  </si>
  <si>
    <t>"clusterSpecs" &gt; "resourcePoolSpecs" &gt; "name"</t>
  </si>
  <si>
    <t>"dvsSpecs" &gt; "dvsId"</t>
  </si>
  <si>
    <t>"dvsSpecs" &gt; "vmnics"</t>
  </si>
  <si>
    <t>"dvsSpecs" &gt; "mtu"</t>
  </si>
  <si>
    <t>"networkSpecs" &gt; "portGroupKey"</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</si>
  <si>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</si>
  <si>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</si>
  <si>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</si>
  <si>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</si>
  <si>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</si>
  <si>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 Management Network - Management Domain - "networkType": "VSAN"</t>
  </si>
  <si>
    <t># Management Network - Management Domain - "networkType": "VMOTION"</t>
  </si>
  <si>
    <t># *******************  N S X - T   *******************</t>
  </si>
  <si>
    <t>"networkSpecs" &gt; "includeIpAddressRanges"</t>
  </si>
  <si>
    <t># vSphere Lifecycle Manager</t>
  </si>
  <si>
    <t>"remoteSiteSpec" &gt; "pscAddress"</t>
  </si>
  <si>
    <t>"remoteSiteSpec" &gt; "vcCredentials" &gt; "userName"</t>
  </si>
  <si>
    <t>"remoteSiteSpec" &gt; "vcCredentials" &gt; "password"</t>
  </si>
  <si>
    <t>"personalityName"</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</si>
  <si>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</si>
  <si>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</si>
  <si>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</si>
  <si>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</si>
  <si>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"clusterSpecs" &gt; "vmFolders" &gt; "MANAGEMENT"</t>
  </si>
  <si>
    <t>"clusterSpecs" &gt; "vmFolders" &gt; "NETWORKING"</t>
  </si>
  <si>
    <t>Added Conditional Formatting to Check Character Limit for ESXi and vCenter Server Hostnames</t>
  </si>
  <si>
    <t>Network Type</t>
  </si>
  <si>
    <t>Management Network</t>
  </si>
  <si>
    <t>Added Application Virtual Network Configuration for NSX-T</t>
  </si>
  <si>
    <t>"clusterSpecs" &gt; "vmFolders" &gt; "EDGENODES"</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</si>
  <si>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</si>
  <si>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</si>
  <si>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</si>
  <si>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</si>
  <si>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</si>
  <si>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nsxt-transport-vlan-networkName=netName-vlan</t>
  </si>
  <si>
    <t>Updated calculated names for transport zones under NSX-T</t>
  </si>
  <si>
    <t>intel-cascadelake</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</si>
  <si>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</si>
  <si>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</si>
  <si>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</si>
  <si>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</si>
  <si>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 NSX-T Manager Virtual Appliance Size - Valid values are "small", "medium", "large"</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</si>
  <si>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</si>
  <si>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</si>
  <si>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</si>
  <si>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 ******************* D I S T R I B U T E D  S W I T C H E S  *******************</t>
  </si>
  <si>
    <t>vds_Profiles</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</si>
  <si>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</si>
  <si>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</si>
  <si>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</si>
  <si>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</si>
  <si>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</si>
  <si>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</si>
  <si>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</si>
  <si>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</si>
  <si>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</si>
  <si>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nsxt-transport-overlay-networkName=netName-overlay</t>
  </si>
  <si>
    <t>Revert ability to skip resource pool deployments</t>
  </si>
  <si>
    <t xml:space="preserve">"sddcManagerSpec" &gt; "localUserPassword </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</si>
  <si>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</si>
  <si>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</si>
  <si>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</si>
  <si>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</si>
  <si>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</si>
  <si>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"fipsEnabled"</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</si>
  <si>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</si>
  <si>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</si>
  <si>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</si>
  <si>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</si>
  <si>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</si>
  <si>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</si>
  <si>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</si>
  <si>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Updated the VCF Version details to 4.1.1
Added Support for Static IP Pool for NSX-T Data Center Host TEPs
Converted ESXi Host SSH/SSL Thumbprint Default to Yes
Removed the admin user (Rest API User)</t>
  </si>
  <si>
    <t>mgmtOobNetwork.cidrNotation=</t>
  </si>
  <si>
    <t>mgmtOobNetwork.gateway=</t>
  </si>
  <si>
    <t>mgmtOobNetwork.mtu=</t>
  </si>
  <si>
    <t>mgmtOobNetwork.vlanId=</t>
  </si>
  <si>
    <t>mgmtOobNetwork.pgName=</t>
  </si>
  <si>
    <t># Out of Band Management</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</si>
  <si>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</si>
  <si>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</si>
  <si>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</si>
  <si>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</si>
  <si>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</si>
  <si>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</si>
  <si>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</si>
  <si>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</si>
  <si>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"remoteSiteSpec" &gt; "vcCredentials" &gt; "sslThumbprint"</t>
  </si>
  <si>
    <t>Added vCenter Server SSL Thumbprint Input when Joining and Existing Single Sign-On Instance</t>
  </si>
  <si>
    <t>Updated Version to 4.3.0
Remove the REST API User for VMware Cloud Foundation
Renamed User and Groups Worksheet to Credentials</t>
  </si>
  <si>
    <t>amd-zen2</t>
  </si>
  <si>
    <t>intel-icelake</t>
  </si>
  <si>
    <t>Added Enable FIPS Toggle Back
Added 'intel-icelake' and 'amd_zen2' to EVC CPU Look Up List</t>
  </si>
  <si>
    <t>Addressed 2721835 Fixed formula issue for checklist items</t>
  </si>
  <si>
    <t>About</t>
  </si>
  <si>
    <t>Worksheet Descriptions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</si>
  <si>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</si>
  <si>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</si>
  <si>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 xml:space="preserve">Copyright © 2022 VMware,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</si>
  <si>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v1.1.0</t>
  </si>
  <si>
    <r>
      <t xml:space="preserve">This </t>
    </r>
    <r>
      <rPr>
        <b/>
        <sz val="11"/>
        <color theme="1"/>
        <rFont val="Metropolis Regular"/>
      </rPr>
      <t>Deployment Parameter Workbook</t>
    </r>
    <r>
      <rPr>
        <sz val="11"/>
        <color theme="1"/>
        <rFont val="Metropolis Regular"/>
      </rPr>
      <t xml:space="preserve"> contains worksheets categorizing the information required for deploying </t>
    </r>
    <r>
      <rPr>
        <b/>
        <sz val="11"/>
        <color theme="1"/>
        <rFont val="Metropolis Regular"/>
      </rPr>
      <t>Service Installer for VMware Tanzu</t>
    </r>
    <r>
      <rPr>
        <sz val="11"/>
        <color theme="1"/>
        <rFont val="Metropolis Regular"/>
      </rPr>
      <t xml:space="preserve">. The information provided is used to create the management domain using the </t>
    </r>
    <r>
      <rPr>
        <b/>
        <sz val="11"/>
        <color theme="1"/>
        <rFont val="Metropolis Regular"/>
      </rPr>
      <t xml:space="preserve">VMware Cloud Builder </t>
    </r>
    <r>
      <rPr>
        <sz val="11"/>
        <color theme="1"/>
        <rFont val="Metropolis Regular"/>
      </rPr>
      <t xml:space="preserve">appliance.
The fields in </t>
    </r>
    <r>
      <rPr>
        <b/>
        <sz val="11"/>
        <color theme="1"/>
        <rFont val="Metropolis Regular"/>
      </rPr>
      <t>YELLOW</t>
    </r>
    <r>
      <rPr>
        <sz val="11"/>
        <color theme="1"/>
        <rFont val="Metropolis Regular"/>
      </rPr>
      <t xml:space="preserve"> contain sample values that you should replace with the information as it relates to your environment. If a cell turns </t>
    </r>
    <r>
      <rPr>
        <b/>
        <sz val="11"/>
        <color theme="1"/>
        <rFont val="Metropolis Regular"/>
      </rPr>
      <t>RED</t>
    </r>
    <r>
      <rPr>
        <sz val="11"/>
        <color theme="1"/>
        <rFont val="Metropolis Regular"/>
      </rPr>
      <t xml:space="preserve">, the required information is either missing where its required, or some kind of validation input has failed.
The </t>
    </r>
    <r>
      <rPr>
        <b/>
        <sz val="11"/>
        <color theme="1"/>
        <rFont val="Metropolis Regular"/>
      </rPr>
      <t>Deployment Parameters Workbook</t>
    </r>
    <r>
      <rPr>
        <sz val="11"/>
        <color theme="1"/>
        <rFont val="Metropolis Regular"/>
      </rPr>
      <t xml:space="preserve"> is not able to fully validate all inputs due to formula limitations of Excel and so some validation issues may only be picked up once you upload the workbook to the </t>
    </r>
    <r>
      <rPr>
        <b/>
        <sz val="11"/>
        <color theme="1"/>
        <rFont val="Metropolis Regular"/>
      </rPr>
      <t>Service Installer for VMware Tanzu</t>
    </r>
    <r>
      <rPr>
        <sz val="11"/>
        <color theme="1"/>
        <rFont val="Metropolis Regular"/>
      </rPr>
      <t xml:space="preserve"> appliance.
</t>
    </r>
    <r>
      <rPr>
        <b/>
        <sz val="11"/>
        <color theme="1"/>
        <rFont val="Metropolis Regular"/>
      </rPr>
      <t>NOTE</t>
    </r>
    <r>
      <rPr>
        <sz val="11"/>
        <color theme="1"/>
        <rFont val="Metropolis Regular"/>
      </rPr>
      <t xml:space="preserve">: Using copy and paste between cells can also create problems so try to avoid, if you do use this capability ensure you select Paste Special &gt; Values only
For further information see the following </t>
    </r>
    <r>
      <rPr>
        <b/>
        <sz val="11"/>
        <color theme="1"/>
        <rFont val="Metropolis Regular"/>
      </rPr>
      <t>Service Installer for VMware Tanzu</t>
    </r>
    <r>
      <rPr>
        <sz val="11"/>
        <color theme="1"/>
        <rFont val="Metropolis Regular"/>
      </rPr>
      <t xml:space="preserve"> documentation ( https://gitlab.eng.vmware.com/service-installer-for-vmware-tanzu/service-installer-for-vmware-tanzu-deliverables ) :</t>
    </r>
  </si>
  <si>
    <t xml:space="preserve">SIVT </t>
  </si>
  <si>
    <t xml:space="preserve">User has choice to change the password at time of deployment </t>
  </si>
  <si>
    <t>User Defined</t>
  </si>
  <si>
    <t>Avi</t>
  </si>
  <si>
    <t>Marketplace Refresh Token</t>
  </si>
  <si>
    <t xml:space="preserve">User generated </t>
  </si>
  <si>
    <t>Steps to generate Marketplace refresh token:_x000B_   1.go to https://console.cloud.vmware.com/csp/gateway/portal/#/user/my-roles
2.   Right Hand top drop down change organisation to Arcas Access Group
3.  Then from same drop down go to_x000B_ USER SETTINGS
		My Account
  4. Click My account 
  5. Go to All
  6. Click Generate Tokens
   7. Enter Token Name
  8. Select All roles check box 
   9. Click Generate</t>
  </si>
  <si>
    <t>TMC Refresh Token</t>
  </si>
  <si>
    <t>Steps to generate Marketplace refresh token:
   1.go to https://console.cloud.vmware.com/csp/gateway/portal/#/user/my-roles
2.   Right Hand top drop down change organisation to Arcas Access Group
3.  Then from same drop down go to
 USER SETTINGS
		My Account
  4. Click My account 
  5. Go to All
  6. Click Generate Tokens
   7. Enter Token Name
  8. Select All roles check box 
   9. Click Generate</t>
  </si>
  <si>
    <t>Harbor</t>
  </si>
  <si>
    <t xml:space="preserve">User defined </t>
  </si>
  <si>
    <t>Grafana</t>
  </si>
  <si>
    <t>Password</t>
  </si>
  <si>
    <t>Avi Management Network</t>
  </si>
  <si>
    <t>Cluster Vip Network</t>
  </si>
  <si>
    <t>Management Data Network</t>
  </si>
  <si>
    <t>Workload Data Network</t>
  </si>
  <si>
    <t>user defined</t>
  </si>
  <si>
    <t>CIDR Notation (example)</t>
  </si>
  <si>
    <t>Service Ip Start Range  (example)</t>
  </si>
  <si>
    <t>Service Ip End Range (example)</t>
  </si>
  <si>
    <t>172.16.10.1/24</t>
  </si>
  <si>
    <t>172.16.80.1/24</t>
  </si>
  <si>
    <t>172.16.50.1/24</t>
  </si>
  <si>
    <t>172.16.50.100</t>
  </si>
  <si>
    <t>172.16.50.200</t>
  </si>
  <si>
    <t>172.16.70.1/24</t>
  </si>
  <si>
    <t>172.16.70.100</t>
  </si>
  <si>
    <t>172.16.70.200</t>
  </si>
  <si>
    <t>Workload  Network</t>
  </si>
  <si>
    <t>172.16.60.1/24</t>
  </si>
  <si>
    <t>172.16.40.1/24</t>
  </si>
  <si>
    <t>N/A</t>
  </si>
  <si>
    <t>Service cidr (example)</t>
  </si>
  <si>
    <t>Cluster cidr (example)</t>
  </si>
  <si>
    <t>100.96.0.0/11</t>
  </si>
  <si>
    <t>100.64.0.0/13</t>
  </si>
  <si>
    <r>
      <t xml:space="preserve">Instructions: </t>
    </r>
    <r>
      <rPr>
        <sz val="10"/>
        <rFont val="Metropolis"/>
      </rPr>
      <t xml:space="preserve">Use the </t>
    </r>
    <r>
      <rPr>
        <i/>
        <sz val="10"/>
        <rFont val="Metropolis"/>
      </rPr>
      <t>Deployment Parameters</t>
    </r>
    <r>
      <rPr>
        <sz val="10"/>
        <rFont val="Metropolis"/>
      </rPr>
      <t xml:space="preserve"> tab to input configuration details for physical infrastructure.</t>
    </r>
  </si>
  <si>
    <r>
      <t>Instructions:</t>
    </r>
    <r>
      <rPr>
        <sz val="10.5"/>
        <rFont val="Metropolis"/>
      </rPr>
      <t xml:space="preserve"> Use the </t>
    </r>
    <r>
      <rPr>
        <i/>
        <sz val="10.5"/>
        <rFont val="Metropolis"/>
      </rPr>
      <t>Networks</t>
    </r>
    <r>
      <rPr>
        <sz val="10.5"/>
        <rFont val="Metropolis"/>
      </rPr>
      <t xml:space="preserve"> tab to input network details.</t>
    </r>
  </si>
  <si>
    <r>
      <t xml:space="preserve">Instructions:  </t>
    </r>
    <r>
      <rPr>
        <sz val="10"/>
        <rFont val="Metropolis"/>
      </rPr>
      <t>Use the Users and Groups tab to input the  passwords used for diffenrent component.</t>
    </r>
  </si>
  <si>
    <r>
      <rPr>
        <b/>
        <sz val="11"/>
        <color theme="1"/>
        <rFont val="Metropolis Regular"/>
      </rPr>
      <t>Credentials</t>
    </r>
    <r>
      <rPr>
        <sz val="11"/>
        <color theme="1"/>
        <rFont val="Metropolis Regular"/>
      </rPr>
      <t xml:space="preserve"> - Used to input default passwords that will be used for built-in accounts for each component.
</t>
    </r>
    <r>
      <rPr>
        <b/>
        <sz val="11"/>
        <color theme="1"/>
        <rFont val="Metropolis Regular"/>
      </rPr>
      <t>Networks</t>
    </r>
    <r>
      <rPr>
        <sz val="11"/>
        <color theme="1"/>
        <rFont val="Metropolis Regular"/>
      </rPr>
      <t xml:space="preserve"> - Used to input network details such as VLAN IDs, CIDR, Gateway, Portgroup Names and MTU, ESXi hostnames, IP Addresses, vMotion and vSAN IP Pool details.
</t>
    </r>
    <r>
      <rPr>
        <b/>
        <sz val="11"/>
        <color theme="1"/>
        <rFont val="Metropolis Regular"/>
      </rPr>
      <t>Deploy Parameters</t>
    </r>
    <r>
      <rPr>
        <sz val="11"/>
        <color theme="1"/>
        <rFont val="Metropolis Regular"/>
      </rPr>
      <t xml:space="preserve"> - Used to input configuration details for infrastructure components and vCenter Server, vSAN, NSX-T Data Center and SDDC Manager.</t>
    </r>
  </si>
  <si>
    <t>Search Domain</t>
  </si>
  <si>
    <t>DNS Server</t>
  </si>
  <si>
    <t>Value(example)</t>
  </si>
  <si>
    <t>172.16.10.2</t>
  </si>
  <si>
    <t>.lab.vmw</t>
  </si>
  <si>
    <t>vCenter Server Virtual Appliances Root Account in base 64 format</t>
  </si>
  <si>
    <t>in base 64 format</t>
  </si>
  <si>
    <t>Input file key</t>
  </si>
  <si>
    <t>dnsServersIp</t>
  </si>
  <si>
    <t>ntpServers</t>
  </si>
  <si>
    <t>searchDomains</t>
  </si>
  <si>
    <t>This field is required to configure avi , comma seperated value can be passed</t>
  </si>
  <si>
    <t>resourcePoolName</t>
  </si>
  <si>
    <t>This field is optional , used to deploy in that particular resourcepool if specified</t>
  </si>
  <si>
    <t>This field is required all deployment will use this datacenter</t>
  </si>
  <si>
    <t>This field is required all deployment will use this datastore</t>
  </si>
  <si>
    <t>This field is required all deployment will use this cluster</t>
  </si>
  <si>
    <t>contentLibraryName</t>
  </si>
  <si>
    <t>aviOvaName</t>
  </si>
  <si>
    <t>true/false</t>
  </si>
  <si>
    <t>TMC</t>
  </si>
  <si>
    <t>TO</t>
  </si>
  <si>
    <t>TSM</t>
  </si>
  <si>
    <t>tmcAvailability</t>
  </si>
  <si>
    <t>tanzuObservabilityAvailability</t>
  </si>
  <si>
    <t>tkgWorkloadTsmIntegration</t>
  </si>
  <si>
    <t>Nsx loadbalancer parameters (Avi)</t>
  </si>
  <si>
    <t>Enabling HA</t>
  </si>
  <si>
    <t>Avi custom sizing</t>
  </si>
  <si>
    <t>Avi cert and Key path</t>
  </si>
  <si>
    <t>enableAviHa</t>
  </si>
  <si>
    <t>essentials/small/medium/large</t>
  </si>
  <si>
    <t>aviSize</t>
  </si>
  <si>
    <t>aviCertPath and aviCertKeyPath</t>
  </si>
  <si>
    <t>path certificate and key file present in SIVT vm</t>
  </si>
  <si>
    <t>Mangement cluster, Shared cluster and Workload cluster custom sizing</t>
  </si>
  <si>
    <t>Mangement cluster</t>
  </si>
  <si>
    <t>Shared cluster</t>
  </si>
  <si>
    <t>tkgMgmtSize</t>
  </si>
  <si>
    <t>Workload cluster</t>
  </si>
  <si>
    <t>tkgSharedserviceSize</t>
  </si>
  <si>
    <t>medium/large/extra-large/custom</t>
  </si>
  <si>
    <t>Shared Services Network</t>
  </si>
  <si>
    <t>user-defined</t>
  </si>
  <si>
    <t>172.16.90.1/24</t>
  </si>
  <si>
    <t>172.16.90.51</t>
  </si>
  <si>
    <t>172.16.90.150</t>
  </si>
  <si>
    <t>172.16.80.100</t>
  </si>
  <si>
    <t>172.16.80.200</t>
  </si>
  <si>
    <t>172.16.60.100</t>
  </si>
  <si>
    <t>172.16.60.200</t>
  </si>
  <si>
    <t>This field is optional if marketplace token provided , this filed is not required</t>
  </si>
  <si>
    <t>If Tanzu Mission control is required , pass value as true , note if TMC is disabled TSM is by default disabled and TSM is only applicable for workload cluster</t>
  </si>
  <si>
    <t>If Tanzu obsevevililty is required , pass value as true , note if TMC is disabled TO is by default disabled</t>
  </si>
  <si>
    <t>If TMC saas integration is required , pass value as true</t>
  </si>
  <si>
    <t>Saas endpoints</t>
  </si>
  <si>
    <t>If user wants to configure NSX ALB with their own certificate pass key and certificate path,  make sure file must be present in SIVT VM at that path</t>
  </si>
  <si>
    <r>
      <t xml:space="preserve">If user wants to configure NSX ALB controller with one of the following t-shirt size user can pass </t>
    </r>
    <r>
      <rPr>
        <b/>
        <sz val="10"/>
        <rFont val="Metropolis"/>
      </rPr>
      <t>essentials/small/medium/large</t>
    </r>
  </si>
  <si>
    <t xml:space="preserve">If user wants to configure shared cluster with custom sizes pass value as custom: If custom size passed we ask for 3 more parameters :
            "tkgSharedserviceCpuSize",
            "tkgSharedserviceMemorySize"
            "tkgSharedserviceStorageSize"
Make sure to have the minimum value as or have minimum 3 count of tkSharedserviceWorkerMachineCount  node if going with mminimum value
        "CPU": "2",
        "MEMORY": "8" GB
        "DISK": "40". GB </t>
  </si>
  <si>
    <t xml:space="preserve">If user wants to configure workload cluster with custom sizes pass value as custom: If custom size passed we ask for 3 more parameters :
    "tkgWorkloadMemorySize"
    "tkgWorkloadStorageSize"
    "tkWorkloadDeploymentType"
Make sure to have the minimum value as or have minimum 3 count of tkgWorkloadWorkerMachineCount, if going with mminimum value
        "CPU": "2",
        "MEMORY": "8" GB
        "DISK": "40". GB </t>
  </si>
  <si>
    <t>tkgWorkloadSize</t>
  </si>
  <si>
    <t xml:space="preserve">User Managed Packages (Extensions) </t>
  </si>
  <si>
    <t>Prometheus</t>
  </si>
  <si>
    <t>enableHarborExtension</t>
  </si>
  <si>
    <t xml:space="preserve">
Harbor package will be added to shared services cluster as part of deployment:
If "enableHarborExtension" == "true" --&gt;
            "harborFqdn",
            "harborPasswordBase64"
            "harborCertPath"
           "harborCertKeyPath"
harborFqdn: "this fqdn will be used to access harbor over"
harborPasswordBase64: "user-defined password in base64 format"
harborCertPath: "Optional field, for using own certificate put in the cerficate file path as present on SIVT VM"
harborCertKeyPath: "Optional field, for using own certificate put in the cerficate key file path as present on SIVT VM"
</t>
  </si>
  <si>
    <t>enableExtensions</t>
  </si>
  <si>
    <t xml:space="preserve">
Grafana package will be added to user-defined cluster as part of deployment, this is a monitoring package and hence cannot be enabled if TO is already enabled:
"tanzuExtensions":
        "enableExtensions" : 
        "tkgClustersName": 
        "monitoring":
                "enableLoggingExtension": "true"
                "grafanaFqdn":
                "grafanaPasswordBase64":
                 "grafanaCertPath": 
                "grafanaCertKeyPath": 
_x000B_enableExtensions: can be true/false, not available if TO is already enabled_x000B_tkgClustersName: If enableExtensions = true, user-managed package (prometheus) is supported for shared services and workload cluster, specify one of the two here_x000B_enableLoggingExtension: can be true/false_x000B_grafanaFqdn: required if  enableLoggingExtension = true, Grafana control plane can be accessed via this fqdn
grafanaPasswordBase64: required if  enableLoggingExtension = true, user-defined in base64 format_x000B_grafanaCertPath: Optional field, for using own certificate put in the cerficate file path as present on SIVT VM
grafanaCertKeyPath: Optional field, for using own certificate put in the cerficate key file path as present on SIVT VM
</t>
  </si>
  <si>
    <t xml:space="preserve">
Prometheus package will be added to user-defined cluster as part of deployment, this is a monitoring package and hence cannot be enabled if TO is already enabled:
"tanzuExtensions":
        "enableExtensions" : 
        "tkgClustersName": 
        "monitoring":
                "enableLoggingExtension": "true"
                "prometheusFqdn":
                 "prometheusCertPath": 
                "prometheusCertKeyPath": 
_x000B_enableExtensions: can be true/false, not available if TO is already enabled_x000B_tkgClustersName: If enableExtensions = true, user-managed package (prometheus) is supported for shared services and workload cluster, specify one of the two here_x000B_enableLoggingExtension: can be true/false_x000B_prometheusFqdn: required if  enableLoggingExtension = true, Prometheus control plane can be accessed via this fqdn_x000B_prometheusCertPath: Optional field, for using own certificate put in the cerficate file path as present on SIVT VM
prometheusCertKeyPath: Optional field, for using own certificate put in the cerficate key file path as present on SIVT VM
</t>
  </si>
  <si>
    <t>172.19.10.150</t>
  </si>
  <si>
    <t>172.19.10.250</t>
  </si>
  <si>
    <t>DHCP start range (example)</t>
  </si>
  <si>
    <t>DHCP end range (example)</t>
  </si>
  <si>
    <t>172.16.90.151</t>
  </si>
  <si>
    <t>172.16.90.250</t>
  </si>
  <si>
    <t>172.16.50.50</t>
  </si>
  <si>
    <t>172.16.50.150</t>
  </si>
  <si>
    <t>172.16.50.151</t>
  </si>
  <si>
    <t>172.16.50.250</t>
  </si>
  <si>
    <t>172.16.80.50</t>
  </si>
  <si>
    <t>172.16.80.150</t>
  </si>
  <si>
    <t>172.16.80.151</t>
  </si>
  <si>
    <t>172.16.80.250</t>
  </si>
  <si>
    <t>VMC Infrastructure</t>
  </si>
  <si>
    <t>SDDC Refresh Token</t>
  </si>
  <si>
    <t>This field is required to talk to VMC SDDC</t>
  </si>
  <si>
    <t>sddcRefreshToken</t>
  </si>
  <si>
    <t>SDDC refresh token</t>
  </si>
  <si>
    <t>user generated</t>
  </si>
  <si>
    <t>VMC organization name</t>
  </si>
  <si>
    <t>This field is required to login to vmc environment</t>
  </si>
  <si>
    <t>orgName</t>
  </si>
  <si>
    <t>VMC SDDC name</t>
  </si>
  <si>
    <t>sddcName</t>
  </si>
  <si>
    <t>SDDC Datacenter</t>
  </si>
  <si>
    <t>sddcDatacenter</t>
  </si>
  <si>
    <t>SDDC Cluster</t>
  </si>
  <si>
    <t>sddcCluster</t>
  </si>
  <si>
    <t>SDDC Datastore</t>
  </si>
  <si>
    <t>sddcDatastore</t>
  </si>
  <si>
    <t>Content library</t>
  </si>
  <si>
    <t>Avi ova name in content library</t>
  </si>
  <si>
    <t>Resource Pools</t>
  </si>
  <si>
    <t>If user wants to configure avi controller in HA mode user can pass as true, if it true ask for 1 additional paramter:
                                "aviClusterIp"</t>
  </si>
  <si>
    <t xml:space="preserve">If user wants to configure management cluster with custom sizes pass value as custom: If custom size passed we ask for 3 more parameters :
    tkgMgmtCpuSize
    tkgMgmtMemorySize
    tkgMgmtStorageSize
Make sure to have the minimum value as or have minimum 3 count of node if going with mminimum value
        "CPU": "2",
        "MEMORY": "8" GB
        "DISK": "40". GB 
</t>
  </si>
  <si>
    <t>tkgMgmtBaseOs</t>
  </si>
  <si>
    <t>photon/ubuntu</t>
  </si>
  <si>
    <t>User can choose one of Ubuntu or Photon as the Kubernetes base OS flavor.
The chosen version of the kubernetes ova will be used for shared services cluster deployment
With in TKG 1.5.1, with TMC only "photon" is supported</t>
  </si>
  <si>
    <t>User can choose one of Ubuntu or Photon as the Kubernetes base OS flavor.
The latest version of the kubernetes ova will be used for management cluster deployment
With in TKG 1.5.1, with TMC only "photon" is supported</t>
  </si>
  <si>
    <t>tkgSharedserviceBaseOs
tkgSharedserviceKubeVersion</t>
  </si>
  <si>
    <t>photon/ubuntu
v1.22.5/v1.21.8/v1.20.14</t>
  </si>
  <si>
    <t>User can choose one of Ubuntu or Photon as the Kubernetes base OS flavor.
The chosen version of the kubernetes ova will be used for workload cluster deployment
With in TKG 1.5.1, with TMC only "photon" is supported</t>
  </si>
  <si>
    <t>tkgWorkloadBaseOs
tkgWorkloadKubeVersion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</si>
</sst>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d\-mmm\-yy"/>
  </numFmts>
  <fonts count="46">
    <font>
      <sz val="11"/>
      <color theme="1"/>
      <name val="Calibri"/>
      <family val="2"/>
      <scheme val="minor"/>
    </font>
    <font>
      <sz val="12"/>
      <color theme="1"/>
      <name val="Calibri"/>
      <family val="2"/>
      <scheme val="minor"/>
    </font>
    <font>
      <sz val="10"/>
      <name val="Arial"/>
      <family val="2"/>
    </font>
    <font>
      <u/>
      <sz val="10"/>
      <color indexed="12"/>
      <name val="Verdana"/>
      <family val="2"/>
    </font>
    <font>
      <sz val="12"/>
      <color theme="1"/>
      <name val="Calibri"/>
      <family val="2"/>
      <scheme val="minor"/>
    </font>
    <font>
      <u/>
      <sz val="12"/>
      <color theme="10"/>
      <name val="Calibri"/>
      <family val="2"/>
      <scheme val="minor"/>
    </font>
    <font>
      <sz val="11"/>
      <color theme="0"/>
      <name val="Calibri"/>
      <family val="1"/>
      <scheme val="minor"/>
    </font>
    <font>
      <u/>
      <sz val="11"/>
      <color theme="10"/>
      <name val="Calibri"/>
      <family val="1"/>
      <scheme val="minor"/>
    </font>
    <font>
      <sz val="11"/>
      <name val="Calibri"/>
      <family val="2"/>
      <scheme val="minor"/>
    </font>
    <font>
      <u/>
      <sz val="11"/>
      <color theme="11"/>
      <name val="Calibri"/>
      <family val="2"/>
      <scheme val="minor"/>
    </font>
    <font>
      <sz val="11"/>
      <color rgb="FF000000"/>
      <name val="Calibri"/>
      <family val="2"/>
      <scheme val="minor"/>
    </font>
    <font>
      <sz val="10.5"/>
      <color theme="0"/>
      <name val="Metropolis"/>
    </font>
    <font>
      <sz val="10.5"/>
      <color theme="1"/>
      <name val="Metropolis"/>
    </font>
    <font>
      <sz val="11"/>
      <color theme="1"/>
      <name val="Metropolis"/>
    </font>
    <font>
      <sz val="10"/>
      <color theme="0"/>
      <name val="Metropolis"/>
    </font>
    <font>
      <sz val="10"/>
      <color theme="1"/>
      <name val="Metropolis"/>
    </font>
    <font>
      <b/>
      <sz val="14"/>
      <color theme="0"/>
      <name val="Metropolis"/>
    </font>
    <font>
      <b/>
      <sz val="16"/>
      <color theme="0"/>
      <name val="Metropolis"/>
    </font>
    <font>
      <sz val="10.5"/>
      <name val="Metropolis"/>
    </font>
    <font>
      <b/>
      <sz val="10"/>
      <color theme="1"/>
      <name val="Metropolis"/>
    </font>
    <font>
      <sz val="10"/>
      <name val="Metropolis"/>
    </font>
    <font>
      <b/>
      <sz val="10"/>
      <name val="Metropolis"/>
    </font>
    <font>
      <b/>
      <sz val="10"/>
      <color theme="0"/>
      <name val="Metropolis"/>
    </font>
    <font>
      <sz val="12"/>
      <color theme="1"/>
      <name val="Metropolis"/>
    </font>
    <font>
      <sz val="10"/>
      <color theme="4"/>
      <name val="Metropolis"/>
    </font>
    <font>
      <b/>
      <sz val="10"/>
      <color theme="6"/>
      <name val="Metropolis"/>
    </font>
    <font>
      <sz val="10"/>
      <color rgb="FF000000"/>
      <name val="Metropolis"/>
    </font>
    <font>
      <b/>
      <sz val="12"/>
      <name val="Metropolis"/>
    </font>
    <font>
      <b/>
      <u/>
      <sz val="10"/>
      <name val="Metropolis"/>
    </font>
    <font>
      <b/>
      <sz val="10.5"/>
      <name val="Metropolis"/>
    </font>
    <font>
      <sz val="10"/>
      <color theme="6"/>
      <name val="Metropolis"/>
    </font>
    <font>
      <sz val="10"/>
      <color theme="1"/>
      <name val="Calibri"/>
      <family val="2"/>
      <scheme val="minor"/>
    </font>
    <font>
      <b/>
      <sz val="12"/>
      <color theme="0"/>
      <name val="Metropolis"/>
    </font>
    <font>
      <b/>
      <sz val="11"/>
      <color theme="1"/>
      <name val="Calibri"/>
      <family val="2"/>
      <scheme val="minor"/>
    </font>
    <font>
      <b/>
      <sz val="12"/>
      <color theme="1"/>
      <name val="Calibri"/>
      <family val="2"/>
      <scheme val="minor"/>
    </font>
    <font>
      <sz val="8"/>
      <name val="Calibri"/>
      <family val="2"/>
      <scheme val="minor"/>
    </font>
    <font>
      <sz val="10"/>
      <name val="Metropolis"/>
      <family val="3"/>
    </font>
    <font>
      <b/>
      <sz val="12"/>
      <name val="Metropolis"/>
      <family val="3"/>
    </font>
    <font>
      <sz val="12"/>
      <color theme="1"/>
      <name val="Metropolis"/>
      <family val="3"/>
    </font>
    <font>
      <i/>
      <sz val="10.5"/>
      <name val="Metropolis"/>
    </font>
    <font>
      <i/>
      <sz val="10"/>
      <name val="Metropolis"/>
    </font>
    <font>
      <sz val="11"/>
      <color rgb="FF1D1C1D"/>
      <name val="Calibri"/>
      <family val="2"/>
      <scheme val="minor"/>
    </font>
    <font>
      <b/>
      <sz val="11"/>
      <color theme="0"/>
      <name val="Metropolis"/>
    </font>
    <font>
      <sz val="11"/>
      <color theme="1"/>
      <name val="Metropolis Regular"/>
    </font>
    <font>
      <b/>
      <sz val="11"/>
      <color theme="1"/>
      <name val="Metropolis Regular"/>
    </font>
    <font>
      <b/>
      <sz val="10"/>
      <color rgb="FFFFFFFF"/>
      <name val="Metropolis"/>
    </font>
  </fonts>
  <fills count="16">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4"/>
      </patternFill>
    </fill>
    <fill>
      <patternFill patternType="solid">
        <fgColor theme="4" tint="0.39997558519241921"/>
        <bgColor indexed="65"/>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E5"/>
        <bgColor indexed="64"/>
      </patternFill>
    </fill>
    <fill>
      <patternFill patternType="solid">
        <fgColor theme="0"/>
        <bgColor indexed="64"/>
      </patternFill>
    </fill>
    <fill>
      <patternFill patternType="solid">
        <fgColor theme="4" tint="0.59999389629810485"/>
        <bgColor indexed="64"/>
      </patternFill>
    </fill>
    <fill>
      <patternFill patternType="solid">
        <fgColor rgb="FFFCFFD4"/>
        <bgColor indexed="64"/>
      </patternFill>
    </fill>
    <fill>
      <patternFill patternType="solid">
        <fgColor rgb="FFFFFFDB"/>
        <bgColor indexed="64"/>
      </patternFill>
    </fill>
    <fill>
      <patternFill patternType="solid">
        <fgColor rgb="FF366092"/>
        <bgColor rgb="FF000000"/>
      </patternFill>
    </fill>
    <fill>
      <patternFill patternType="solid">
        <fgColor rgb="FFFFFFE5"/>
        <bgColor rgb="FF000000"/>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47">
    <xf numFmtId="0" fontId="0" fillId="0" borderId="0"/>
    <xf numFmtId="0" fontId="2" fillId="0" borderId="0"/>
    <xf numFmtId="43"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5" fillId="0" borderId="0" applyNumberFormat="0" applyFill="0" applyBorder="0" applyAlignment="0" applyProtection="0"/>
    <xf numFmtId="0" fontId="6" fillId="5" borderId="0" applyNumberFormat="0" applyBorder="0" applyAlignment="0" applyProtection="0"/>
    <xf numFmtId="0" fontId="7" fillId="0" borderId="0" applyNumberFormat="0" applyFill="0" applyBorder="0" applyAlignment="0" applyProtection="0"/>
    <xf numFmtId="0" fontId="6" fillId="4"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49">
    <xf numFmtId="0" fontId="0" fillId="0" borderId="0" xfId="0"/>
    <xf numFmtId="0" fontId="8" fillId="0" borderId="0" xfId="0" applyFont="1" applyAlignment="1"/>
    <xf numFmtId="0" fontId="8" fillId="0" borderId="0" xfId="0" applyFont="1"/>
    <xf numFmtId="0" fontId="8" fillId="7" borderId="0" xfId="0" applyFont="1" applyFill="1"/>
    <xf numFmtId="0" fontId="8" fillId="7" borderId="0" xfId="0" applyFont="1" applyFill="1" applyAlignment="1"/>
    <xf numFmtId="0" fontId="8" fillId="0" borderId="0" xfId="0" applyFont="1" applyFill="1" applyAlignment="1"/>
    <xf numFmtId="0" fontId="8" fillId="7" borderId="0" xfId="3" applyFont="1" applyFill="1" applyAlignment="1" applyProtection="1"/>
    <xf numFmtId="0" fontId="8" fillId="0" borderId="0" xfId="0" applyFont="1" applyFill="1"/>
    <xf numFmtId="0" fontId="0" fillId="7" borderId="0" xfId="0" applyFill="1"/>
    <xf numFmtId="0" fontId="10" fillId="7" borderId="0" xfId="0" applyFont="1" applyFill="1"/>
    <xf numFmtId="0" fontId="10" fillId="0" borderId="0" xfId="0" applyFont="1" applyFill="1"/>
    <xf numFmtId="0" fontId="0" fillId="0" borderId="0" xfId="0" applyAlignment="1">
      <alignment wrapText="1"/>
    </xf>
    <xf numFmtId="15" fontId="0" fillId="0" borderId="0" xfId="0" applyNumberFormat="1" applyAlignment="1">
      <alignment horizontal="center" vertical="center"/>
    </xf>
    <xf numFmtId="15" fontId="0" fillId="2" borderId="0" xfId="0" applyNumberFormat="1" applyFill="1" applyAlignment="1">
      <alignment horizontal="center" vertical="center"/>
    </xf>
    <xf numFmtId="0" fontId="0" fillId="2" borderId="0" xfId="0" applyFill="1" applyAlignment="1">
      <alignment wrapText="1"/>
    </xf>
    <xf numFmtId="0" fontId="18" fillId="0" borderId="0" xfId="1" applyFont="1" applyFill="1" applyBorder="1" applyAlignment="1"/>
    <xf numFmtId="0" fontId="18" fillId="0" borderId="0" xfId="1" applyFont="1" applyFill="1" applyBorder="1" applyAlignment="1">
      <alignment horizontal="left" wrapText="1"/>
    </xf>
    <xf numFmtId="0" fontId="18" fillId="0" borderId="0" xfId="1" applyFont="1" applyFill="1" applyBorder="1" applyAlignment="1">
      <alignment horizontal="left"/>
    </xf>
    <xf numFmtId="0" fontId="18" fillId="0" borderId="0" xfId="1" applyFont="1" applyFill="1" applyBorder="1" applyAlignment="1">
      <alignment vertical="center"/>
    </xf>
    <xf numFmtId="0" fontId="18" fillId="0" borderId="0" xfId="1" applyFont="1" applyFill="1" applyBorder="1" applyAlignment="1">
      <alignment horizontal="left" vertical="center"/>
    </xf>
    <xf numFmtId="0" fontId="18" fillId="0" borderId="0" xfId="1" applyFont="1" applyFill="1" applyBorder="1" applyAlignment="1">
      <alignment horizontal="left" vertical="top"/>
    </xf>
    <xf numFmtId="0" fontId="18" fillId="0" borderId="0" xfId="1" applyFont="1" applyFill="1" applyBorder="1" applyAlignment="1">
      <alignment horizontal="left" vertical="top" wrapText="1"/>
    </xf>
    <xf numFmtId="0" fontId="20" fillId="0" borderId="0" xfId="1" applyFont="1" applyFill="1" applyBorder="1" applyAlignment="1">
      <alignment horizontal="left"/>
    </xf>
    <xf numFmtId="0" fontId="21" fillId="6" borderId="5" xfId="1" applyFont="1" applyFill="1" applyBorder="1" applyAlignment="1">
      <alignment horizontal="center" vertical="center" wrapText="1"/>
    </xf>
    <xf numFmtId="0" fontId="21" fillId="6" borderId="1" xfId="1" applyFont="1" applyFill="1" applyBorder="1" applyAlignment="1">
      <alignment horizontal="center" vertical="center" wrapText="1"/>
    </xf>
    <xf numFmtId="0" fontId="20" fillId="0" borderId="0" xfId="1" applyFont="1" applyFill="1" applyBorder="1" applyAlignment="1">
      <alignment horizontal="left" vertical="top"/>
    </xf>
    <xf numFmtId="0" fontId="20" fillId="7" borderId="5" xfId="1" applyFont="1" applyFill="1" applyBorder="1" applyAlignment="1">
      <alignment horizontal="left" vertical="center"/>
    </xf>
    <xf numFmtId="0" fontId="20" fillId="0" borderId="1" xfId="1" applyFont="1" applyFill="1" applyBorder="1" applyAlignment="1">
      <alignment horizontal="left" vertical="center" wrapText="1"/>
    </xf>
    <xf numFmtId="0" fontId="20" fillId="0" borderId="0" xfId="1" applyFont="1" applyFill="1" applyBorder="1" applyAlignment="1">
      <alignment horizontal="left" vertical="top" wrapText="1"/>
    </xf>
    <xf numFmtId="0" fontId="15" fillId="10" borderId="0" xfId="4" applyFont="1" applyFill="1"/>
    <xf numFmtId="0" fontId="20" fillId="10" borderId="0" xfId="1" applyFont="1" applyFill="1" applyBorder="1" applyAlignment="1">
      <alignment horizontal="left"/>
    </xf>
    <xf numFmtId="0" fontId="20" fillId="10" borderId="0" xfId="1" applyFont="1" applyFill="1" applyBorder="1" applyAlignment="1"/>
    <xf numFmtId="0" fontId="24" fillId="10" borderId="0" xfId="1" applyFont="1" applyFill="1"/>
    <xf numFmtId="0" fontId="20" fillId="10" borderId="0" xfId="1" applyFont="1" applyFill="1" applyBorder="1" applyAlignment="1">
      <alignment horizontal="left" vertical="center"/>
    </xf>
    <xf numFmtId="0" fontId="20" fillId="10" borderId="0" xfId="1" applyFont="1" applyFill="1" applyBorder="1" applyAlignment="1">
      <alignment vertical="center"/>
    </xf>
    <xf numFmtId="0" fontId="20" fillId="0" borderId="0" xfId="1" applyFont="1" applyFill="1" applyBorder="1" applyAlignment="1">
      <alignment horizontal="left" vertical="center"/>
    </xf>
    <xf numFmtId="0" fontId="15" fillId="0" borderId="0" xfId="4" applyFont="1"/>
    <xf numFmtId="0" fontId="16" fillId="8" borderId="2" xfId="1" applyFont="1" applyFill="1" applyBorder="1" applyAlignment="1">
      <alignment horizontal="left" vertical="center"/>
    </xf>
    <xf numFmtId="0" fontId="15" fillId="10" borderId="0" xfId="4" applyFont="1" applyFill="1" applyAlignment="1">
      <alignment vertical="center"/>
    </xf>
    <xf numFmtId="0" fontId="14" fillId="10" borderId="0" xfId="4" applyFont="1" applyFill="1" applyBorder="1" applyAlignment="1">
      <alignment vertical="center"/>
    </xf>
    <xf numFmtId="0" fontId="15" fillId="0" borderId="0" xfId="4" applyFont="1" applyAlignment="1">
      <alignment vertical="center"/>
    </xf>
    <xf numFmtId="0" fontId="19" fillId="10" borderId="0" xfId="4" applyFont="1" applyFill="1" applyBorder="1" applyAlignment="1">
      <alignment horizontal="center" vertical="center"/>
    </xf>
    <xf numFmtId="0" fontId="26" fillId="10" borderId="0" xfId="4" applyFont="1" applyFill="1" applyBorder="1" applyAlignment="1">
      <alignment horizontal="center" vertical="center"/>
    </xf>
    <xf numFmtId="0" fontId="22" fillId="8" borderId="3" xfId="1" applyFont="1" applyFill="1" applyBorder="1" applyAlignment="1">
      <alignment horizontal="left" vertical="center"/>
    </xf>
    <xf numFmtId="0" fontId="14" fillId="8" borderId="3" xfId="1" applyFont="1" applyFill="1" applyBorder="1" applyAlignment="1">
      <alignment horizontal="left" vertical="center" wrapText="1"/>
    </xf>
    <xf numFmtId="0" fontId="17" fillId="8" borderId="0" xfId="1" applyFont="1" applyFill="1" applyBorder="1" applyAlignment="1">
      <alignment horizontal="left" vertical="center"/>
    </xf>
    <xf numFmtId="0" fontId="24" fillId="0" borderId="0" xfId="1" applyFont="1"/>
    <xf numFmtId="0" fontId="20" fillId="0" borderId="0" xfId="1" applyFont="1" applyFill="1" applyBorder="1" applyAlignment="1"/>
    <xf numFmtId="0" fontId="20" fillId="0" borderId="0" xfId="1" applyFont="1" applyFill="1" applyBorder="1" applyAlignment="1">
      <alignment vertical="center"/>
    </xf>
    <xf numFmtId="0" fontId="22" fillId="8" borderId="0" xfId="1" applyFont="1" applyFill="1" applyBorder="1" applyAlignment="1">
      <alignment horizontal="left" vertical="center"/>
    </xf>
    <xf numFmtId="0" fontId="22" fillId="8" borderId="0" xfId="1" applyFont="1" applyFill="1" applyBorder="1" applyAlignment="1">
      <alignment horizontal="left" vertical="center" indent="1"/>
    </xf>
    <xf numFmtId="0" fontId="28" fillId="0" borderId="0" xfId="1" applyFont="1" applyFill="1" applyBorder="1"/>
    <xf numFmtId="0" fontId="28" fillId="0" borderId="0" xfId="1" applyFont="1" applyFill="1" applyBorder="1" applyAlignment="1">
      <alignment vertical="center"/>
    </xf>
    <xf numFmtId="0" fontId="15" fillId="9" borderId="6" xfId="4" applyFont="1" applyFill="1" applyBorder="1" applyAlignment="1" applyProtection="1">
      <alignment horizontal="center" vertical="center"/>
      <protection locked="0"/>
    </xf>
    <xf numFmtId="0" fontId="15" fillId="0" borderId="0" xfId="0" applyFont="1" applyBorder="1" applyAlignment="1">
      <alignment vertical="center" wrapText="1"/>
    </xf>
    <xf numFmtId="0" fontId="13" fillId="0" borderId="0" xfId="0" applyFont="1" applyBorder="1" applyAlignment="1">
      <alignment vertical="center" wrapText="1"/>
    </xf>
    <xf numFmtId="2" fontId="22" fillId="8" borderId="5" xfId="4" applyNumberFormat="1" applyFont="1" applyFill="1" applyBorder="1" applyAlignment="1">
      <alignment horizontal="left" vertical="center"/>
    </xf>
    <xf numFmtId="49" fontId="25" fillId="9" borderId="1" xfId="4" applyNumberFormat="1" applyFont="1" applyFill="1" applyBorder="1" applyAlignment="1" applyProtection="1">
      <alignment horizontal="center" vertical="center"/>
      <protection locked="0"/>
    </xf>
    <xf numFmtId="49" fontId="15" fillId="9" borderId="1" xfId="4" applyNumberFormat="1" applyFont="1" applyFill="1" applyBorder="1" applyAlignment="1" applyProtection="1">
      <alignment horizontal="center" vertical="center"/>
      <protection locked="0"/>
    </xf>
    <xf numFmtId="0" fontId="33" fillId="7" borderId="0" xfId="0" applyFont="1" applyFill="1" applyAlignment="1">
      <alignment horizontal="center"/>
    </xf>
    <xf numFmtId="15" fontId="0" fillId="0" borderId="0" xfId="0" applyNumberFormat="1" applyAlignment="1">
      <alignment horizontal="center" vertical="center"/>
    </xf>
    <xf numFmtId="15" fontId="0" fillId="0" borderId="0" xfId="0" applyNumberFormat="1" applyAlignment="1">
      <alignment horizontal="center" vertical="center"/>
    </xf>
    <xf numFmtId="15" fontId="0" fillId="0" borderId="0" xfId="0" applyNumberFormat="1" applyAlignment="1">
      <alignment horizontal="center" vertical="center"/>
    </xf>
    <xf numFmtId="0" fontId="30" fillId="9" borderId="1" xfId="4" applyFont="1" applyFill="1" applyBorder="1" applyAlignment="1" applyProtection="1">
      <alignment horizontal="left" vertical="center" wrapText="1"/>
      <protection locked="0"/>
    </xf>
    <xf numFmtId="0" fontId="26" fillId="9" borderId="1" xfId="4" applyFont="1" applyFill="1" applyBorder="1" applyAlignment="1" applyProtection="1">
      <alignment horizontal="left" vertical="center"/>
      <protection locked="0"/>
    </xf>
    <xf numFmtId="0" fontId="8" fillId="0" borderId="0" xfId="3" applyFont="1" applyFill="1" applyAlignment="1" applyProtection="1"/>
    <xf numFmtId="0" fontId="0" fillId="0" borderId="0" xfId="0" applyFill="1"/>
    <xf numFmtId="0" fontId="36" fillId="0" borderId="0" xfId="1" applyFont="1" applyAlignment="1">
      <alignment horizontal="left" vertical="center"/>
    </xf>
    <xf numFmtId="0" fontId="36" fillId="0" borderId="0" xfId="1" applyFont="1" applyAlignment="1">
      <alignment horizontal="left" vertical="center" wrapText="1"/>
    </xf>
    <xf numFmtId="0" fontId="19" fillId="6" borderId="3" xfId="4" applyFont="1" applyFill="1" applyBorder="1" applyAlignment="1">
      <alignment horizontal="center" vertical="center"/>
    </xf>
    <xf numFmtId="0" fontId="19" fillId="6" borderId="4" xfId="4" applyFont="1" applyFill="1" applyBorder="1" applyAlignment="1">
      <alignment horizontal="center" vertical="center"/>
    </xf>
    <xf numFmtId="0" fontId="19" fillId="6" borderId="2" xfId="4" applyFont="1" applyFill="1" applyBorder="1" applyAlignment="1">
      <alignment horizontal="center" vertical="center"/>
    </xf>
    <xf numFmtId="164" fontId="0" fillId="0" borderId="0" xfId="0" applyNumberFormat="1" applyAlignment="1">
      <alignment horizontal="center" vertical="center"/>
    </xf>
    <xf numFmtId="0" fontId="41" fillId="0" borderId="0" xfId="0" applyFont="1"/>
    <xf numFmtId="0" fontId="20" fillId="9" borderId="1" xfId="1" applyFont="1" applyFill="1" applyBorder="1" applyAlignment="1" applyProtection="1">
      <alignment horizontal="left" vertical="center"/>
      <protection locked="0"/>
    </xf>
    <xf numFmtId="0" fontId="11" fillId="0" borderId="0" xfId="0" applyFont="1" applyAlignment="1" applyProtection="1">
      <alignment horizontal="center" vertical="center"/>
    </xf>
    <xf numFmtId="0" fontId="12" fillId="0" borderId="0" xfId="0" applyFont="1" applyAlignment="1" applyProtection="1">
      <alignment horizontal="center" vertical="center"/>
    </xf>
    <xf numFmtId="0" fontId="12" fillId="10" borderId="0" xfId="0" applyFont="1" applyFill="1" applyAlignment="1" applyProtection="1">
      <alignment horizontal="center" vertical="center"/>
    </xf>
    <xf numFmtId="0" fontId="31" fillId="10" borderId="0" xfId="0" applyFont="1" applyFill="1" applyAlignment="1" applyProtection="1">
      <alignment horizontal="left" vertical="center" wrapText="1"/>
    </xf>
    <xf numFmtId="0" fontId="34" fillId="7" borderId="18" xfId="0" applyFont="1" applyFill="1" applyBorder="1" applyAlignment="1" applyProtection="1">
      <alignment horizontal="center" vertical="center" wrapText="1"/>
    </xf>
    <xf numFmtId="0" fontId="11" fillId="10" borderId="0" xfId="0" applyFont="1" applyFill="1" applyAlignment="1" applyProtection="1">
      <alignment horizontal="center" vertical="center"/>
    </xf>
    <xf numFmtId="0" fontId="12" fillId="10" borderId="0" xfId="0" applyFont="1" applyFill="1" applyProtection="1"/>
    <xf numFmtId="0" fontId="13" fillId="10" borderId="0" xfId="0" applyFont="1" applyFill="1" applyProtection="1"/>
    <xf numFmtId="0" fontId="12" fillId="3" borderId="0" xfId="0" applyFont="1" applyFill="1" applyProtection="1"/>
    <xf numFmtId="0" fontId="20" fillId="9" borderId="1" xfId="1" applyFont="1" applyFill="1" applyBorder="1" applyAlignment="1" applyProtection="1">
      <alignment horizontal="left" vertical="center"/>
      <protection locked="0"/>
    </xf>
    <xf numFmtId="0" fontId="0" fillId="0" borderId="1" xfId="0" applyBorder="1" applyAlignment="1">
      <alignment vertical="center"/>
    </xf>
    <xf numFmtId="0" fontId="3" fillId="9" borderId="1" xfId="3" applyFill="1" applyBorder="1" applyAlignment="1" applyProtection="1">
      <alignment horizontal="left" vertical="center"/>
      <protection locked="0"/>
    </xf>
    <xf numFmtId="0" fontId="15" fillId="12" borderId="1" xfId="4" applyFont="1" applyFill="1" applyBorder="1" applyAlignment="1">
      <alignment horizontal="center" vertical="center"/>
    </xf>
    <xf numFmtId="0" fontId="15" fillId="13" borderId="1" xfId="4" applyFont="1" applyFill="1" applyBorder="1" applyAlignment="1">
      <alignment horizontal="center"/>
    </xf>
    <xf numFmtId="0" fontId="45" fillId="14" borderId="0" xfId="0" applyFont="1" applyFill="1" applyAlignment="1">
      <alignment horizontal="left" vertical="center" indent="1"/>
    </xf>
    <xf numFmtId="0" fontId="0" fillId="0" borderId="14" xfId="0" applyBorder="1" applyAlignment="1">
      <alignment horizontal="left"/>
    </xf>
    <xf numFmtId="0" fontId="28" fillId="0" borderId="1" xfId="1" applyFont="1" applyFill="1" applyBorder="1" applyAlignment="1">
      <alignment vertical="center"/>
    </xf>
    <xf numFmtId="0" fontId="20" fillId="0" borderId="1" xfId="1" applyFont="1" applyFill="1" applyBorder="1" applyAlignment="1">
      <alignment horizontal="left" vertical="center"/>
    </xf>
    <xf numFmtId="0" fontId="0" fillId="0" borderId="1" xfId="0" applyBorder="1" applyAlignment="1">
      <alignment horizontal="left"/>
    </xf>
    <xf numFmtId="0" fontId="22" fillId="8" borderId="0" xfId="1" applyFont="1" applyFill="1" applyBorder="1" applyAlignment="1">
      <alignment horizontal="center" vertical="center"/>
    </xf>
    <xf numFmtId="0" fontId="3" fillId="0" borderId="1" xfId="3" applyFill="1" applyBorder="1" applyAlignment="1" applyProtection="1">
      <alignment horizontal="left" vertical="center"/>
    </xf>
    <xf numFmtId="0" fontId="37" fillId="11" borderId="5" xfId="1" applyFont="1" applyFill="1" applyBorder="1" applyAlignment="1">
      <alignment horizontal="left" vertical="center" wrapText="1"/>
    </xf>
    <xf numFmtId="0" fontId="38" fillId="11" borderId="1" xfId="0" applyFont="1" applyFill="1" applyBorder="1" applyAlignment="1">
      <alignment horizontal="left" vertical="center" wrapText="1"/>
    </xf>
    <xf numFmtId="0" fontId="20" fillId="0" borderId="22" xfId="1" applyFont="1" applyFill="1" applyBorder="1" applyAlignment="1">
      <alignment horizontal="left" vertical="center"/>
    </xf>
    <xf numFmtId="0" fontId="20" fillId="0" borderId="14" xfId="1" applyFont="1" applyFill="1" applyBorder="1" applyAlignment="1">
      <alignment horizontal="left" vertical="center"/>
    </xf>
    <xf numFmtId="0" fontId="20" fillId="0" borderId="23" xfId="1" applyFont="1" applyFill="1" applyBorder="1" applyAlignment="1">
      <alignment horizontal="left" vertical="center"/>
    </xf>
    <xf numFmtId="0" fontId="20" fillId="0" borderId="24" xfId="1" applyFont="1" applyFill="1" applyBorder="1" applyAlignment="1">
      <alignment horizontal="left" vertical="center"/>
    </xf>
    <xf numFmtId="0" fontId="15" fillId="7" borderId="10" xfId="0" applyFont="1" applyFill="1" applyBorder="1" applyAlignment="1" applyProtection="1">
      <alignment horizontal="left" vertical="center" wrapText="1" indent="1"/>
    </xf>
    <xf numFmtId="0" fontId="31" fillId="7" borderId="11" xfId="0" applyFont="1" applyFill="1" applyBorder="1" applyAlignment="1" applyProtection="1">
      <alignment horizontal="left" vertical="center" wrapText="1" indent="1"/>
    </xf>
    <xf numFmtId="0" fontId="31" fillId="7" borderId="12" xfId="0" applyFont="1" applyFill="1" applyBorder="1" applyAlignment="1" applyProtection="1">
      <alignment horizontal="left" vertical="center" wrapText="1" indent="1"/>
    </xf>
    <xf numFmtId="0" fontId="42" fillId="8" borderId="2" xfId="1" applyFont="1" applyFill="1" applyBorder="1" applyAlignment="1" applyProtection="1">
      <alignment horizontal="left" vertical="center"/>
    </xf>
    <xf numFmtId="0" fontId="0" fillId="0" borderId="3" xfId="0" applyBorder="1" applyProtection="1"/>
    <xf numFmtId="0" fontId="0" fillId="0" borderId="4" xfId="0" applyBorder="1" applyProtection="1"/>
    <xf numFmtId="0" fontId="43" fillId="0" borderId="5" xfId="0" applyFont="1" applyBorder="1" applyAlignment="1" applyProtection="1">
      <alignment horizontal="left" vertical="center" wrapText="1" indent="1"/>
    </xf>
    <xf numFmtId="0" fontId="43" fillId="0" borderId="1" xfId="0" applyFont="1" applyBorder="1" applyAlignment="1" applyProtection="1">
      <alignment horizontal="left" vertical="center" wrapText="1" indent="1"/>
    </xf>
    <xf numFmtId="0" fontId="0" fillId="0" borderId="1" xfId="0" applyBorder="1" applyAlignment="1" applyProtection="1">
      <alignment horizontal="left" indent="1"/>
    </xf>
    <xf numFmtId="0" fontId="0" fillId="0" borderId="6" xfId="0" applyBorder="1" applyAlignment="1" applyProtection="1">
      <alignment horizontal="left" indent="1"/>
    </xf>
    <xf numFmtId="0" fontId="43" fillId="0" borderId="20" xfId="0" applyFont="1" applyBorder="1" applyAlignment="1" applyProtection="1">
      <alignment horizontal="left" vertical="center" wrapText="1" indent="1"/>
    </xf>
    <xf numFmtId="0" fontId="43" fillId="0" borderId="13" xfId="0" applyFont="1" applyBorder="1" applyAlignment="1" applyProtection="1">
      <alignment horizontal="left" vertical="center" wrapText="1" indent="1"/>
    </xf>
    <xf numFmtId="0" fontId="0" fillId="0" borderId="13" xfId="0" applyBorder="1" applyAlignment="1" applyProtection="1">
      <alignment horizontal="left" indent="1"/>
    </xf>
    <xf numFmtId="0" fontId="0" fillId="0" borderId="21" xfId="0" applyBorder="1" applyAlignment="1" applyProtection="1">
      <alignment horizontal="left" indent="1"/>
    </xf>
    <xf numFmtId="0" fontId="43" fillId="0" borderId="7" xfId="0" applyFont="1" applyBorder="1" applyAlignment="1" applyProtection="1">
      <alignment horizontal="left" vertical="center" wrapText="1" indent="1"/>
    </xf>
    <xf numFmtId="0" fontId="43" fillId="0" borderId="8" xfId="0" applyFont="1" applyBorder="1" applyAlignment="1" applyProtection="1">
      <alignment horizontal="left" vertical="center" wrapText="1" indent="1"/>
    </xf>
    <xf numFmtId="0" fontId="0" fillId="0" borderId="8" xfId="0" applyBorder="1" applyAlignment="1" applyProtection="1">
      <alignment horizontal="left" indent="1"/>
    </xf>
    <xf numFmtId="0" fontId="0" fillId="0" borderId="9" xfId="0" applyBorder="1" applyAlignment="1" applyProtection="1">
      <alignment horizontal="left" indent="1"/>
    </xf>
    <xf numFmtId="0" fontId="27" fillId="11" borderId="5" xfId="1" applyFont="1" applyFill="1" applyBorder="1" applyAlignment="1">
      <alignment horizontal="left" vertical="center" wrapText="1"/>
    </xf>
    <xf numFmtId="0" fontId="23" fillId="11" borderId="1" xfId="0" applyFont="1" applyFill="1" applyBorder="1" applyAlignment="1">
      <alignment horizontal="left" vertical="center" wrapText="1"/>
    </xf>
    <xf numFmtId="0" fontId="21" fillId="7" borderId="10" xfId="3" applyFont="1" applyFill="1" applyBorder="1" applyAlignment="1" applyProtection="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37" fillId="11" borderId="5" xfId="1" applyFont="1" applyFill="1" applyBorder="1" applyAlignment="1">
      <alignment horizontal="left" vertical="center" wrapText="1"/>
    </xf>
    <xf numFmtId="0" fontId="38" fillId="11" borderId="1" xfId="0" applyFont="1" applyFill="1" applyBorder="1" applyAlignment="1">
      <alignment horizontal="left" vertical="center" wrapText="1"/>
    </xf>
    <xf numFmtId="0" fontId="29" fillId="7" borderId="10" xfId="3" applyFont="1" applyFill="1" applyBorder="1" applyAlignment="1" applyProtection="1">
      <alignment vertical="center" wrapText="1"/>
    </xf>
    <xf numFmtId="0" fontId="29" fillId="7" borderId="11" xfId="3" applyFont="1" applyFill="1" applyBorder="1" applyAlignment="1" applyProtection="1">
      <alignment vertical="center" wrapText="1"/>
    </xf>
    <xf numFmtId="0" fontId="13" fillId="0" borderId="11" xfId="0" applyFont="1" applyBorder="1" applyAlignment="1"/>
    <xf numFmtId="0" fontId="13" fillId="0" borderId="12" xfId="0" applyFont="1" applyBorder="1" applyAlignment="1"/>
    <xf numFmtId="0" fontId="32" fillId="8" borderId="15" xfId="4" applyFont="1" applyFill="1" applyBorder="1" applyAlignment="1">
      <alignment horizontal="center" vertical="center"/>
    </xf>
    <xf numFmtId="0" fontId="32" fillId="8" borderId="19" xfId="4" applyFont="1" applyFill="1" applyBorder="1" applyAlignment="1">
      <alignment horizontal="center" vertical="center"/>
    </xf>
    <xf numFmtId="0" fontId="23" fillId="8" borderId="16" xfId="0" applyFont="1" applyFill="1" applyBorder="1" applyAlignment="1">
      <alignment horizontal="center" vertical="center"/>
    </xf>
    <xf numFmtId="0" fontId="23" fillId="8" borderId="17" xfId="0" applyFont="1" applyFill="1" applyBorder="1" applyAlignment="1">
      <alignment horizontal="center" vertical="center"/>
    </xf>
    <xf numFmtId="0" fontId="21" fillId="7" borderId="10" xfId="3" applyFont="1" applyFill="1" applyBorder="1" applyAlignment="1" applyProtection="1">
      <alignment vertical="center" wrapText="1"/>
    </xf>
    <xf numFmtId="0" fontId="15" fillId="7" borderId="11" xfId="0" applyFont="1" applyFill="1" applyBorder="1" applyAlignment="1">
      <alignment vertical="center" wrapText="1"/>
    </xf>
    <xf numFmtId="0" fontId="15" fillId="0" borderId="11" xfId="0" applyFont="1" applyBorder="1" applyAlignment="1"/>
    <xf numFmtId="0" fontId="15" fillId="0" borderId="12" xfId="0" applyFont="1" applyBorder="1" applyAlignment="1"/>
    <xf numFmtId="0" fontId="22" fillId="8" borderId="1" xfId="1" applyFont="1" applyFill="1" applyBorder="1" applyAlignment="1">
      <alignment horizontal="center" vertical="center"/>
    </xf>
    <xf numFmtId="0" fontId="15" fillId="0" borderId="1" xfId="0" applyFont="1" applyBorder="1" applyAlignment="1">
      <alignment vertical="center"/>
    </xf>
    <xf numFmtId="49" fontId="20" fillId="9" borderId="1" xfId="1" applyNumberFormat="1" applyFont="1" applyFill="1" applyBorder="1" applyAlignment="1" applyProtection="1">
      <alignment vertical="center"/>
      <protection locked="0"/>
    </xf>
    <xf numFmtId="0" fontId="0" fillId="0" borderId="1" xfId="0" applyBorder="1" applyAlignment="1" applyProtection="1">
      <alignment vertical="center"/>
      <protection locked="0"/>
    </xf>
    <xf numFmtId="49" fontId="26" fillId="15" borderId="1" xfId="0" applyNumberFormat="1" applyFont="1" applyFill="1" applyBorder="1" applyAlignment="1" applyProtection="1">
      <alignment horizontal="center" vertical="center"/>
      <protection locked="0"/>
    </xf>
    <xf numFmtId="0" fontId="20" fillId="0" borderId="25" xfId="1" applyFont="1" applyFill="1" applyBorder="1" applyAlignment="1">
      <alignment horizontal="left" vertical="center"/>
    </xf>
    <xf numFmtId="0" fontId="0" fillId="0" borderId="26"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3" fillId="0" borderId="1" xfId="3" applyFill="1" applyBorder="1" applyAlignment="1" applyProtection="1">
      <alignment horizontal="left" vertical="center" wrapText="1"/>
    </xf>
  </cellXfs>
  <cellStyles count="47">
    <cellStyle name="60% - Accent1 2" xfId="6" xr:uid="{00000000-0005-0000-0000-000000000000}"/>
    <cellStyle name="Accent1 2" xfId="8" xr:uid="{00000000-0005-0000-0000-000001000000}"/>
    <cellStyle name="Comma 2" xfId="2" xr:uid="{00000000-0005-0000-0000-000002000000}"/>
    <cellStyle name="Followed Hyperlink" xfId="9" builtinId="9" hidden="1"/>
    <cellStyle name="Followed Hyperlink" xfId="10" builtinId="9" hidden="1"/>
    <cellStyle name="Followed Hyperlink" xfId="35"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1" builtinId="9" hidden="1"/>
    <cellStyle name="Followed Hyperlink" xfId="37" builtinId="9" hidden="1"/>
    <cellStyle name="Followed Hyperlink" xfId="33" builtinId="9" hidden="1"/>
    <cellStyle name="Followed Hyperlink" xfId="24" builtinId="9" hidden="1"/>
    <cellStyle name="Followed Hyperlink" xfId="20"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1" builtinId="9" hidden="1"/>
    <cellStyle name="Followed Hyperlink" xfId="12" builtinId="9" hidden="1"/>
    <cellStyle name="Followed Hyperlink" xfId="13" builtinId="9" hidden="1"/>
    <cellStyle name="Followed Hyperlink" xfId="19" builtinId="9" hidden="1"/>
    <cellStyle name="Followed Hyperlink" xfId="15" builtinId="9" hidden="1"/>
    <cellStyle name="Followed Hyperlink" xfId="28" builtinId="9" hidden="1"/>
    <cellStyle name="Followed Hyperlink" xfId="44" builtinId="9" hidden="1"/>
    <cellStyle name="Followed Hyperlink" xfId="39" builtinId="9" hidden="1"/>
    <cellStyle name="Followed Hyperlink" xfId="34" builtinId="9" hidden="1"/>
    <cellStyle name="Followed Hyperlink" xfId="25" builtinId="9" hidden="1"/>
    <cellStyle name="Followed Hyperlink" xfId="26"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21" builtinId="9" hidden="1"/>
    <cellStyle name="Followed Hyperlink" xfId="22" builtinId="9" hidden="1"/>
    <cellStyle name="Followed Hyperlink" xfId="23" builtinId="9" hidden="1"/>
    <cellStyle name="Followed Hyperlink" xfId="45" builtinId="9" hidden="1"/>
    <cellStyle name="Followed Hyperlink" xfId="46" builtinId="9" hidden="1"/>
    <cellStyle name="Hyperlink" xfId="3" builtinId="8"/>
    <cellStyle name="Hyperlink 2" xfId="5" xr:uid="{00000000-0005-0000-0000-000029000000}"/>
    <cellStyle name="Hyperlink 3" xfId="7" xr:uid="{00000000-0005-0000-0000-00002A000000}"/>
    <cellStyle name="Normal" xfId="0" builtinId="0"/>
    <cellStyle name="Normal 2" xfId="1" xr:uid="{00000000-0005-0000-0000-00002C000000}"/>
    <cellStyle name="Normal 3" xfId="4" xr:uid="{00000000-0005-0000-0000-00002D000000}"/>
    <cellStyle name="Normal 3 2" xfId="30" xr:uid="{00000000-0005-0000-0000-00002E000000}"/>
  </cellStyles>
  <dxfs count="149">
    <dxf>
      <font>
        <b/>
        <i val="0"/>
        <color rgb="FFFF0000"/>
      </font>
    </dxf>
    <dxf>
      <font>
        <b/>
        <i val="0"/>
        <color rgb="FFFF0000"/>
      </font>
    </dxf>
    <dxf>
      <font>
        <b/>
        <i val="0"/>
        <color rgb="FFFF0000"/>
      </font>
    </dxf>
    <dxf>
      <font>
        <b/>
        <i val="0"/>
        <color rgb="FFFF0000"/>
      </font>
    </dxf>
    <dxf>
      <font>
        <b/>
        <i val="0"/>
        <color rgb="FFFF000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val="0"/>
        <i val="0"/>
        <color theme="1"/>
      </font>
      <fill>
        <patternFill>
          <bgColor rgb="FFFFFFE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9C0006"/>
      </font>
      <fill>
        <patternFill>
          <bgColor rgb="FFFFC7CE"/>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alignment horizontal="general" vertical="bottom" textRotation="0" wrapText="1" indent="0" justifyLastLine="0" shrinkToFit="0" readingOrder="0"/>
    </dxf>
    <dxf>
      <numFmt numFmtId="164" formatCode="d\-mmm\-yy"/>
      <alignment horizontal="center" vertical="center" textRotation="0" wrapText="0" indent="0" justifyLastLine="0" shrinkToFit="0" readingOrder="0"/>
    </dxf>
  </dxfs>
  <tableStyles count="0" defaultTableStyle="TableStyleMedium2" defaultPivotStyle="PivotStyleLight16"/>
  <colors>
    <mruColors>
      <color rgb="FFFFFFDB"/>
      <color rgb="FFFCFFD4"/>
      <color rgb="FFFFFFE5"/>
      <color rgb="FF9C0006"/>
      <color rgb="FFFFFFCC"/>
      <color rgb="FF0000D4"/>
      <color rgb="FF004AFF"/>
      <color rgb="FF043DFF"/>
      <color rgb="FFFF66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19538</xdr:colOff>
      <xdr:row>0</xdr:row>
      <xdr:rowOff>19539</xdr:rowOff>
    </xdr:from>
    <xdr:to>
      <xdr:col>6</xdr:col>
      <xdr:colOff>1</xdr:colOff>
      <xdr:row>1</xdr:row>
      <xdr:rowOff>13922</xdr:rowOff>
    </xdr:to>
    <xdr:pic>
      <xdr:nvPicPr>
        <xdr:cNvPr id="2" name="Picture 4">
          <a:extLst>
            <a:ext uri="{FF2B5EF4-FFF2-40B4-BE49-F238E27FC236}">
              <a16:creationId xmlns:a16="http://schemas.microsoft.com/office/drawing/2014/main" id="{939C5638-7A2B-CF4F-AFB9-D6BBC578A1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38" y="19539"/>
          <a:ext cx="14801363" cy="603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1640336</xdr:colOff>
      <xdr:row>0</xdr:row>
      <xdr:rowOff>142504</xdr:rowOff>
    </xdr:from>
    <xdr:to>
      <xdr:col>3</xdr:col>
      <xdr:colOff>3054152</xdr:colOff>
      <xdr:row>0</xdr:row>
      <xdr:rowOff>459265</xdr:rowOff>
    </xdr:to>
    <xdr:pic>
      <xdr:nvPicPr>
        <xdr:cNvPr id="3" name="Picture 2">
          <a:extLst>
            <a:ext uri="{FF2B5EF4-FFF2-40B4-BE49-F238E27FC236}">
              <a16:creationId xmlns:a16="http://schemas.microsoft.com/office/drawing/2014/main" id="{89E8D9C4-1949-6B45-BEB8-D80D402B5F06}"/>
            </a:ext>
          </a:extLst>
        </xdr:cNvPr>
        <xdr:cNvPicPr>
          <a:picLocks noChangeAspect="1"/>
        </xdr:cNvPicPr>
      </xdr:nvPicPr>
      <xdr:blipFill>
        <a:blip xmlns:r="http://schemas.openxmlformats.org/officeDocument/2006/relationships" r:embed="rId2"/>
        <a:stretch>
          <a:fillRect/>
        </a:stretch>
      </xdr:blipFill>
      <xdr:spPr>
        <a:xfrm>
          <a:off x="11762236" y="142504"/>
          <a:ext cx="1413816" cy="316761"/>
        </a:xfrm>
        <a:prstGeom prst="rect">
          <a:avLst/>
        </a:prstGeom>
      </xdr:spPr>
    </xdr:pic>
    <xdr:clientData/>
  </xdr:twoCellAnchor>
  <xdr:oneCellAnchor>
    <xdr:from>
      <xdr:col>1</xdr:col>
      <xdr:colOff>57150</xdr:colOff>
      <xdr:row>0</xdr:row>
      <xdr:rowOff>94662</xdr:rowOff>
    </xdr:from>
    <xdr:ext cx="11626850" cy="451406"/>
    <xdr:sp macro="" textlink="">
      <xdr:nvSpPr>
        <xdr:cNvPr id="4" name="TextBox 3">
          <a:extLst>
            <a:ext uri="{FF2B5EF4-FFF2-40B4-BE49-F238E27FC236}">
              <a16:creationId xmlns:a16="http://schemas.microsoft.com/office/drawing/2014/main" id="{EC4AF090-2E4B-7143-98D7-C8A2C079ACA3}"/>
            </a:ext>
          </a:extLst>
        </xdr:cNvPr>
        <xdr:cNvSpPr txBox="1"/>
      </xdr:nvSpPr>
      <xdr:spPr>
        <a:xfrm>
          <a:off x="146050" y="94662"/>
          <a:ext cx="11626850"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rgbClr val="FFFFFF"/>
              </a:solidFill>
              <a:latin typeface="Metropolis" pitchFamily="2" charset="77"/>
            </a:rPr>
            <a:t>Service</a:t>
          </a:r>
          <a:r>
            <a:rPr lang="en-US" sz="2800" baseline="0">
              <a:solidFill>
                <a:srgbClr val="FFFFFF"/>
              </a:solidFill>
              <a:latin typeface="Metropolis" pitchFamily="2" charset="77"/>
            </a:rPr>
            <a:t> Installer for VMware Tanzu</a:t>
          </a:r>
          <a:endParaRPr lang="en-US" sz="2800">
            <a:solidFill>
              <a:srgbClr val="FFFFFF"/>
            </a:solidFill>
            <a:latin typeface="Metropolis" pitchFamily="2" charset="77"/>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4</xdr:col>
      <xdr:colOff>2351</xdr:colOff>
      <xdr:row>1</xdr:row>
      <xdr:rowOff>1622</xdr:rowOff>
    </xdr:to>
    <xdr:pic>
      <xdr:nvPicPr>
        <xdr:cNvPr id="2" name="Picture 4">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4459184" cy="603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94427</xdr:rowOff>
    </xdr:from>
    <xdr:ext cx="2112181" cy="45140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7620" y="94427"/>
          <a:ext cx="2112181"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Credentials</a:t>
          </a:r>
        </a:p>
      </xdr:txBody>
    </xdr:sp>
    <xdr:clientData/>
  </xdr:oneCellAnchor>
  <xdr:twoCellAnchor editAs="oneCell">
    <xdr:from>
      <xdr:col>3</xdr:col>
      <xdr:colOff>7262520</xdr:colOff>
      <xdr:row>0</xdr:row>
      <xdr:rowOff>94898</xdr:rowOff>
    </xdr:from>
    <xdr:to>
      <xdr:col>3</xdr:col>
      <xdr:colOff>8748891</xdr:colOff>
      <xdr:row>0</xdr:row>
      <xdr:rowOff>411659</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11373557" y="94898"/>
          <a:ext cx="1486371" cy="3167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5423</xdr:rowOff>
    </xdr:from>
    <xdr:to>
      <xdr:col>5</xdr:col>
      <xdr:colOff>1995760</xdr:colOff>
      <xdr:row>1</xdr:row>
      <xdr:rowOff>1214</xdr:rowOff>
    </xdr:to>
    <xdr:pic>
      <xdr:nvPicPr>
        <xdr:cNvPr id="2" name="Picture 4">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23"/>
          <a:ext cx="15728462" cy="601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87923</xdr:colOff>
      <xdr:row>0</xdr:row>
      <xdr:rowOff>67408</xdr:rowOff>
    </xdr:from>
    <xdr:ext cx="1823833" cy="451406"/>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7923" y="67408"/>
          <a:ext cx="1823833"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Networks</a:t>
          </a:r>
        </a:p>
      </xdr:txBody>
    </xdr:sp>
    <xdr:clientData/>
  </xdr:oneCellAnchor>
  <xdr:twoCellAnchor editAs="oneCell">
    <xdr:from>
      <xdr:col>9</xdr:col>
      <xdr:colOff>2030562</xdr:colOff>
      <xdr:row>0</xdr:row>
      <xdr:rowOff>149226</xdr:rowOff>
    </xdr:from>
    <xdr:to>
      <xdr:col>10</xdr:col>
      <xdr:colOff>1629470</xdr:colOff>
      <xdr:row>0</xdr:row>
      <xdr:rowOff>462177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0920562" y="149226"/>
          <a:ext cx="1620309" cy="3167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4</xdr:col>
      <xdr:colOff>1699643</xdr:colOff>
      <xdr:row>1</xdr:row>
      <xdr:rowOff>19040</xdr:rowOff>
    </xdr:to>
    <xdr:pic>
      <xdr:nvPicPr>
        <xdr:cNvPr id="3" name="Picture 4">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5923846" cy="615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103834</xdr:rowOff>
    </xdr:from>
    <xdr:ext cx="6266395" cy="451406"/>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7620" y="103834"/>
          <a:ext cx="6266395"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Deployment</a:t>
          </a:r>
          <a:r>
            <a:rPr lang="en-US" sz="2800" baseline="0">
              <a:solidFill>
                <a:srgbClr val="FFFFFF"/>
              </a:solidFill>
              <a:latin typeface="Metropolis" pitchFamily="2" charset="77"/>
            </a:rPr>
            <a:t>  Prequisite Parameters</a:t>
          </a:r>
          <a:endParaRPr lang="en-US" sz="2800">
            <a:solidFill>
              <a:srgbClr val="FFFFFF"/>
            </a:solidFill>
            <a:latin typeface="Metropolis" pitchFamily="2" charset="77"/>
          </a:endParaRPr>
        </a:p>
      </xdr:txBody>
    </xdr:sp>
    <xdr:clientData/>
  </xdr:oneCellAnchor>
  <xdr:twoCellAnchor editAs="oneCell">
    <xdr:from>
      <xdr:col>5</xdr:col>
      <xdr:colOff>2275417</xdr:colOff>
      <xdr:row>0</xdr:row>
      <xdr:rowOff>189008</xdr:rowOff>
    </xdr:from>
    <xdr:to>
      <xdr:col>5</xdr:col>
      <xdr:colOff>4444999</xdr:colOff>
      <xdr:row>0</xdr:row>
      <xdr:rowOff>509048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9288125" y="189008"/>
          <a:ext cx="2169582" cy="3200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B126" totalsRowShown="0">
  <autoFilter ref="A1:B126" xr:uid="{00000000-0009-0000-0100-000003000000}"/>
  <tableColumns count="2">
    <tableColumn id="1" xr3:uid="{00000000-0010-0000-0100-000001000000}" name="Date" dataDxfId="148"/>
    <tableColumn id="2" xr3:uid="{00000000-0010-0000-0100-000002000000}" name="Description" dataDxfId="147"/>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com/" TargetMode="External"/><Relationship Id="rId2" Type="http://schemas.openxmlformats.org/officeDocument/2006/relationships/hyperlink" Target="http://example.com/" TargetMode="External"/><Relationship Id="rId1" Type="http://schemas.openxmlformats.org/officeDocument/2006/relationships/hyperlink" Target="http://example.com/"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hysical-nic-dedicated-to-dvs@value=vmnic1" TargetMode="External"/><Relationship Id="rId1" Type="http://schemas.openxmlformats.org/officeDocument/2006/relationships/hyperlink" Target="mailto:physical-nic-dedicated-to-dvs@value=vmnic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09B6-12CF-6849-9C27-A6075ADD6694}">
  <dimension ref="B1:O571"/>
  <sheetViews>
    <sheetView zoomScaleNormal="100" zoomScalePageLayoutView="118" workbookViewId="0">
      <pane ySplit="4" topLeftCell="A5" activePane="bottomLeft" state="frozen"/>
      <selection pane="bottomLeft" activeCell="B25" sqref="B25:F31"/>
    </sheetView>
  </sheetViews>
  <sheetFormatPr baseColWidth="10" defaultColWidth="11.33203125" defaultRowHeight="14"/>
  <cols>
    <col min="1" max="1" width="1.1640625" style="83" customWidth="1"/>
    <col min="2" max="2" width="78.83203125" style="83" customWidth="1"/>
    <col min="3" max="4" width="52.83203125" style="83" customWidth="1"/>
    <col min="5" max="5" width="1" style="83" customWidth="1"/>
    <col min="6" max="6" width="7.83203125" style="83" customWidth="1"/>
    <col min="7" max="7" width="20.6640625" style="81" customWidth="1"/>
    <col min="8" max="15" width="11.33203125" style="81"/>
    <col min="16" max="256" width="11.33203125" style="83"/>
    <col min="257" max="257" width="83.6640625" style="83" customWidth="1"/>
    <col min="258" max="258" width="10.6640625" style="83" customWidth="1"/>
    <col min="259" max="259" width="50.6640625" style="83" customWidth="1"/>
    <col min="260" max="260" width="30.6640625" style="83" customWidth="1"/>
    <col min="261" max="262" width="10.6640625" style="83" customWidth="1"/>
    <col min="263" max="263" width="20.6640625" style="83" customWidth="1"/>
    <col min="264" max="512" width="11.33203125" style="83"/>
    <col min="513" max="513" width="83.6640625" style="83" customWidth="1"/>
    <col min="514" max="514" width="10.6640625" style="83" customWidth="1"/>
    <col min="515" max="515" width="50.6640625" style="83" customWidth="1"/>
    <col min="516" max="516" width="30.6640625" style="83" customWidth="1"/>
    <col min="517" max="518" width="10.6640625" style="83" customWidth="1"/>
    <col min="519" max="519" width="20.6640625" style="83" customWidth="1"/>
    <col min="520" max="768" width="11.33203125" style="83"/>
    <col min="769" max="769" width="83.6640625" style="83" customWidth="1"/>
    <col min="770" max="770" width="10.6640625" style="83" customWidth="1"/>
    <col min="771" max="771" width="50.6640625" style="83" customWidth="1"/>
    <col min="772" max="772" width="30.6640625" style="83" customWidth="1"/>
    <col min="773" max="774" width="10.6640625" style="83" customWidth="1"/>
    <col min="775" max="775" width="20.6640625" style="83" customWidth="1"/>
    <col min="776" max="1024" width="11.33203125" style="83"/>
    <col min="1025" max="1025" width="83.6640625" style="83" customWidth="1"/>
    <col min="1026" max="1026" width="10.6640625" style="83" customWidth="1"/>
    <col min="1027" max="1027" width="50.6640625" style="83" customWidth="1"/>
    <col min="1028" max="1028" width="30.6640625" style="83" customWidth="1"/>
    <col min="1029" max="1030" width="10.6640625" style="83" customWidth="1"/>
    <col min="1031" max="1031" width="20.6640625" style="83" customWidth="1"/>
    <col min="1032" max="1280" width="11.33203125" style="83"/>
    <col min="1281" max="1281" width="83.6640625" style="83" customWidth="1"/>
    <col min="1282" max="1282" width="10.6640625" style="83" customWidth="1"/>
    <col min="1283" max="1283" width="50.6640625" style="83" customWidth="1"/>
    <col min="1284" max="1284" width="30.6640625" style="83" customWidth="1"/>
    <col min="1285" max="1286" width="10.6640625" style="83" customWidth="1"/>
    <col min="1287" max="1287" width="20.6640625" style="83" customWidth="1"/>
    <col min="1288" max="1536" width="11.33203125" style="83"/>
    <col min="1537" max="1537" width="83.6640625" style="83" customWidth="1"/>
    <col min="1538" max="1538" width="10.6640625" style="83" customWidth="1"/>
    <col min="1539" max="1539" width="50.6640625" style="83" customWidth="1"/>
    <col min="1540" max="1540" width="30.6640625" style="83" customWidth="1"/>
    <col min="1541" max="1542" width="10.6640625" style="83" customWidth="1"/>
    <col min="1543" max="1543" width="20.6640625" style="83" customWidth="1"/>
    <col min="1544" max="1792" width="11.33203125" style="83"/>
    <col min="1793" max="1793" width="83.6640625" style="83" customWidth="1"/>
    <col min="1794" max="1794" width="10.6640625" style="83" customWidth="1"/>
    <col min="1795" max="1795" width="50.6640625" style="83" customWidth="1"/>
    <col min="1796" max="1796" width="30.6640625" style="83" customWidth="1"/>
    <col min="1797" max="1798" width="10.6640625" style="83" customWidth="1"/>
    <col min="1799" max="1799" width="20.6640625" style="83" customWidth="1"/>
    <col min="1800" max="2048" width="11.33203125" style="83"/>
    <col min="2049" max="2049" width="83.6640625" style="83" customWidth="1"/>
    <col min="2050" max="2050" width="10.6640625" style="83" customWidth="1"/>
    <col min="2051" max="2051" width="50.6640625" style="83" customWidth="1"/>
    <col min="2052" max="2052" width="30.6640625" style="83" customWidth="1"/>
    <col min="2053" max="2054" width="10.6640625" style="83" customWidth="1"/>
    <col min="2055" max="2055" width="20.6640625" style="83" customWidth="1"/>
    <col min="2056" max="2304" width="11.33203125" style="83"/>
    <col min="2305" max="2305" width="83.6640625" style="83" customWidth="1"/>
    <col min="2306" max="2306" width="10.6640625" style="83" customWidth="1"/>
    <col min="2307" max="2307" width="50.6640625" style="83" customWidth="1"/>
    <col min="2308" max="2308" width="30.6640625" style="83" customWidth="1"/>
    <col min="2309" max="2310" width="10.6640625" style="83" customWidth="1"/>
    <col min="2311" max="2311" width="20.6640625" style="83" customWidth="1"/>
    <col min="2312" max="2560" width="11.33203125" style="83"/>
    <col min="2561" max="2561" width="83.6640625" style="83" customWidth="1"/>
    <col min="2562" max="2562" width="10.6640625" style="83" customWidth="1"/>
    <col min="2563" max="2563" width="50.6640625" style="83" customWidth="1"/>
    <col min="2564" max="2564" width="30.6640625" style="83" customWidth="1"/>
    <col min="2565" max="2566" width="10.6640625" style="83" customWidth="1"/>
    <col min="2567" max="2567" width="20.6640625" style="83" customWidth="1"/>
    <col min="2568" max="2816" width="11.33203125" style="83"/>
    <col min="2817" max="2817" width="83.6640625" style="83" customWidth="1"/>
    <col min="2818" max="2818" width="10.6640625" style="83" customWidth="1"/>
    <col min="2819" max="2819" width="50.6640625" style="83" customWidth="1"/>
    <col min="2820" max="2820" width="30.6640625" style="83" customWidth="1"/>
    <col min="2821" max="2822" width="10.6640625" style="83" customWidth="1"/>
    <col min="2823" max="2823" width="20.6640625" style="83" customWidth="1"/>
    <col min="2824" max="3072" width="11.33203125" style="83"/>
    <col min="3073" max="3073" width="83.6640625" style="83" customWidth="1"/>
    <col min="3074" max="3074" width="10.6640625" style="83" customWidth="1"/>
    <col min="3075" max="3075" width="50.6640625" style="83" customWidth="1"/>
    <col min="3076" max="3076" width="30.6640625" style="83" customWidth="1"/>
    <col min="3077" max="3078" width="10.6640625" style="83" customWidth="1"/>
    <col min="3079" max="3079" width="20.6640625" style="83" customWidth="1"/>
    <col min="3080" max="3328" width="11.33203125" style="83"/>
    <col min="3329" max="3329" width="83.6640625" style="83" customWidth="1"/>
    <col min="3330" max="3330" width="10.6640625" style="83" customWidth="1"/>
    <col min="3331" max="3331" width="50.6640625" style="83" customWidth="1"/>
    <col min="3332" max="3332" width="30.6640625" style="83" customWidth="1"/>
    <col min="3333" max="3334" width="10.6640625" style="83" customWidth="1"/>
    <col min="3335" max="3335" width="20.6640625" style="83" customWidth="1"/>
    <col min="3336" max="3584" width="11.33203125" style="83"/>
    <col min="3585" max="3585" width="83.6640625" style="83" customWidth="1"/>
    <col min="3586" max="3586" width="10.6640625" style="83" customWidth="1"/>
    <col min="3587" max="3587" width="50.6640625" style="83" customWidth="1"/>
    <col min="3588" max="3588" width="30.6640625" style="83" customWidth="1"/>
    <col min="3589" max="3590" width="10.6640625" style="83" customWidth="1"/>
    <col min="3591" max="3591" width="20.6640625" style="83" customWidth="1"/>
    <col min="3592" max="3840" width="11.33203125" style="83"/>
    <col min="3841" max="3841" width="83.6640625" style="83" customWidth="1"/>
    <col min="3842" max="3842" width="10.6640625" style="83" customWidth="1"/>
    <col min="3843" max="3843" width="50.6640625" style="83" customWidth="1"/>
    <col min="3844" max="3844" width="30.6640625" style="83" customWidth="1"/>
    <col min="3845" max="3846" width="10.6640625" style="83" customWidth="1"/>
    <col min="3847" max="3847" width="20.6640625" style="83" customWidth="1"/>
    <col min="3848" max="4096" width="11.33203125" style="83"/>
    <col min="4097" max="4097" width="83.6640625" style="83" customWidth="1"/>
    <col min="4098" max="4098" width="10.6640625" style="83" customWidth="1"/>
    <col min="4099" max="4099" width="50.6640625" style="83" customWidth="1"/>
    <col min="4100" max="4100" width="30.6640625" style="83" customWidth="1"/>
    <col min="4101" max="4102" width="10.6640625" style="83" customWidth="1"/>
    <col min="4103" max="4103" width="20.6640625" style="83" customWidth="1"/>
    <col min="4104" max="4352" width="11.33203125" style="83"/>
    <col min="4353" max="4353" width="83.6640625" style="83" customWidth="1"/>
    <col min="4354" max="4354" width="10.6640625" style="83" customWidth="1"/>
    <col min="4355" max="4355" width="50.6640625" style="83" customWidth="1"/>
    <col min="4356" max="4356" width="30.6640625" style="83" customWidth="1"/>
    <col min="4357" max="4358" width="10.6640625" style="83" customWidth="1"/>
    <col min="4359" max="4359" width="20.6640625" style="83" customWidth="1"/>
    <col min="4360" max="4608" width="11.33203125" style="83"/>
    <col min="4609" max="4609" width="83.6640625" style="83" customWidth="1"/>
    <col min="4610" max="4610" width="10.6640625" style="83" customWidth="1"/>
    <col min="4611" max="4611" width="50.6640625" style="83" customWidth="1"/>
    <col min="4612" max="4612" width="30.6640625" style="83" customWidth="1"/>
    <col min="4613" max="4614" width="10.6640625" style="83" customWidth="1"/>
    <col min="4615" max="4615" width="20.6640625" style="83" customWidth="1"/>
    <col min="4616" max="4864" width="11.33203125" style="83"/>
    <col min="4865" max="4865" width="83.6640625" style="83" customWidth="1"/>
    <col min="4866" max="4866" width="10.6640625" style="83" customWidth="1"/>
    <col min="4867" max="4867" width="50.6640625" style="83" customWidth="1"/>
    <col min="4868" max="4868" width="30.6640625" style="83" customWidth="1"/>
    <col min="4869" max="4870" width="10.6640625" style="83" customWidth="1"/>
    <col min="4871" max="4871" width="20.6640625" style="83" customWidth="1"/>
    <col min="4872" max="5120" width="11.33203125" style="83"/>
    <col min="5121" max="5121" width="83.6640625" style="83" customWidth="1"/>
    <col min="5122" max="5122" width="10.6640625" style="83" customWidth="1"/>
    <col min="5123" max="5123" width="50.6640625" style="83" customWidth="1"/>
    <col min="5124" max="5124" width="30.6640625" style="83" customWidth="1"/>
    <col min="5125" max="5126" width="10.6640625" style="83" customWidth="1"/>
    <col min="5127" max="5127" width="20.6640625" style="83" customWidth="1"/>
    <col min="5128" max="5376" width="11.33203125" style="83"/>
    <col min="5377" max="5377" width="83.6640625" style="83" customWidth="1"/>
    <col min="5378" max="5378" width="10.6640625" style="83" customWidth="1"/>
    <col min="5379" max="5379" width="50.6640625" style="83" customWidth="1"/>
    <col min="5380" max="5380" width="30.6640625" style="83" customWidth="1"/>
    <col min="5381" max="5382" width="10.6640625" style="83" customWidth="1"/>
    <col min="5383" max="5383" width="20.6640625" style="83" customWidth="1"/>
    <col min="5384" max="5632" width="11.33203125" style="83"/>
    <col min="5633" max="5633" width="83.6640625" style="83" customWidth="1"/>
    <col min="5634" max="5634" width="10.6640625" style="83" customWidth="1"/>
    <col min="5635" max="5635" width="50.6640625" style="83" customWidth="1"/>
    <col min="5636" max="5636" width="30.6640625" style="83" customWidth="1"/>
    <col min="5637" max="5638" width="10.6640625" style="83" customWidth="1"/>
    <col min="5639" max="5639" width="20.6640625" style="83" customWidth="1"/>
    <col min="5640" max="5888" width="11.33203125" style="83"/>
    <col min="5889" max="5889" width="83.6640625" style="83" customWidth="1"/>
    <col min="5890" max="5890" width="10.6640625" style="83" customWidth="1"/>
    <col min="5891" max="5891" width="50.6640625" style="83" customWidth="1"/>
    <col min="5892" max="5892" width="30.6640625" style="83" customWidth="1"/>
    <col min="5893" max="5894" width="10.6640625" style="83" customWidth="1"/>
    <col min="5895" max="5895" width="20.6640625" style="83" customWidth="1"/>
    <col min="5896" max="6144" width="11.33203125" style="83"/>
    <col min="6145" max="6145" width="83.6640625" style="83" customWidth="1"/>
    <col min="6146" max="6146" width="10.6640625" style="83" customWidth="1"/>
    <col min="6147" max="6147" width="50.6640625" style="83" customWidth="1"/>
    <col min="6148" max="6148" width="30.6640625" style="83" customWidth="1"/>
    <col min="6149" max="6150" width="10.6640625" style="83" customWidth="1"/>
    <col min="6151" max="6151" width="20.6640625" style="83" customWidth="1"/>
    <col min="6152" max="6400" width="11.33203125" style="83"/>
    <col min="6401" max="6401" width="83.6640625" style="83" customWidth="1"/>
    <col min="6402" max="6402" width="10.6640625" style="83" customWidth="1"/>
    <col min="6403" max="6403" width="50.6640625" style="83" customWidth="1"/>
    <col min="6404" max="6404" width="30.6640625" style="83" customWidth="1"/>
    <col min="6405" max="6406" width="10.6640625" style="83" customWidth="1"/>
    <col min="6407" max="6407" width="20.6640625" style="83" customWidth="1"/>
    <col min="6408" max="6656" width="11.33203125" style="83"/>
    <col min="6657" max="6657" width="83.6640625" style="83" customWidth="1"/>
    <col min="6658" max="6658" width="10.6640625" style="83" customWidth="1"/>
    <col min="6659" max="6659" width="50.6640625" style="83" customWidth="1"/>
    <col min="6660" max="6660" width="30.6640625" style="83" customWidth="1"/>
    <col min="6661" max="6662" width="10.6640625" style="83" customWidth="1"/>
    <col min="6663" max="6663" width="20.6640625" style="83" customWidth="1"/>
    <col min="6664" max="6912" width="11.33203125" style="83"/>
    <col min="6913" max="6913" width="83.6640625" style="83" customWidth="1"/>
    <col min="6914" max="6914" width="10.6640625" style="83" customWidth="1"/>
    <col min="6915" max="6915" width="50.6640625" style="83" customWidth="1"/>
    <col min="6916" max="6916" width="30.6640625" style="83" customWidth="1"/>
    <col min="6917" max="6918" width="10.6640625" style="83" customWidth="1"/>
    <col min="6919" max="6919" width="20.6640625" style="83" customWidth="1"/>
    <col min="6920" max="7168" width="11.33203125" style="83"/>
    <col min="7169" max="7169" width="83.6640625" style="83" customWidth="1"/>
    <col min="7170" max="7170" width="10.6640625" style="83" customWidth="1"/>
    <col min="7171" max="7171" width="50.6640625" style="83" customWidth="1"/>
    <col min="7172" max="7172" width="30.6640625" style="83" customWidth="1"/>
    <col min="7173" max="7174" width="10.6640625" style="83" customWidth="1"/>
    <col min="7175" max="7175" width="20.6640625" style="83" customWidth="1"/>
    <col min="7176" max="7424" width="11.33203125" style="83"/>
    <col min="7425" max="7425" width="83.6640625" style="83" customWidth="1"/>
    <col min="7426" max="7426" width="10.6640625" style="83" customWidth="1"/>
    <col min="7427" max="7427" width="50.6640625" style="83" customWidth="1"/>
    <col min="7428" max="7428" width="30.6640625" style="83" customWidth="1"/>
    <col min="7429" max="7430" width="10.6640625" style="83" customWidth="1"/>
    <col min="7431" max="7431" width="20.6640625" style="83" customWidth="1"/>
    <col min="7432" max="7680" width="11.33203125" style="83"/>
    <col min="7681" max="7681" width="83.6640625" style="83" customWidth="1"/>
    <col min="7682" max="7682" width="10.6640625" style="83" customWidth="1"/>
    <col min="7683" max="7683" width="50.6640625" style="83" customWidth="1"/>
    <col min="7684" max="7684" width="30.6640625" style="83" customWidth="1"/>
    <col min="7685" max="7686" width="10.6640625" style="83" customWidth="1"/>
    <col min="7687" max="7687" width="20.6640625" style="83" customWidth="1"/>
    <col min="7688" max="7936" width="11.33203125" style="83"/>
    <col min="7937" max="7937" width="83.6640625" style="83" customWidth="1"/>
    <col min="7938" max="7938" width="10.6640625" style="83" customWidth="1"/>
    <col min="7939" max="7939" width="50.6640625" style="83" customWidth="1"/>
    <col min="7940" max="7940" width="30.6640625" style="83" customWidth="1"/>
    <col min="7941" max="7942" width="10.6640625" style="83" customWidth="1"/>
    <col min="7943" max="7943" width="20.6640625" style="83" customWidth="1"/>
    <col min="7944" max="8192" width="11.33203125" style="83"/>
    <col min="8193" max="8193" width="83.6640625" style="83" customWidth="1"/>
    <col min="8194" max="8194" width="10.6640625" style="83" customWidth="1"/>
    <col min="8195" max="8195" width="50.6640625" style="83" customWidth="1"/>
    <col min="8196" max="8196" width="30.6640625" style="83" customWidth="1"/>
    <col min="8197" max="8198" width="10.6640625" style="83" customWidth="1"/>
    <col min="8199" max="8199" width="20.6640625" style="83" customWidth="1"/>
    <col min="8200" max="8448" width="11.33203125" style="83"/>
    <col min="8449" max="8449" width="83.6640625" style="83" customWidth="1"/>
    <col min="8450" max="8450" width="10.6640625" style="83" customWidth="1"/>
    <col min="8451" max="8451" width="50.6640625" style="83" customWidth="1"/>
    <col min="8452" max="8452" width="30.6640625" style="83" customWidth="1"/>
    <col min="8453" max="8454" width="10.6640625" style="83" customWidth="1"/>
    <col min="8455" max="8455" width="20.6640625" style="83" customWidth="1"/>
    <col min="8456" max="8704" width="11.33203125" style="83"/>
    <col min="8705" max="8705" width="83.6640625" style="83" customWidth="1"/>
    <col min="8706" max="8706" width="10.6640625" style="83" customWidth="1"/>
    <col min="8707" max="8707" width="50.6640625" style="83" customWidth="1"/>
    <col min="8708" max="8708" width="30.6640625" style="83" customWidth="1"/>
    <col min="8709" max="8710" width="10.6640625" style="83" customWidth="1"/>
    <col min="8711" max="8711" width="20.6640625" style="83" customWidth="1"/>
    <col min="8712" max="8960" width="11.33203125" style="83"/>
    <col min="8961" max="8961" width="83.6640625" style="83" customWidth="1"/>
    <col min="8962" max="8962" width="10.6640625" style="83" customWidth="1"/>
    <col min="8963" max="8963" width="50.6640625" style="83" customWidth="1"/>
    <col min="8964" max="8964" width="30.6640625" style="83" customWidth="1"/>
    <col min="8965" max="8966" width="10.6640625" style="83" customWidth="1"/>
    <col min="8967" max="8967" width="20.6640625" style="83" customWidth="1"/>
    <col min="8968" max="9216" width="11.33203125" style="83"/>
    <col min="9217" max="9217" width="83.6640625" style="83" customWidth="1"/>
    <col min="9218" max="9218" width="10.6640625" style="83" customWidth="1"/>
    <col min="9219" max="9219" width="50.6640625" style="83" customWidth="1"/>
    <col min="9220" max="9220" width="30.6640625" style="83" customWidth="1"/>
    <col min="9221" max="9222" width="10.6640625" style="83" customWidth="1"/>
    <col min="9223" max="9223" width="20.6640625" style="83" customWidth="1"/>
    <col min="9224" max="9472" width="11.33203125" style="83"/>
    <col min="9473" max="9473" width="83.6640625" style="83" customWidth="1"/>
    <col min="9474" max="9474" width="10.6640625" style="83" customWidth="1"/>
    <col min="9475" max="9475" width="50.6640625" style="83" customWidth="1"/>
    <col min="9476" max="9476" width="30.6640625" style="83" customWidth="1"/>
    <col min="9477" max="9478" width="10.6640625" style="83" customWidth="1"/>
    <col min="9479" max="9479" width="20.6640625" style="83" customWidth="1"/>
    <col min="9480" max="9728" width="11.33203125" style="83"/>
    <col min="9729" max="9729" width="83.6640625" style="83" customWidth="1"/>
    <col min="9730" max="9730" width="10.6640625" style="83" customWidth="1"/>
    <col min="9731" max="9731" width="50.6640625" style="83" customWidth="1"/>
    <col min="9732" max="9732" width="30.6640625" style="83" customWidth="1"/>
    <col min="9733" max="9734" width="10.6640625" style="83" customWidth="1"/>
    <col min="9735" max="9735" width="20.6640625" style="83" customWidth="1"/>
    <col min="9736" max="9984" width="11.33203125" style="83"/>
    <col min="9985" max="9985" width="83.6640625" style="83" customWidth="1"/>
    <col min="9986" max="9986" width="10.6640625" style="83" customWidth="1"/>
    <col min="9987" max="9987" width="50.6640625" style="83" customWidth="1"/>
    <col min="9988" max="9988" width="30.6640625" style="83" customWidth="1"/>
    <col min="9989" max="9990" width="10.6640625" style="83" customWidth="1"/>
    <col min="9991" max="9991" width="20.6640625" style="83" customWidth="1"/>
    <col min="9992" max="10240" width="11.33203125" style="83"/>
    <col min="10241" max="10241" width="83.6640625" style="83" customWidth="1"/>
    <col min="10242" max="10242" width="10.6640625" style="83" customWidth="1"/>
    <col min="10243" max="10243" width="50.6640625" style="83" customWidth="1"/>
    <col min="10244" max="10244" width="30.6640625" style="83" customWidth="1"/>
    <col min="10245" max="10246" width="10.6640625" style="83" customWidth="1"/>
    <col min="10247" max="10247" width="20.6640625" style="83" customWidth="1"/>
    <col min="10248" max="10496" width="11.33203125" style="83"/>
    <col min="10497" max="10497" width="83.6640625" style="83" customWidth="1"/>
    <col min="10498" max="10498" width="10.6640625" style="83" customWidth="1"/>
    <col min="10499" max="10499" width="50.6640625" style="83" customWidth="1"/>
    <col min="10500" max="10500" width="30.6640625" style="83" customWidth="1"/>
    <col min="10501" max="10502" width="10.6640625" style="83" customWidth="1"/>
    <col min="10503" max="10503" width="20.6640625" style="83" customWidth="1"/>
    <col min="10504" max="10752" width="11.33203125" style="83"/>
    <col min="10753" max="10753" width="83.6640625" style="83" customWidth="1"/>
    <col min="10754" max="10754" width="10.6640625" style="83" customWidth="1"/>
    <col min="10755" max="10755" width="50.6640625" style="83" customWidth="1"/>
    <col min="10756" max="10756" width="30.6640625" style="83" customWidth="1"/>
    <col min="10757" max="10758" width="10.6640625" style="83" customWidth="1"/>
    <col min="10759" max="10759" width="20.6640625" style="83" customWidth="1"/>
    <col min="10760" max="11008" width="11.33203125" style="83"/>
    <col min="11009" max="11009" width="83.6640625" style="83" customWidth="1"/>
    <col min="11010" max="11010" width="10.6640625" style="83" customWidth="1"/>
    <col min="11011" max="11011" width="50.6640625" style="83" customWidth="1"/>
    <col min="11012" max="11012" width="30.6640625" style="83" customWidth="1"/>
    <col min="11013" max="11014" width="10.6640625" style="83" customWidth="1"/>
    <col min="11015" max="11015" width="20.6640625" style="83" customWidth="1"/>
    <col min="11016" max="11264" width="11.33203125" style="83"/>
    <col min="11265" max="11265" width="83.6640625" style="83" customWidth="1"/>
    <col min="11266" max="11266" width="10.6640625" style="83" customWidth="1"/>
    <col min="11267" max="11267" width="50.6640625" style="83" customWidth="1"/>
    <col min="11268" max="11268" width="30.6640625" style="83" customWidth="1"/>
    <col min="11269" max="11270" width="10.6640625" style="83" customWidth="1"/>
    <col min="11271" max="11271" width="20.6640625" style="83" customWidth="1"/>
    <col min="11272" max="11520" width="11.33203125" style="83"/>
    <col min="11521" max="11521" width="83.6640625" style="83" customWidth="1"/>
    <col min="11522" max="11522" width="10.6640625" style="83" customWidth="1"/>
    <col min="11523" max="11523" width="50.6640625" style="83" customWidth="1"/>
    <col min="11524" max="11524" width="30.6640625" style="83" customWidth="1"/>
    <col min="11525" max="11526" width="10.6640625" style="83" customWidth="1"/>
    <col min="11527" max="11527" width="20.6640625" style="83" customWidth="1"/>
    <col min="11528" max="11776" width="11.33203125" style="83"/>
    <col min="11777" max="11777" width="83.6640625" style="83" customWidth="1"/>
    <col min="11778" max="11778" width="10.6640625" style="83" customWidth="1"/>
    <col min="11779" max="11779" width="50.6640625" style="83" customWidth="1"/>
    <col min="11780" max="11780" width="30.6640625" style="83" customWidth="1"/>
    <col min="11781" max="11782" width="10.6640625" style="83" customWidth="1"/>
    <col min="11783" max="11783" width="20.6640625" style="83" customWidth="1"/>
    <col min="11784" max="12032" width="11.33203125" style="83"/>
    <col min="12033" max="12033" width="83.6640625" style="83" customWidth="1"/>
    <col min="12034" max="12034" width="10.6640625" style="83" customWidth="1"/>
    <col min="12035" max="12035" width="50.6640625" style="83" customWidth="1"/>
    <col min="12036" max="12036" width="30.6640625" style="83" customWidth="1"/>
    <col min="12037" max="12038" width="10.6640625" style="83" customWidth="1"/>
    <col min="12039" max="12039" width="20.6640625" style="83" customWidth="1"/>
    <col min="12040" max="12288" width="11.33203125" style="83"/>
    <col min="12289" max="12289" width="83.6640625" style="83" customWidth="1"/>
    <col min="12290" max="12290" width="10.6640625" style="83" customWidth="1"/>
    <col min="12291" max="12291" width="50.6640625" style="83" customWidth="1"/>
    <col min="12292" max="12292" width="30.6640625" style="83" customWidth="1"/>
    <col min="12293" max="12294" width="10.6640625" style="83" customWidth="1"/>
    <col min="12295" max="12295" width="20.6640625" style="83" customWidth="1"/>
    <col min="12296" max="12544" width="11.33203125" style="83"/>
    <col min="12545" max="12545" width="83.6640625" style="83" customWidth="1"/>
    <col min="12546" max="12546" width="10.6640625" style="83" customWidth="1"/>
    <col min="12547" max="12547" width="50.6640625" style="83" customWidth="1"/>
    <col min="12548" max="12548" width="30.6640625" style="83" customWidth="1"/>
    <col min="12549" max="12550" width="10.6640625" style="83" customWidth="1"/>
    <col min="12551" max="12551" width="20.6640625" style="83" customWidth="1"/>
    <col min="12552" max="12800" width="11.33203125" style="83"/>
    <col min="12801" max="12801" width="83.6640625" style="83" customWidth="1"/>
    <col min="12802" max="12802" width="10.6640625" style="83" customWidth="1"/>
    <col min="12803" max="12803" width="50.6640625" style="83" customWidth="1"/>
    <col min="12804" max="12804" width="30.6640625" style="83" customWidth="1"/>
    <col min="12805" max="12806" width="10.6640625" style="83" customWidth="1"/>
    <col min="12807" max="12807" width="20.6640625" style="83" customWidth="1"/>
    <col min="12808" max="13056" width="11.33203125" style="83"/>
    <col min="13057" max="13057" width="83.6640625" style="83" customWidth="1"/>
    <col min="13058" max="13058" width="10.6640625" style="83" customWidth="1"/>
    <col min="13059" max="13059" width="50.6640625" style="83" customWidth="1"/>
    <col min="13060" max="13060" width="30.6640625" style="83" customWidth="1"/>
    <col min="13061" max="13062" width="10.6640625" style="83" customWidth="1"/>
    <col min="13063" max="13063" width="20.6640625" style="83" customWidth="1"/>
    <col min="13064" max="13312" width="11.33203125" style="83"/>
    <col min="13313" max="13313" width="83.6640625" style="83" customWidth="1"/>
    <col min="13314" max="13314" width="10.6640625" style="83" customWidth="1"/>
    <col min="13315" max="13315" width="50.6640625" style="83" customWidth="1"/>
    <col min="13316" max="13316" width="30.6640625" style="83" customWidth="1"/>
    <col min="13317" max="13318" width="10.6640625" style="83" customWidth="1"/>
    <col min="13319" max="13319" width="20.6640625" style="83" customWidth="1"/>
    <col min="13320" max="13568" width="11.33203125" style="83"/>
    <col min="13569" max="13569" width="83.6640625" style="83" customWidth="1"/>
    <col min="13570" max="13570" width="10.6640625" style="83" customWidth="1"/>
    <col min="13571" max="13571" width="50.6640625" style="83" customWidth="1"/>
    <col min="13572" max="13572" width="30.6640625" style="83" customWidth="1"/>
    <col min="13573" max="13574" width="10.6640625" style="83" customWidth="1"/>
    <col min="13575" max="13575" width="20.6640625" style="83" customWidth="1"/>
    <col min="13576" max="13824" width="11.33203125" style="83"/>
    <col min="13825" max="13825" width="83.6640625" style="83" customWidth="1"/>
    <col min="13826" max="13826" width="10.6640625" style="83" customWidth="1"/>
    <col min="13827" max="13827" width="50.6640625" style="83" customWidth="1"/>
    <col min="13828" max="13828" width="30.6640625" style="83" customWidth="1"/>
    <col min="13829" max="13830" width="10.6640625" style="83" customWidth="1"/>
    <col min="13831" max="13831" width="20.6640625" style="83" customWidth="1"/>
    <col min="13832" max="14080" width="11.33203125" style="83"/>
    <col min="14081" max="14081" width="83.6640625" style="83" customWidth="1"/>
    <col min="14082" max="14082" width="10.6640625" style="83" customWidth="1"/>
    <col min="14083" max="14083" width="50.6640625" style="83" customWidth="1"/>
    <col min="14084" max="14084" width="30.6640625" style="83" customWidth="1"/>
    <col min="14085" max="14086" width="10.6640625" style="83" customWidth="1"/>
    <col min="14087" max="14087" width="20.6640625" style="83" customWidth="1"/>
    <col min="14088" max="14336" width="11.33203125" style="83"/>
    <col min="14337" max="14337" width="83.6640625" style="83" customWidth="1"/>
    <col min="14338" max="14338" width="10.6640625" style="83" customWidth="1"/>
    <col min="14339" max="14339" width="50.6640625" style="83" customWidth="1"/>
    <col min="14340" max="14340" width="30.6640625" style="83" customWidth="1"/>
    <col min="14341" max="14342" width="10.6640625" style="83" customWidth="1"/>
    <col min="14343" max="14343" width="20.6640625" style="83" customWidth="1"/>
    <col min="14344" max="14592" width="11.33203125" style="83"/>
    <col min="14593" max="14593" width="83.6640625" style="83" customWidth="1"/>
    <col min="14594" max="14594" width="10.6640625" style="83" customWidth="1"/>
    <col min="14595" max="14595" width="50.6640625" style="83" customWidth="1"/>
    <col min="14596" max="14596" width="30.6640625" style="83" customWidth="1"/>
    <col min="14597" max="14598" width="10.6640625" style="83" customWidth="1"/>
    <col min="14599" max="14599" width="20.6640625" style="83" customWidth="1"/>
    <col min="14600" max="14848" width="11.33203125" style="83"/>
    <col min="14849" max="14849" width="83.6640625" style="83" customWidth="1"/>
    <col min="14850" max="14850" width="10.6640625" style="83" customWidth="1"/>
    <col min="14851" max="14851" width="50.6640625" style="83" customWidth="1"/>
    <col min="14852" max="14852" width="30.6640625" style="83" customWidth="1"/>
    <col min="14853" max="14854" width="10.6640625" style="83" customWidth="1"/>
    <col min="14855" max="14855" width="20.6640625" style="83" customWidth="1"/>
    <col min="14856" max="15104" width="11.33203125" style="83"/>
    <col min="15105" max="15105" width="83.6640625" style="83" customWidth="1"/>
    <col min="15106" max="15106" width="10.6640625" style="83" customWidth="1"/>
    <col min="15107" max="15107" width="50.6640625" style="83" customWidth="1"/>
    <col min="15108" max="15108" width="30.6640625" style="83" customWidth="1"/>
    <col min="15109" max="15110" width="10.6640625" style="83" customWidth="1"/>
    <col min="15111" max="15111" width="20.6640625" style="83" customWidth="1"/>
    <col min="15112" max="15360" width="11.33203125" style="83"/>
    <col min="15361" max="15361" width="83.6640625" style="83" customWidth="1"/>
    <col min="15362" max="15362" width="10.6640625" style="83" customWidth="1"/>
    <col min="15363" max="15363" width="50.6640625" style="83" customWidth="1"/>
    <col min="15364" max="15364" width="30.6640625" style="83" customWidth="1"/>
    <col min="15365" max="15366" width="10.6640625" style="83" customWidth="1"/>
    <col min="15367" max="15367" width="20.6640625" style="83" customWidth="1"/>
    <col min="15368" max="15616" width="11.33203125" style="83"/>
    <col min="15617" max="15617" width="83.6640625" style="83" customWidth="1"/>
    <col min="15618" max="15618" width="10.6640625" style="83" customWidth="1"/>
    <col min="15619" max="15619" width="50.6640625" style="83" customWidth="1"/>
    <col min="15620" max="15620" width="30.6640625" style="83" customWidth="1"/>
    <col min="15621" max="15622" width="10.6640625" style="83" customWidth="1"/>
    <col min="15623" max="15623" width="20.6640625" style="83" customWidth="1"/>
    <col min="15624" max="15872" width="11.33203125" style="83"/>
    <col min="15873" max="15873" width="83.6640625" style="83" customWidth="1"/>
    <col min="15874" max="15874" width="10.6640625" style="83" customWidth="1"/>
    <col min="15875" max="15875" width="50.6640625" style="83" customWidth="1"/>
    <col min="15876" max="15876" width="30.6640625" style="83" customWidth="1"/>
    <col min="15877" max="15878" width="10.6640625" style="83" customWidth="1"/>
    <col min="15879" max="15879" width="20.6640625" style="83" customWidth="1"/>
    <col min="15880" max="16128" width="11.33203125" style="83"/>
    <col min="16129" max="16129" width="83.6640625" style="83" customWidth="1"/>
    <col min="16130" max="16130" width="10.6640625" style="83" customWidth="1"/>
    <col min="16131" max="16131" width="50.6640625" style="83" customWidth="1"/>
    <col min="16132" max="16132" width="30.6640625" style="83" customWidth="1"/>
    <col min="16133" max="16134" width="10.6640625" style="83" customWidth="1"/>
    <col min="16135" max="16135" width="20.6640625" style="83" customWidth="1"/>
    <col min="16136" max="16384" width="11.33203125" style="83"/>
  </cols>
  <sheetData>
    <row r="1" spans="2:15" s="76" customFormat="1" ht="48" customHeight="1">
      <c r="B1" s="75"/>
      <c r="E1" s="77"/>
      <c r="G1" s="77"/>
      <c r="H1" s="77"/>
      <c r="I1" s="77"/>
      <c r="J1" s="77"/>
      <c r="K1" s="77"/>
      <c r="L1" s="77"/>
      <c r="M1" s="77"/>
      <c r="N1" s="77"/>
      <c r="O1" s="77"/>
    </row>
    <row r="2" spans="2:15" s="76" customFormat="1" ht="3" customHeight="1" thickBot="1">
      <c r="B2" s="75"/>
      <c r="E2" s="77"/>
      <c r="G2" s="77"/>
      <c r="H2" s="77"/>
      <c r="I2" s="77"/>
      <c r="J2" s="77"/>
      <c r="K2" s="77"/>
      <c r="L2" s="77"/>
      <c r="M2" s="77"/>
      <c r="N2" s="77"/>
      <c r="O2" s="77"/>
    </row>
    <row r="3" spans="2:15" s="76" customFormat="1" ht="47" customHeight="1" thickBot="1">
      <c r="B3" s="102" t="s">
        <v>281</v>
      </c>
      <c r="C3" s="103"/>
      <c r="D3" s="104"/>
      <c r="E3" s="78"/>
      <c r="F3" s="79" t="s">
        <v>282</v>
      </c>
      <c r="G3" s="77"/>
      <c r="H3" s="77"/>
      <c r="I3" s="77"/>
      <c r="J3" s="77"/>
      <c r="K3" s="77"/>
      <c r="L3" s="77"/>
      <c r="M3" s="77"/>
      <c r="N3" s="77"/>
      <c r="O3" s="77"/>
    </row>
    <row r="4" spans="2:15" s="77" customFormat="1" ht="3" customHeight="1">
      <c r="B4" s="80"/>
    </row>
    <row r="5" spans="2:15" s="81" customFormat="1" ht="15" thickBot="1"/>
    <row r="6" spans="2:15" s="82" customFormat="1" ht="15">
      <c r="B6" s="105" t="s">
        <v>277</v>
      </c>
      <c r="C6" s="106"/>
      <c r="D6" s="106"/>
      <c r="E6" s="106"/>
      <c r="F6" s="107"/>
    </row>
    <row r="7" spans="2:15" s="82" customFormat="1">
      <c r="B7" s="108" t="s">
        <v>283</v>
      </c>
      <c r="C7" s="109"/>
      <c r="D7" s="109"/>
      <c r="E7" s="110"/>
      <c r="F7" s="111"/>
    </row>
    <row r="8" spans="2:15" s="82" customFormat="1">
      <c r="B8" s="108"/>
      <c r="C8" s="109"/>
      <c r="D8" s="109"/>
      <c r="E8" s="110"/>
      <c r="F8" s="111"/>
    </row>
    <row r="9" spans="2:15" s="82" customFormat="1">
      <c r="B9" s="108"/>
      <c r="C9" s="109"/>
      <c r="D9" s="109"/>
      <c r="E9" s="110"/>
      <c r="F9" s="111"/>
    </row>
    <row r="10" spans="2:15" s="82" customFormat="1">
      <c r="B10" s="108"/>
      <c r="C10" s="109"/>
      <c r="D10" s="109"/>
      <c r="E10" s="110"/>
      <c r="F10" s="111"/>
    </row>
    <row r="11" spans="2:15" s="82" customFormat="1">
      <c r="B11" s="108"/>
      <c r="C11" s="109"/>
      <c r="D11" s="109"/>
      <c r="E11" s="110"/>
      <c r="F11" s="111"/>
    </row>
    <row r="12" spans="2:15" s="82" customFormat="1">
      <c r="B12" s="108"/>
      <c r="C12" s="109"/>
      <c r="D12" s="109"/>
      <c r="E12" s="110"/>
      <c r="F12" s="111"/>
    </row>
    <row r="13" spans="2:15" s="82" customFormat="1">
      <c r="B13" s="108"/>
      <c r="C13" s="109"/>
      <c r="D13" s="109"/>
      <c r="E13" s="110"/>
      <c r="F13" s="111"/>
    </row>
    <row r="14" spans="2:15" s="82" customFormat="1">
      <c r="B14" s="108"/>
      <c r="C14" s="109"/>
      <c r="D14" s="109"/>
      <c r="E14" s="110"/>
      <c r="F14" s="111"/>
    </row>
    <row r="15" spans="2:15" s="82" customFormat="1">
      <c r="B15" s="112"/>
      <c r="C15" s="113"/>
      <c r="D15" s="113"/>
      <c r="E15" s="114"/>
      <c r="F15" s="115"/>
    </row>
    <row r="16" spans="2:15" s="82" customFormat="1">
      <c r="B16" s="112"/>
      <c r="C16" s="113"/>
      <c r="D16" s="113"/>
      <c r="E16" s="114"/>
      <c r="F16" s="115"/>
    </row>
    <row r="17" spans="2:6" s="82" customFormat="1">
      <c r="B17" s="112"/>
      <c r="C17" s="113"/>
      <c r="D17" s="113"/>
      <c r="E17" s="114"/>
      <c r="F17" s="115"/>
    </row>
    <row r="18" spans="2:6" s="82" customFormat="1">
      <c r="B18" s="112"/>
      <c r="C18" s="113"/>
      <c r="D18" s="113"/>
      <c r="E18" s="114"/>
      <c r="F18" s="115"/>
    </row>
    <row r="19" spans="2:6" s="82" customFormat="1">
      <c r="B19" s="112"/>
      <c r="C19" s="113"/>
      <c r="D19" s="113"/>
      <c r="E19" s="114"/>
      <c r="F19" s="115"/>
    </row>
    <row r="20" spans="2:6" s="82" customFormat="1">
      <c r="B20" s="112"/>
      <c r="C20" s="113"/>
      <c r="D20" s="113"/>
      <c r="E20" s="114"/>
      <c r="F20" s="115"/>
    </row>
    <row r="21" spans="2:6" s="82" customFormat="1">
      <c r="B21" s="112"/>
      <c r="C21" s="113"/>
      <c r="D21" s="113"/>
      <c r="E21" s="114"/>
      <c r="F21" s="115"/>
    </row>
    <row r="22" spans="2:6" s="82" customFormat="1" ht="15" thickBot="1">
      <c r="B22" s="116"/>
      <c r="C22" s="117"/>
      <c r="D22" s="117"/>
      <c r="E22" s="118"/>
      <c r="F22" s="119"/>
    </row>
    <row r="23" spans="2:6" s="81" customFormat="1" ht="15" thickBot="1"/>
    <row r="24" spans="2:6" s="81" customFormat="1" ht="15">
      <c r="B24" s="105" t="s">
        <v>278</v>
      </c>
      <c r="C24" s="106"/>
      <c r="D24" s="106"/>
      <c r="E24" s="106"/>
      <c r="F24" s="107"/>
    </row>
    <row r="25" spans="2:6" s="81" customFormat="1">
      <c r="B25" s="108" t="s">
        <v>324</v>
      </c>
      <c r="C25" s="109"/>
      <c r="D25" s="109"/>
      <c r="E25" s="110"/>
      <c r="F25" s="111"/>
    </row>
    <row r="26" spans="2:6" s="81" customFormat="1">
      <c r="B26" s="108"/>
      <c r="C26" s="109"/>
      <c r="D26" s="109"/>
      <c r="E26" s="110"/>
      <c r="F26" s="111"/>
    </row>
    <row r="27" spans="2:6" s="81" customFormat="1">
      <c r="B27" s="108"/>
      <c r="C27" s="109"/>
      <c r="D27" s="109"/>
      <c r="E27" s="110"/>
      <c r="F27" s="111"/>
    </row>
    <row r="28" spans="2:6" s="81" customFormat="1">
      <c r="B28" s="108"/>
      <c r="C28" s="109"/>
      <c r="D28" s="109"/>
      <c r="E28" s="110"/>
      <c r="F28" s="111"/>
    </row>
    <row r="29" spans="2:6" s="81" customFormat="1">
      <c r="B29" s="112"/>
      <c r="C29" s="113"/>
      <c r="D29" s="113"/>
      <c r="E29" s="114"/>
      <c r="F29" s="115"/>
    </row>
    <row r="30" spans="2:6" s="81" customFormat="1">
      <c r="B30" s="112"/>
      <c r="C30" s="113"/>
      <c r="D30" s="113"/>
      <c r="E30" s="114"/>
      <c r="F30" s="115"/>
    </row>
    <row r="31" spans="2:6" s="81" customFormat="1" ht="15" thickBot="1">
      <c r="B31" s="116"/>
      <c r="C31" s="117"/>
      <c r="D31" s="117"/>
      <c r="E31" s="118"/>
      <c r="F31" s="119"/>
    </row>
    <row r="32" spans="2:6" s="81" customFormat="1"/>
    <row r="33" s="81" customFormat="1"/>
    <row r="34" s="81" customFormat="1"/>
    <row r="35" s="81" customFormat="1"/>
    <row r="36" s="81" customFormat="1"/>
    <row r="37" s="81" customFormat="1"/>
    <row r="38" s="81" customFormat="1"/>
    <row r="39" s="81" customFormat="1"/>
    <row r="40" s="81" customFormat="1"/>
    <row r="41" s="81" customFormat="1"/>
    <row r="42" s="81" customFormat="1"/>
    <row r="43" s="81" customFormat="1"/>
    <row r="44" s="81" customFormat="1"/>
    <row r="45" s="81" customFormat="1"/>
    <row r="46" s="81" customFormat="1"/>
    <row r="47" s="81" customFormat="1"/>
    <row r="48" s="81" customFormat="1"/>
    <row r="49" s="81" customFormat="1"/>
    <row r="50" s="81" customFormat="1"/>
    <row r="51" s="81" customFormat="1"/>
    <row r="52" s="81" customFormat="1"/>
    <row r="53" s="81" customFormat="1"/>
    <row r="54" s="81" customFormat="1"/>
    <row r="55" s="81" customFormat="1"/>
    <row r="56" s="81" customFormat="1"/>
    <row r="57" s="81" customFormat="1"/>
    <row r="58" s="81" customFormat="1"/>
    <row r="59" s="81" customFormat="1"/>
    <row r="60" s="81" customFormat="1"/>
    <row r="61" s="81" customFormat="1"/>
    <row r="62" s="81" customFormat="1"/>
    <row r="63" s="81" customFormat="1"/>
    <row r="64" s="81" customFormat="1"/>
    <row r="65" s="81" customFormat="1"/>
    <row r="66" s="81" customFormat="1"/>
    <row r="67" s="81" customFormat="1"/>
    <row r="68" s="81" customFormat="1"/>
    <row r="69" s="81" customFormat="1"/>
    <row r="70" s="81" customFormat="1"/>
    <row r="71" s="81" customFormat="1"/>
    <row r="72" s="81" customFormat="1"/>
    <row r="73" s="81" customFormat="1"/>
    <row r="74" s="81" customFormat="1"/>
    <row r="75" s="81" customFormat="1"/>
    <row r="76" s="81" customFormat="1"/>
    <row r="77" s="81" customFormat="1"/>
    <row r="78" s="81" customFormat="1"/>
    <row r="79" s="81" customFormat="1"/>
    <row r="80" s="81" customFormat="1"/>
    <row r="81" s="81" customFormat="1"/>
    <row r="82" s="81" customFormat="1"/>
    <row r="83" s="81" customFormat="1"/>
    <row r="84" s="81" customFormat="1"/>
    <row r="85" s="81" customFormat="1"/>
    <row r="86" s="81" customFormat="1"/>
    <row r="87" s="81" customFormat="1"/>
    <row r="88" s="81" customFormat="1"/>
    <row r="89" s="81" customFormat="1"/>
    <row r="90" s="81" customFormat="1"/>
    <row r="91" s="81" customFormat="1"/>
    <row r="92" s="81" customFormat="1"/>
    <row r="93" s="81" customFormat="1"/>
    <row r="94" s="81" customFormat="1"/>
    <row r="95" s="81" customFormat="1"/>
    <row r="96" s="81" customFormat="1"/>
    <row r="97" s="81" customFormat="1"/>
    <row r="98" s="81" customFormat="1"/>
    <row r="99" s="81" customFormat="1"/>
    <row r="100" s="81" customFormat="1"/>
    <row r="101" s="81" customFormat="1"/>
    <row r="102" s="81" customFormat="1"/>
    <row r="103" s="81" customFormat="1"/>
    <row r="104" s="81" customFormat="1"/>
    <row r="105" s="81" customFormat="1"/>
    <row r="106" s="81" customFormat="1"/>
    <row r="107" s="81" customFormat="1"/>
    <row r="108" s="81" customFormat="1"/>
    <row r="109" s="81" customFormat="1"/>
    <row r="110" s="81" customFormat="1"/>
    <row r="111" s="81" customFormat="1"/>
    <row r="112"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row r="156" s="81" customFormat="1"/>
    <row r="157" s="81" customFormat="1"/>
    <row r="158" s="81" customFormat="1"/>
    <row r="159" s="81" customFormat="1"/>
    <row r="160" s="81" customFormat="1"/>
    <row r="161" s="81" customFormat="1"/>
    <row r="162" s="81" customFormat="1"/>
    <row r="163" s="81" customFormat="1"/>
    <row r="164" s="81" customFormat="1"/>
    <row r="165" s="81" customFormat="1"/>
    <row r="166" s="81" customFormat="1"/>
    <row r="167" s="81" customFormat="1"/>
    <row r="168" s="81" customFormat="1"/>
    <row r="169" s="81" customFormat="1"/>
    <row r="170" s="81" customFormat="1"/>
    <row r="171" s="81" customFormat="1"/>
    <row r="172" s="81" customFormat="1"/>
    <row r="173" s="81" customFormat="1"/>
    <row r="174" s="81" customFormat="1"/>
    <row r="175" s="81" customFormat="1"/>
    <row r="176" s="81" customFormat="1"/>
    <row r="177" s="81" customFormat="1"/>
    <row r="178" s="81" customFormat="1"/>
    <row r="179" s="81" customFormat="1"/>
    <row r="180" s="81" customFormat="1"/>
    <row r="181" s="81" customFormat="1"/>
    <row r="182" s="81" customFormat="1"/>
    <row r="183" s="81" customFormat="1"/>
    <row r="184" s="81" customFormat="1"/>
    <row r="185" s="81" customFormat="1"/>
    <row r="186" s="81" customFormat="1"/>
    <row r="187" s="81" customFormat="1"/>
    <row r="188" s="81" customFormat="1"/>
    <row r="189" s="81" customFormat="1"/>
    <row r="190" s="81" customFormat="1"/>
    <row r="191" s="81" customFormat="1"/>
    <row r="192" s="81" customFormat="1"/>
    <row r="193" s="81" customFormat="1"/>
    <row r="194" s="81" customFormat="1"/>
    <row r="195" s="81" customFormat="1"/>
    <row r="196" s="81" customFormat="1"/>
    <row r="197" s="81" customFormat="1"/>
    <row r="198" s="81" customFormat="1"/>
    <row r="199" s="81" customFormat="1"/>
    <row r="200" s="81" customFormat="1"/>
    <row r="201" s="81" customFormat="1"/>
    <row r="202" s="81" customFormat="1"/>
    <row r="203" s="81" customFormat="1"/>
    <row r="204" s="81" customFormat="1"/>
    <row r="205" s="81" customFormat="1"/>
    <row r="206" s="81" customFormat="1"/>
    <row r="207" s="81" customFormat="1"/>
    <row r="208" s="81" customFormat="1"/>
    <row r="209" s="81" customFormat="1"/>
    <row r="210" s="81" customFormat="1"/>
    <row r="211" s="81" customFormat="1"/>
    <row r="212" s="81" customFormat="1"/>
    <row r="213" s="81" customFormat="1"/>
    <row r="214" s="81" customFormat="1"/>
    <row r="215" s="81" customFormat="1"/>
    <row r="216" s="81" customFormat="1"/>
    <row r="217" s="81" customFormat="1"/>
    <row r="218" s="81" customFormat="1"/>
    <row r="219" s="81" customFormat="1"/>
    <row r="220" s="81" customFormat="1"/>
    <row r="221" s="81" customFormat="1"/>
    <row r="222" s="81" customFormat="1"/>
    <row r="223" s="81" customFormat="1"/>
    <row r="224" s="81" customFormat="1"/>
    <row r="225" s="81" customFormat="1"/>
    <row r="226" s="81" customFormat="1"/>
    <row r="227" s="81" customFormat="1"/>
    <row r="228" s="81" customFormat="1"/>
    <row r="229" s="81" customFormat="1"/>
    <row r="230" s="81" customFormat="1"/>
    <row r="231" s="81" customFormat="1"/>
    <row r="232" s="81" customFormat="1"/>
    <row r="233" s="81" customFormat="1"/>
    <row r="234" s="81" customFormat="1"/>
    <row r="235" s="81" customFormat="1"/>
    <row r="236" s="81" customFormat="1"/>
    <row r="237" s="81" customFormat="1"/>
    <row r="238" s="81" customFormat="1"/>
    <row r="239" s="81" customFormat="1"/>
    <row r="240" s="81" customFormat="1"/>
    <row r="241" s="81" customFormat="1"/>
    <row r="242" s="81" customFormat="1"/>
    <row r="243" s="81" customFormat="1"/>
    <row r="244" s="81" customFormat="1"/>
    <row r="245" s="81" customFormat="1"/>
    <row r="246" s="81" customFormat="1"/>
    <row r="247" s="81" customFormat="1"/>
    <row r="248" s="81" customFormat="1"/>
    <row r="249" s="81" customFormat="1"/>
    <row r="250" s="81" customFormat="1"/>
    <row r="251" s="81" customFormat="1"/>
    <row r="252" s="81" customFormat="1"/>
    <row r="253" s="81" customFormat="1"/>
    <row r="254" s="81" customFormat="1"/>
    <row r="255" s="81" customFormat="1"/>
    <row r="256" s="81" customFormat="1"/>
    <row r="257" s="81" customFormat="1"/>
    <row r="258" s="81" customFormat="1"/>
    <row r="259" s="81" customFormat="1"/>
    <row r="260" s="81" customFormat="1"/>
    <row r="261" s="81" customFormat="1"/>
    <row r="262" s="81" customFormat="1"/>
    <row r="263" s="81" customFormat="1"/>
    <row r="264" s="81" customFormat="1"/>
    <row r="265" s="81" customFormat="1"/>
    <row r="266" s="81" customFormat="1"/>
    <row r="267" s="81" customFormat="1"/>
    <row r="268" s="81" customFormat="1"/>
    <row r="269" s="81" customFormat="1"/>
    <row r="270" s="81" customFormat="1"/>
    <row r="271" s="81" customFormat="1"/>
    <row r="272" s="81" customFormat="1"/>
    <row r="273" s="81" customFormat="1"/>
    <row r="274" s="81" customFormat="1"/>
    <row r="275" s="81" customFormat="1"/>
    <row r="276" s="81" customFormat="1"/>
    <row r="277" s="81" customFormat="1"/>
    <row r="278" s="81" customFormat="1"/>
    <row r="279" s="81" customFormat="1"/>
    <row r="280" s="81" customFormat="1"/>
    <row r="281" s="81" customFormat="1"/>
    <row r="282" s="81" customFormat="1"/>
    <row r="283" s="81" customFormat="1"/>
    <row r="284" s="81" customFormat="1"/>
    <row r="285" s="81" customFormat="1"/>
    <row r="286" s="81" customFormat="1"/>
    <row r="287" s="81" customFormat="1"/>
    <row r="288" s="81" customFormat="1"/>
    <row r="289" s="81" customFormat="1"/>
    <row r="290" s="81" customFormat="1"/>
    <row r="291" s="81" customFormat="1"/>
    <row r="292" s="81" customFormat="1"/>
    <row r="293" s="81" customFormat="1"/>
    <row r="294" s="81" customFormat="1"/>
    <row r="295" s="81" customFormat="1"/>
    <row r="296" s="81" customFormat="1"/>
    <row r="297" s="81" customFormat="1"/>
    <row r="298" s="81" customFormat="1"/>
    <row r="299" s="81" customFormat="1"/>
    <row r="300" s="81" customFormat="1"/>
    <row r="301" s="81" customFormat="1"/>
    <row r="302" s="81" customFormat="1"/>
    <row r="303" s="81" customFormat="1"/>
    <row r="304" s="81" customFormat="1"/>
    <row r="305" s="81" customFormat="1"/>
    <row r="306" s="81" customFormat="1"/>
    <row r="307" s="81" customFormat="1"/>
    <row r="308" s="81" customFormat="1"/>
    <row r="309" s="81" customFormat="1"/>
    <row r="310" s="81" customFormat="1"/>
    <row r="311" s="81" customFormat="1"/>
    <row r="312" s="81" customFormat="1"/>
    <row r="313" s="81" customFormat="1"/>
    <row r="314" s="81" customFormat="1"/>
    <row r="315" s="81" customFormat="1"/>
    <row r="316" s="81" customFormat="1"/>
    <row r="317" s="81" customFormat="1"/>
    <row r="318" s="81" customFormat="1"/>
    <row r="319" s="81" customFormat="1"/>
    <row r="320" s="81" customFormat="1"/>
    <row r="321" s="81" customFormat="1"/>
    <row r="322" s="81" customFormat="1"/>
    <row r="323" s="81" customFormat="1"/>
    <row r="324" s="81" customFormat="1"/>
    <row r="325" s="81" customFormat="1"/>
    <row r="326" s="81" customFormat="1"/>
    <row r="327" s="81" customFormat="1"/>
    <row r="328" s="81" customFormat="1"/>
    <row r="329" s="81" customFormat="1"/>
    <row r="330" s="81" customFormat="1"/>
    <row r="331" s="81" customFormat="1"/>
    <row r="332" s="81" customFormat="1"/>
    <row r="333" s="81" customFormat="1"/>
    <row r="334" s="81" customFormat="1"/>
    <row r="335" s="81" customFormat="1"/>
    <row r="336" s="81" customFormat="1"/>
    <row r="337" s="81" customFormat="1"/>
    <row r="338" s="81" customFormat="1"/>
    <row r="339" s="81" customFormat="1"/>
    <row r="340" s="81" customFormat="1"/>
    <row r="341" s="81" customFormat="1"/>
    <row r="342" s="81" customFormat="1"/>
    <row r="343" s="81" customFormat="1"/>
    <row r="344" s="81" customFormat="1"/>
    <row r="345" s="81" customFormat="1"/>
    <row r="346" s="81" customFormat="1"/>
    <row r="347" s="81" customFormat="1"/>
    <row r="348" s="81" customFormat="1"/>
    <row r="349" s="81" customFormat="1"/>
    <row r="350" s="81" customFormat="1"/>
    <row r="351" s="81" customFormat="1"/>
    <row r="352" s="81" customFormat="1"/>
    <row r="353" s="81" customFormat="1"/>
    <row r="354" s="81" customFormat="1"/>
    <row r="355" s="81" customFormat="1"/>
    <row r="356" s="81" customFormat="1"/>
    <row r="357" s="81" customFormat="1"/>
    <row r="358" s="81" customFormat="1"/>
    <row r="359" s="81" customFormat="1"/>
    <row r="360" s="81" customFormat="1"/>
    <row r="361" s="81" customFormat="1"/>
    <row r="362" s="81" customFormat="1"/>
    <row r="363" s="81" customFormat="1"/>
    <row r="364" s="81" customFormat="1"/>
    <row r="365" s="81" customFormat="1"/>
    <row r="366" s="81" customFormat="1"/>
    <row r="367" s="81" customFormat="1"/>
    <row r="368" s="81" customFormat="1"/>
    <row r="369" s="81" customFormat="1"/>
    <row r="370" s="81" customFormat="1"/>
    <row r="371" s="81" customFormat="1"/>
    <row r="372" s="81" customFormat="1"/>
    <row r="373" s="81" customFormat="1"/>
    <row r="374" s="81" customFormat="1"/>
    <row r="375" s="81" customFormat="1"/>
    <row r="376" s="81" customFormat="1"/>
    <row r="377" s="81" customFormat="1"/>
    <row r="378" s="81" customFormat="1"/>
    <row r="379" s="81" customFormat="1"/>
    <row r="380" s="81" customFormat="1"/>
    <row r="381" s="81" customFormat="1"/>
    <row r="382" s="81" customFormat="1"/>
    <row r="383" s="81" customFormat="1"/>
    <row r="384" s="81" customFormat="1"/>
    <row r="385" s="81" customFormat="1"/>
    <row r="386" s="81" customFormat="1"/>
    <row r="387" s="81" customFormat="1"/>
    <row r="388" s="81" customFormat="1"/>
    <row r="389" s="81" customFormat="1"/>
    <row r="390" s="81" customFormat="1"/>
    <row r="391" s="81" customFormat="1"/>
    <row r="392" s="81" customFormat="1"/>
    <row r="393" s="81" customFormat="1"/>
    <row r="394" s="81" customFormat="1"/>
    <row r="395" s="81" customFormat="1"/>
    <row r="396" s="81" customFormat="1"/>
    <row r="397" s="81" customFormat="1"/>
    <row r="398" s="81" customFormat="1"/>
    <row r="399" s="81" customFormat="1"/>
    <row r="400" s="81" customFormat="1"/>
    <row r="401" s="81" customFormat="1"/>
    <row r="402" s="81" customFormat="1"/>
    <row r="403" s="81" customFormat="1"/>
    <row r="404" s="81" customFormat="1"/>
    <row r="405" s="81" customFormat="1"/>
    <row r="406" s="81" customFormat="1"/>
    <row r="407" s="81" customFormat="1"/>
    <row r="408" s="81" customFormat="1"/>
    <row r="409" s="81" customFormat="1"/>
    <row r="410" s="81" customFormat="1"/>
    <row r="411" s="81" customFormat="1"/>
    <row r="412" s="81" customFormat="1"/>
    <row r="413" s="81" customFormat="1"/>
    <row r="414" s="81" customFormat="1"/>
    <row r="415" s="81" customFormat="1"/>
    <row r="416" s="81" customFormat="1"/>
    <row r="417" s="81" customFormat="1"/>
    <row r="418" s="81" customFormat="1"/>
    <row r="419" s="81" customFormat="1"/>
    <row r="420" s="81" customFormat="1"/>
    <row r="421" s="81" customFormat="1"/>
    <row r="422" s="81" customFormat="1"/>
    <row r="423" s="81" customFormat="1"/>
    <row r="424" s="81" customFormat="1"/>
    <row r="425" s="81" customFormat="1"/>
    <row r="426" s="81" customFormat="1"/>
    <row r="427" s="81" customFormat="1"/>
    <row r="428" s="81" customFormat="1"/>
    <row r="429" s="81" customFormat="1"/>
    <row r="430" s="81" customFormat="1"/>
    <row r="431" s="81" customFormat="1"/>
    <row r="432" s="81" customFormat="1"/>
    <row r="433" s="81" customFormat="1"/>
    <row r="434" s="81" customFormat="1"/>
    <row r="435" s="81" customFormat="1"/>
    <row r="436" s="81" customFormat="1"/>
    <row r="437" s="81" customFormat="1"/>
    <row r="438" s="81" customFormat="1"/>
    <row r="439" s="81" customFormat="1"/>
    <row r="440" s="81" customFormat="1"/>
    <row r="441" s="81" customFormat="1"/>
    <row r="442" s="81" customFormat="1"/>
    <row r="443" s="81" customFormat="1"/>
    <row r="444" s="81" customFormat="1"/>
    <row r="445" s="81" customFormat="1"/>
    <row r="446" s="81" customFormat="1"/>
    <row r="447" s="81" customFormat="1"/>
    <row r="448" s="81" customFormat="1"/>
    <row r="449" s="81" customFormat="1"/>
    <row r="450" s="81" customFormat="1"/>
    <row r="451" s="81" customFormat="1"/>
    <row r="452" s="81" customFormat="1"/>
    <row r="453" s="81" customFormat="1"/>
    <row r="454" s="81" customFormat="1"/>
    <row r="455" s="81" customFormat="1"/>
    <row r="456" s="81" customFormat="1"/>
    <row r="457" s="81" customFormat="1"/>
    <row r="458" s="81" customFormat="1"/>
    <row r="459" s="81" customFormat="1"/>
    <row r="460" s="81" customFormat="1"/>
    <row r="461" s="81" customFormat="1"/>
    <row r="462" s="81" customFormat="1"/>
    <row r="463" s="81" customFormat="1"/>
    <row r="464" s="81" customFormat="1"/>
    <row r="465" s="81" customFormat="1"/>
    <row r="466" s="81" customFormat="1"/>
    <row r="467" s="81" customFormat="1"/>
    <row r="468" s="81" customFormat="1"/>
    <row r="469" s="81" customFormat="1"/>
    <row r="470" s="81" customFormat="1"/>
    <row r="471" s="81" customFormat="1"/>
    <row r="472" s="81" customFormat="1"/>
    <row r="473" s="81" customFormat="1"/>
    <row r="474" s="81" customFormat="1"/>
    <row r="475" s="81" customFormat="1"/>
    <row r="476" s="81" customFormat="1"/>
    <row r="477" s="81" customFormat="1"/>
    <row r="478" s="81" customFormat="1"/>
    <row r="479" s="81" customFormat="1"/>
    <row r="480" s="81" customFormat="1"/>
    <row r="481" s="81" customFormat="1"/>
    <row r="482" s="81" customFormat="1"/>
    <row r="483" s="81" customFormat="1"/>
    <row r="484" s="81" customFormat="1"/>
    <row r="485" s="81" customFormat="1"/>
    <row r="486" s="81" customFormat="1"/>
    <row r="487" s="81" customFormat="1"/>
    <row r="488" s="81" customFormat="1"/>
    <row r="489" s="81" customFormat="1"/>
    <row r="490" s="81" customFormat="1"/>
    <row r="491" s="81" customFormat="1"/>
    <row r="492" s="81" customFormat="1"/>
    <row r="493" s="81" customFormat="1"/>
    <row r="494" s="81" customFormat="1"/>
    <row r="495" s="81" customFormat="1"/>
    <row r="496" s="81" customFormat="1"/>
    <row r="497" s="81" customFormat="1"/>
    <row r="498" s="81" customFormat="1"/>
    <row r="499" s="81" customFormat="1"/>
    <row r="500" s="81" customFormat="1"/>
    <row r="501" s="81" customFormat="1"/>
    <row r="502" s="81" customFormat="1"/>
    <row r="503" s="81" customFormat="1"/>
    <row r="504" s="81" customFormat="1"/>
    <row r="505" s="81" customFormat="1"/>
    <row r="506" s="81" customFormat="1"/>
    <row r="507" s="81" customFormat="1"/>
    <row r="508" s="81" customFormat="1"/>
    <row r="509" s="81" customFormat="1"/>
    <row r="510" s="81" customFormat="1"/>
    <row r="511" s="81" customFormat="1"/>
    <row r="512" s="81" customFormat="1"/>
    <row r="513" s="81" customFormat="1"/>
    <row r="514" s="81" customFormat="1"/>
    <row r="515" s="81" customFormat="1"/>
    <row r="516" s="81" customFormat="1"/>
    <row r="517" s="81" customFormat="1"/>
    <row r="518" s="81" customFormat="1"/>
    <row r="519" s="81" customFormat="1"/>
    <row r="520" s="81" customFormat="1"/>
    <row r="521" s="81" customFormat="1"/>
    <row r="522" s="81" customFormat="1"/>
    <row r="523" s="81" customFormat="1"/>
    <row r="524" s="81" customFormat="1"/>
    <row r="525" s="81" customFormat="1"/>
    <row r="526" s="81" customFormat="1"/>
    <row r="527" s="81" customFormat="1"/>
    <row r="528" s="81" customFormat="1"/>
    <row r="529" s="81" customFormat="1"/>
    <row r="530" s="81" customFormat="1"/>
    <row r="531" s="81" customFormat="1"/>
    <row r="532" s="81" customFormat="1"/>
    <row r="533" s="81" customFormat="1"/>
    <row r="534" s="81" customFormat="1"/>
    <row r="535" s="81" customFormat="1"/>
    <row r="536" s="81" customFormat="1"/>
    <row r="537" s="81" customFormat="1"/>
    <row r="538" s="81" customFormat="1"/>
    <row r="539" s="81" customFormat="1"/>
    <row r="540" s="81" customFormat="1"/>
    <row r="541" s="81" customFormat="1"/>
    <row r="542" s="81" customFormat="1"/>
    <row r="543" s="81" customFormat="1"/>
    <row r="544" s="81" customFormat="1"/>
    <row r="545" s="81" customFormat="1"/>
    <row r="546" s="81" customFormat="1"/>
    <row r="547" s="81" customFormat="1"/>
    <row r="548" s="81" customFormat="1"/>
    <row r="549" s="81" customFormat="1"/>
    <row r="550" s="81" customFormat="1"/>
    <row r="551" s="81" customFormat="1"/>
    <row r="552" s="81" customFormat="1"/>
    <row r="553" s="81" customFormat="1"/>
    <row r="554" s="81" customFormat="1"/>
    <row r="555" s="81" customFormat="1"/>
    <row r="556" s="81" customFormat="1"/>
    <row r="557" s="81" customFormat="1"/>
    <row r="558" s="81" customFormat="1"/>
    <row r="559" s="81" customFormat="1"/>
    <row r="560" s="81" customFormat="1"/>
    <row r="561" s="81" customFormat="1"/>
    <row r="562" s="81" customFormat="1"/>
    <row r="563" s="81" customFormat="1"/>
    <row r="564" s="81" customFormat="1"/>
    <row r="565" s="81" customFormat="1"/>
    <row r="566" s="81" customFormat="1"/>
    <row r="567" s="81" customFormat="1"/>
    <row r="568" s="81" customFormat="1"/>
    <row r="569" s="81" customFormat="1"/>
    <row r="570" s="81" customFormat="1"/>
    <row r="571" s="81" customFormat="1"/>
  </sheetData>
  <mergeCells count="5">
    <mergeCell ref="B3:D3"/>
    <mergeCell ref="B6:F6"/>
    <mergeCell ref="B7:F22"/>
    <mergeCell ref="B24:F24"/>
    <mergeCell ref="B25:F31"/>
  </mergeCells>
  <pageMargins left="0.7" right="0.7" top="0.75" bottom="0.75" header="0.3" footer="0.3"/>
  <pageSetup paperSize="9" orientation="portrait" horizontalDpi="75" verticalDpi="7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B1:G68"/>
  <sheetViews>
    <sheetView showGridLines="0" zoomScaleNormal="100" zoomScalePageLayoutView="117" workbookViewId="0">
      <pane ySplit="3" topLeftCell="A4" activePane="bottomLeft" state="frozen"/>
      <selection pane="bottomLeft" activeCell="A9" sqref="A9:XFD9"/>
    </sheetView>
  </sheetViews>
  <sheetFormatPr baseColWidth="10" defaultColWidth="8.83203125" defaultRowHeight="14"/>
  <cols>
    <col min="1" max="1" width="1.1640625" style="17" customWidth="1"/>
    <col min="2" max="3" width="28.83203125" style="17" customWidth="1"/>
    <col min="4" max="4" width="130.83203125" style="16" customWidth="1"/>
    <col min="5" max="5" width="12.83203125" style="16" customWidth="1"/>
    <col min="6" max="6" width="12.83203125" style="17" customWidth="1"/>
    <col min="7" max="16384" width="8.83203125" style="17"/>
  </cols>
  <sheetData>
    <row r="1" spans="2:7" ht="48" customHeight="1">
      <c r="B1" s="15"/>
      <c r="C1" s="15"/>
      <c r="D1" s="16" t="s">
        <v>0</v>
      </c>
    </row>
    <row r="2" spans="2:7" ht="2.25" customHeight="1" thickBot="1"/>
    <row r="3" spans="2:7" s="19" customFormat="1" ht="69" customHeight="1" thickBot="1">
      <c r="B3" s="122" t="s">
        <v>323</v>
      </c>
      <c r="C3" s="123"/>
      <c r="D3" s="124"/>
      <c r="E3" s="54"/>
      <c r="F3" s="55"/>
      <c r="G3" s="55"/>
    </row>
    <row r="4" spans="2:7" s="19" customFormat="1" ht="4" customHeight="1" thickBot="1">
      <c r="B4" s="18"/>
      <c r="C4" s="18"/>
      <c r="E4" s="17"/>
      <c r="F4" s="17"/>
    </row>
    <row r="5" spans="2:7" s="35" customFormat="1" ht="18">
      <c r="B5" s="37" t="s">
        <v>4</v>
      </c>
      <c r="C5" s="43"/>
      <c r="D5" s="44"/>
    </row>
    <row r="6" spans="2:7" s="35" customFormat="1" ht="16" customHeight="1">
      <c r="B6" s="23" t="s">
        <v>5</v>
      </c>
      <c r="C6" s="24" t="s">
        <v>296</v>
      </c>
      <c r="D6" s="24" t="s">
        <v>6</v>
      </c>
    </row>
    <row r="7" spans="2:7" s="35" customFormat="1" ht="16" customHeight="1">
      <c r="B7" s="125" t="s">
        <v>407</v>
      </c>
      <c r="C7" s="126"/>
      <c r="D7" s="126"/>
    </row>
    <row r="8" spans="2:7" s="35" customFormat="1" ht="16" customHeight="1">
      <c r="B8" s="96"/>
      <c r="C8" s="97"/>
      <c r="D8" s="97"/>
    </row>
    <row r="9" spans="2:7" s="35" customFormat="1" ht="180" customHeight="1">
      <c r="B9" s="26" t="s">
        <v>411</v>
      </c>
      <c r="C9" s="86" t="s">
        <v>289</v>
      </c>
      <c r="D9" s="27" t="s">
        <v>292</v>
      </c>
    </row>
    <row r="10" spans="2:7" s="35" customFormat="1" ht="16" customHeight="1">
      <c r="B10" s="125" t="s">
        <v>284</v>
      </c>
      <c r="C10" s="126"/>
      <c r="D10" s="126"/>
    </row>
    <row r="11" spans="2:7" s="35" customFormat="1" ht="25" customHeight="1">
      <c r="B11" s="26" t="s">
        <v>7</v>
      </c>
      <c r="C11" s="86" t="s">
        <v>286</v>
      </c>
      <c r="D11" s="27" t="s">
        <v>285</v>
      </c>
    </row>
    <row r="12" spans="2:7" s="35" customFormat="1" ht="16" customHeight="1">
      <c r="B12" s="125" t="s">
        <v>287</v>
      </c>
      <c r="C12" s="126"/>
      <c r="D12" s="126"/>
    </row>
    <row r="13" spans="2:7" s="35" customFormat="1" ht="25" customHeight="1">
      <c r="B13" s="26" t="s">
        <v>8</v>
      </c>
      <c r="C13" s="74" t="s">
        <v>286</v>
      </c>
      <c r="D13" s="27" t="s">
        <v>330</v>
      </c>
    </row>
    <row r="14" spans="2:7" s="67" customFormat="1" ht="16" customHeight="1">
      <c r="B14" s="125" t="s">
        <v>288</v>
      </c>
      <c r="C14" s="126"/>
      <c r="D14" s="126"/>
      <c r="E14" s="68"/>
    </row>
    <row r="15" spans="2:7" s="35" customFormat="1" ht="25" customHeight="1">
      <c r="B15" s="26"/>
      <c r="C15" s="74" t="s">
        <v>289</v>
      </c>
      <c r="D15" s="27" t="s">
        <v>290</v>
      </c>
    </row>
    <row r="16" spans="2:7" s="25" customFormat="1" ht="16" customHeight="1">
      <c r="B16" s="120" t="s">
        <v>291</v>
      </c>
      <c r="C16" s="121"/>
      <c r="D16" s="121"/>
      <c r="E16" s="28"/>
    </row>
    <row r="17" spans="2:5" s="35" customFormat="1" ht="25" customHeight="1">
      <c r="B17" s="26"/>
      <c r="C17" s="74" t="s">
        <v>289</v>
      </c>
      <c r="D17" s="27" t="s">
        <v>292</v>
      </c>
    </row>
    <row r="18" spans="2:5" s="25" customFormat="1" ht="15">
      <c r="B18" s="120" t="s">
        <v>293</v>
      </c>
      <c r="C18" s="121"/>
      <c r="D18" s="121"/>
      <c r="E18" s="28"/>
    </row>
    <row r="19" spans="2:5" s="25" customFormat="1">
      <c r="B19" s="26" t="s">
        <v>8</v>
      </c>
      <c r="C19" s="84" t="s">
        <v>294</v>
      </c>
      <c r="D19" s="27" t="s">
        <v>331</v>
      </c>
      <c r="E19" s="28"/>
    </row>
    <row r="20" spans="2:5" s="25" customFormat="1" ht="15">
      <c r="B20" s="120" t="s">
        <v>295</v>
      </c>
      <c r="C20" s="121"/>
      <c r="D20" s="121"/>
      <c r="E20" s="28"/>
    </row>
    <row r="21" spans="2:5" s="25" customFormat="1">
      <c r="B21" s="26" t="s">
        <v>8</v>
      </c>
      <c r="C21" s="84" t="s">
        <v>294</v>
      </c>
      <c r="D21" s="27" t="s">
        <v>331</v>
      </c>
      <c r="E21" s="28"/>
    </row>
    <row r="22" spans="2:5" s="25" customFormat="1" ht="13">
      <c r="D22" s="28"/>
      <c r="E22" s="28"/>
    </row>
    <row r="23" spans="2:5" s="25" customFormat="1" ht="13">
      <c r="D23" s="28"/>
      <c r="E23" s="28"/>
    </row>
    <row r="24" spans="2:5" s="25" customFormat="1" ht="13">
      <c r="D24" s="28"/>
      <c r="E24" s="28"/>
    </row>
    <row r="25" spans="2:5" s="25" customFormat="1" ht="13">
      <c r="D25" s="28"/>
      <c r="E25" s="28"/>
    </row>
    <row r="26" spans="2:5" s="25" customFormat="1" ht="13">
      <c r="D26" s="28"/>
      <c r="E26" s="28"/>
    </row>
    <row r="27" spans="2:5" s="25" customFormat="1" ht="13">
      <c r="D27" s="28"/>
      <c r="E27" s="28"/>
    </row>
    <row r="28" spans="2:5" s="25" customFormat="1" ht="13">
      <c r="D28" s="28"/>
      <c r="E28" s="28"/>
    </row>
    <row r="29" spans="2:5" s="25" customFormat="1" ht="13">
      <c r="D29" s="28"/>
      <c r="E29" s="28"/>
    </row>
    <row r="30" spans="2:5" s="20" customFormat="1">
      <c r="D30" s="21"/>
      <c r="E30" s="21"/>
    </row>
    <row r="31" spans="2:5" s="20" customFormat="1">
      <c r="D31" s="21"/>
      <c r="E31" s="21"/>
    </row>
    <row r="32" spans="2:5" s="20" customFormat="1">
      <c r="D32" s="21"/>
      <c r="E32" s="21"/>
    </row>
    <row r="33" spans="2:5" s="20" customFormat="1">
      <c r="D33" s="21"/>
      <c r="E33" s="21"/>
    </row>
    <row r="34" spans="2:5" s="20" customFormat="1">
      <c r="D34" s="21"/>
      <c r="E34" s="21"/>
    </row>
    <row r="35" spans="2:5" s="20" customFormat="1">
      <c r="D35" s="21"/>
      <c r="E35" s="21"/>
    </row>
    <row r="36" spans="2:5" s="20" customFormat="1">
      <c r="D36" s="21"/>
      <c r="E36" s="21"/>
    </row>
    <row r="37" spans="2:5" s="20" customFormat="1">
      <c r="D37" s="21"/>
      <c r="E37" s="21"/>
    </row>
    <row r="38" spans="2:5" s="20" customFormat="1">
      <c r="D38" s="21"/>
      <c r="E38" s="21"/>
    </row>
    <row r="39" spans="2:5" s="20" customFormat="1">
      <c r="D39" s="21"/>
      <c r="E39" s="21"/>
    </row>
    <row r="40" spans="2:5" s="20" customFormat="1">
      <c r="D40" s="21"/>
      <c r="E40" s="21"/>
    </row>
    <row r="41" spans="2:5" s="20" customFormat="1">
      <c r="D41" s="21"/>
      <c r="E41" s="16"/>
    </row>
    <row r="42" spans="2:5" s="20" customFormat="1">
      <c r="D42" s="21"/>
      <c r="E42" s="16"/>
    </row>
    <row r="43" spans="2:5" s="20" customFormat="1">
      <c r="D43" s="21"/>
      <c r="E43" s="16"/>
    </row>
    <row r="44" spans="2:5">
      <c r="B44" s="20"/>
      <c r="C44" s="20"/>
      <c r="D44" s="21"/>
    </row>
    <row r="45" spans="2:5">
      <c r="B45" s="20"/>
      <c r="C45" s="20"/>
      <c r="D45" s="21"/>
    </row>
    <row r="46" spans="2:5">
      <c r="B46" s="20"/>
      <c r="C46" s="20"/>
      <c r="D46" s="21"/>
    </row>
    <row r="47" spans="2:5">
      <c r="B47" s="20"/>
      <c r="C47" s="20"/>
      <c r="D47" s="21"/>
    </row>
    <row r="48" spans="2:5">
      <c r="B48" s="20"/>
      <c r="C48" s="20"/>
      <c r="D48" s="21"/>
    </row>
    <row r="49" spans="2:4">
      <c r="B49" s="20"/>
      <c r="C49" s="20"/>
      <c r="D49" s="21"/>
    </row>
    <row r="50" spans="2:4">
      <c r="B50" s="20"/>
      <c r="C50" s="20"/>
      <c r="D50" s="21"/>
    </row>
    <row r="51" spans="2:4">
      <c r="B51" s="20"/>
      <c r="C51" s="20"/>
      <c r="D51" s="21"/>
    </row>
    <row r="52" spans="2:4">
      <c r="B52" s="20"/>
      <c r="C52" s="20"/>
      <c r="D52" s="21"/>
    </row>
    <row r="53" spans="2:4">
      <c r="B53" s="20"/>
      <c r="C53" s="20"/>
      <c r="D53" s="21"/>
    </row>
    <row r="54" spans="2:4">
      <c r="B54" s="20"/>
      <c r="C54" s="20"/>
      <c r="D54" s="21"/>
    </row>
    <row r="55" spans="2:4">
      <c r="B55" s="20"/>
      <c r="C55" s="20"/>
      <c r="D55" s="21"/>
    </row>
    <row r="56" spans="2:4">
      <c r="B56" s="20"/>
      <c r="C56" s="20"/>
      <c r="D56" s="21"/>
    </row>
    <row r="57" spans="2:4">
      <c r="B57" s="20"/>
      <c r="C57" s="20"/>
      <c r="D57" s="21"/>
    </row>
    <row r="58" spans="2:4">
      <c r="B58" s="20"/>
      <c r="C58" s="20"/>
      <c r="D58" s="21"/>
    </row>
    <row r="59" spans="2:4">
      <c r="B59" s="20"/>
      <c r="C59" s="20"/>
      <c r="D59" s="21"/>
    </row>
    <row r="60" spans="2:4">
      <c r="B60" s="20"/>
      <c r="C60" s="20"/>
      <c r="D60" s="21"/>
    </row>
    <row r="61" spans="2:4">
      <c r="B61" s="20"/>
      <c r="C61" s="20"/>
      <c r="D61" s="21"/>
    </row>
    <row r="62" spans="2:4">
      <c r="B62" s="20"/>
      <c r="C62" s="20"/>
      <c r="D62" s="21"/>
    </row>
    <row r="63" spans="2:4">
      <c r="B63" s="20"/>
      <c r="C63" s="20"/>
      <c r="D63" s="21"/>
    </row>
    <row r="64" spans="2:4">
      <c r="B64" s="20"/>
      <c r="C64" s="20"/>
      <c r="D64" s="21"/>
    </row>
    <row r="65" spans="2:4">
      <c r="B65" s="20"/>
      <c r="C65" s="20"/>
      <c r="D65" s="21"/>
    </row>
    <row r="66" spans="2:4">
      <c r="B66" s="20"/>
      <c r="C66" s="20"/>
      <c r="D66" s="21"/>
    </row>
    <row r="67" spans="2:4">
      <c r="B67" s="20"/>
      <c r="C67" s="20"/>
      <c r="D67" s="21"/>
    </row>
    <row r="68" spans="2:4">
      <c r="B68" s="20"/>
      <c r="C68" s="20"/>
      <c r="D68" s="21"/>
    </row>
  </sheetData>
  <mergeCells count="8">
    <mergeCell ref="B18:D18"/>
    <mergeCell ref="B20:D20"/>
    <mergeCell ref="B3:D3"/>
    <mergeCell ref="B16:D16"/>
    <mergeCell ref="B14:D14"/>
    <mergeCell ref="B10:D10"/>
    <mergeCell ref="B12:D12"/>
    <mergeCell ref="B7:D7"/>
  </mergeCells>
  <conditionalFormatting sqref="C15">
    <cfRule type="expression" dxfId="146" priority="18">
      <formula>LEN(C15)&lt;8</formula>
    </cfRule>
  </conditionalFormatting>
  <conditionalFormatting sqref="C13">
    <cfRule type="expression" dxfId="145" priority="17">
      <formula>LEN(C13)&lt;8</formula>
    </cfRule>
  </conditionalFormatting>
  <conditionalFormatting sqref="C17">
    <cfRule type="expression" dxfId="144" priority="16">
      <formula>LEN(C17)&lt;8</formula>
    </cfRule>
  </conditionalFormatting>
  <conditionalFormatting sqref="C11">
    <cfRule type="expression" dxfId="143" priority="14">
      <formula>LEN(C11)&gt;40</formula>
    </cfRule>
    <cfRule type="expression" dxfId="142" priority="15">
      <formula>LEN(C11)&lt;8</formula>
    </cfRule>
  </conditionalFormatting>
  <conditionalFormatting sqref="C19">
    <cfRule type="expression" dxfId="141" priority="4">
      <formula>LEN(C19)&lt;8</formula>
    </cfRule>
  </conditionalFormatting>
  <conditionalFormatting sqref="C21">
    <cfRule type="expression" dxfId="140" priority="3">
      <formula>LEN(C21)&lt;8</formula>
    </cfRule>
  </conditionalFormatting>
  <conditionalFormatting sqref="C9">
    <cfRule type="expression" dxfId="139" priority="1">
      <formula>LEN(C9)&gt;40</formula>
    </cfRule>
    <cfRule type="expression" dxfId="138" priority="2">
      <formula>LEN(C9)&lt;8</formula>
    </cfRule>
  </conditionalFormatting>
  <dataValidations count="3">
    <dataValidation type="textLength" allowBlank="1" showInputMessage="1" showErrorMessage="1" errorTitle="Password Length Error" error="Password must be minimum of 8 and maximum 12 characters length" promptTitle="Password Policy" prompt="At least 8 characters, but no more than 20 characters in length _x000a_At least one lower-case letter_x000a_At least one upper-case letter_x000a_At least one digit_x000a_At least one special char (e.g: @!#$%?^)" sqref="C13" xr:uid="{AA3DCDA1-51A3-1B4F-BA51-00B31742B9AE}">
      <formula1>8</formula1>
      <formula2>20</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special character (e.g: @!#$%?^)" sqref="C17 C19 C21" xr:uid="{42594C90-3A27-2F49-8094-3AF94BD00ED5}">
      <formula1>8</formula1>
      <formula2>20</formula2>
    </dataValidation>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5" xr:uid="{DD1F18D0-1942-7B45-9E66-0BDFFA62A311}">
      <formula1>12</formula1>
      <formula2>255</formula2>
    </dataValidation>
  </dataValidations>
  <printOptions horizontalCentered="1"/>
  <pageMargins left="0.5" right="0.5" top="0.5" bottom="0.5" header="0.25" footer="0.25"/>
  <pageSetup orientation="portrait" r:id="rId1"/>
  <headerFooter alignWithMargins="0">
    <oddFooter>&amp;L&amp;8http://www.vertex42.com/ExcelTemplates/spring-cleaning-checklist.html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C141"/>
  <sheetViews>
    <sheetView tabSelected="1" zoomScale="93" zoomScaleNormal="93" workbookViewId="0">
      <pane ySplit="4" topLeftCell="A5" activePane="bottomLeft" state="frozen"/>
      <selection pane="bottomLeft" activeCell="C8" sqref="C8"/>
    </sheetView>
  </sheetViews>
  <sheetFormatPr baseColWidth="10" defaultColWidth="12.33203125" defaultRowHeight="13"/>
  <cols>
    <col min="1" max="1" width="1.1640625" style="29" customWidth="1"/>
    <col min="2" max="2" width="44.5" style="36" customWidth="1"/>
    <col min="3" max="3" width="40.6640625" style="36" customWidth="1"/>
    <col min="4" max="4" width="28.83203125" style="36" customWidth="1"/>
    <col min="5" max="5" width="65.33203125" style="36" customWidth="1"/>
    <col min="6" max="6" width="58.33203125" style="36" customWidth="1"/>
    <col min="7" max="7" width="6.33203125" style="36" hidden="1" customWidth="1"/>
    <col min="8" max="8" width="56.33203125" style="29" customWidth="1"/>
    <col min="9" max="12" width="26.6640625" style="36" customWidth="1"/>
    <col min="13" max="13" width="26.83203125" style="29" customWidth="1"/>
    <col min="14" max="16" width="27.6640625" style="29" customWidth="1"/>
    <col min="17" max="29" width="12.33203125" style="29"/>
    <col min="30" max="16384" width="12.33203125" style="36"/>
  </cols>
  <sheetData>
    <row r="1" spans="1:29" s="29" customFormat="1" ht="48" customHeight="1">
      <c r="M1" s="38"/>
      <c r="N1" s="38"/>
      <c r="O1" s="38"/>
      <c r="P1" s="38"/>
    </row>
    <row r="2" spans="1:29" s="30" customFormat="1" ht="2.25" customHeight="1" thickBot="1">
      <c r="D2" s="31"/>
      <c r="E2" s="32"/>
      <c r="F2" s="32"/>
    </row>
    <row r="3" spans="1:29" s="30" customFormat="1" ht="60" customHeight="1" thickBot="1">
      <c r="B3" s="127" t="s">
        <v>322</v>
      </c>
      <c r="C3" s="128"/>
      <c r="D3" s="129"/>
      <c r="E3" s="129"/>
      <c r="F3" s="129"/>
      <c r="G3" s="129"/>
      <c r="H3" s="129"/>
      <c r="I3" s="129"/>
      <c r="J3" s="129"/>
      <c r="K3" s="129"/>
      <c r="L3" s="130"/>
    </row>
    <row r="4" spans="1:29" s="35" customFormat="1" ht="4" customHeight="1" thickBot="1">
      <c r="A4" s="33"/>
      <c r="B4" s="33"/>
      <c r="C4" s="33"/>
      <c r="D4" s="34"/>
      <c r="E4" s="34"/>
      <c r="F4" s="34"/>
      <c r="G4" s="33"/>
      <c r="H4" s="33"/>
      <c r="I4" s="33"/>
      <c r="J4" s="33"/>
      <c r="K4" s="33"/>
      <c r="L4" s="30"/>
      <c r="M4" s="30"/>
      <c r="N4" s="33"/>
      <c r="O4" s="33"/>
      <c r="P4" s="33"/>
      <c r="Q4" s="33"/>
      <c r="R4" s="33"/>
      <c r="S4" s="33"/>
      <c r="T4" s="33"/>
      <c r="U4" s="33"/>
      <c r="V4" s="33"/>
      <c r="W4" s="33"/>
      <c r="X4" s="33"/>
      <c r="Y4" s="33"/>
      <c r="Z4" s="33"/>
      <c r="AA4" s="33"/>
      <c r="AB4" s="33"/>
    </row>
    <row r="5" spans="1:29" s="40" customFormat="1" ht="16" customHeight="1" thickBot="1">
      <c r="A5" s="38"/>
      <c r="B5" s="131" t="s">
        <v>9</v>
      </c>
      <c r="C5" s="132"/>
      <c r="D5" s="133"/>
      <c r="E5" s="133"/>
      <c r="F5" s="133"/>
      <c r="G5" s="134"/>
      <c r="H5" s="39"/>
      <c r="I5" s="29"/>
      <c r="J5" s="29"/>
      <c r="K5" s="29"/>
      <c r="L5" s="29"/>
      <c r="M5" s="29"/>
      <c r="N5" s="38"/>
      <c r="O5" s="38"/>
      <c r="P5" s="38"/>
      <c r="Q5" s="38"/>
      <c r="R5" s="38"/>
      <c r="S5" s="38"/>
      <c r="T5" s="38"/>
      <c r="U5" s="38"/>
      <c r="V5" s="38"/>
      <c r="W5" s="38"/>
      <c r="X5" s="38"/>
      <c r="Y5" s="38"/>
      <c r="Z5" s="38"/>
      <c r="AA5" s="38"/>
      <c r="AB5" s="38"/>
      <c r="AC5" s="38"/>
    </row>
    <row r="6" spans="1:29" s="40" customFormat="1" ht="16" customHeight="1">
      <c r="A6" s="38"/>
      <c r="B6" s="71" t="s">
        <v>208</v>
      </c>
      <c r="C6" s="69" t="s">
        <v>10</v>
      </c>
      <c r="D6" s="69" t="s">
        <v>302</v>
      </c>
      <c r="E6" s="69" t="s">
        <v>303</v>
      </c>
      <c r="F6" s="70" t="s">
        <v>304</v>
      </c>
      <c r="G6" s="41"/>
      <c r="H6" s="70" t="s">
        <v>317</v>
      </c>
      <c r="I6" s="70" t="s">
        <v>318</v>
      </c>
      <c r="J6" s="29"/>
      <c r="K6" s="29"/>
      <c r="L6" s="29"/>
      <c r="M6" s="38"/>
      <c r="N6" s="38"/>
      <c r="O6" s="38"/>
      <c r="P6" s="38"/>
      <c r="Q6" s="38"/>
      <c r="R6" s="38"/>
      <c r="S6" s="38"/>
      <c r="T6" s="38"/>
      <c r="U6" s="38"/>
      <c r="V6" s="38"/>
      <c r="W6" s="38"/>
      <c r="X6" s="38"/>
      <c r="Y6" s="38"/>
      <c r="Z6" s="38"/>
      <c r="AA6" s="38"/>
      <c r="AB6" s="38"/>
    </row>
    <row r="7" spans="1:29" s="40" customFormat="1" ht="16" customHeight="1">
      <c r="A7" s="38"/>
      <c r="B7" s="56" t="s">
        <v>297</v>
      </c>
      <c r="C7" s="63" t="s">
        <v>301</v>
      </c>
      <c r="D7" s="57" t="s">
        <v>305</v>
      </c>
      <c r="E7" s="57" t="s">
        <v>393</v>
      </c>
      <c r="F7" s="57" t="s">
        <v>394</v>
      </c>
      <c r="G7" s="42"/>
      <c r="H7" s="53" t="s">
        <v>316</v>
      </c>
      <c r="I7" s="53" t="s">
        <v>316</v>
      </c>
      <c r="J7" s="29"/>
      <c r="K7" s="29"/>
      <c r="L7" s="29"/>
      <c r="M7" s="38"/>
      <c r="N7" s="38"/>
      <c r="O7" s="38"/>
      <c r="P7" s="38"/>
      <c r="Q7" s="38"/>
      <c r="R7" s="38"/>
      <c r="S7" s="38"/>
      <c r="T7" s="38"/>
      <c r="U7" s="38"/>
      <c r="V7" s="38"/>
      <c r="W7" s="38"/>
      <c r="X7" s="38"/>
      <c r="Y7" s="38"/>
      <c r="Z7" s="38"/>
      <c r="AA7" s="38"/>
      <c r="AB7" s="38"/>
    </row>
    <row r="8" spans="1:29" s="40" customFormat="1" ht="16" customHeight="1">
      <c r="A8" s="38"/>
      <c r="B8" s="56" t="s">
        <v>299</v>
      </c>
      <c r="C8" s="64" t="s">
        <v>301</v>
      </c>
      <c r="D8" s="58" t="s">
        <v>307</v>
      </c>
      <c r="E8" s="58" t="s">
        <v>308</v>
      </c>
      <c r="F8" s="58" t="s">
        <v>309</v>
      </c>
      <c r="G8" s="42"/>
      <c r="H8" s="53" t="s">
        <v>316</v>
      </c>
      <c r="I8" s="53" t="s">
        <v>316</v>
      </c>
      <c r="J8" s="29"/>
      <c r="K8" s="29"/>
      <c r="L8" s="29"/>
      <c r="M8" s="38"/>
      <c r="N8" s="38"/>
      <c r="O8" s="38"/>
      <c r="P8" s="38"/>
      <c r="Q8" s="38"/>
      <c r="R8" s="38"/>
      <c r="S8" s="38"/>
      <c r="T8" s="38"/>
      <c r="U8" s="38"/>
      <c r="V8" s="38"/>
      <c r="W8" s="38"/>
      <c r="X8" s="38"/>
      <c r="Y8" s="38"/>
      <c r="Z8" s="38"/>
      <c r="AA8" s="38"/>
      <c r="AB8" s="38"/>
    </row>
    <row r="9" spans="1:29" s="40" customFormat="1" ht="16" customHeight="1">
      <c r="A9" s="38"/>
      <c r="B9" s="56" t="s">
        <v>300</v>
      </c>
      <c r="C9" s="64" t="s">
        <v>301</v>
      </c>
      <c r="D9" s="58" t="s">
        <v>306</v>
      </c>
      <c r="E9" s="58" t="s">
        <v>372</v>
      </c>
      <c r="F9" s="58" t="s">
        <v>373</v>
      </c>
      <c r="G9" s="42"/>
      <c r="H9" s="53" t="s">
        <v>316</v>
      </c>
      <c r="I9" s="53" t="s">
        <v>316</v>
      </c>
      <c r="J9" s="29"/>
      <c r="K9" s="29"/>
      <c r="L9" s="29"/>
      <c r="M9" s="38"/>
      <c r="N9" s="38"/>
      <c r="O9" s="38"/>
      <c r="P9" s="38"/>
      <c r="Q9" s="38"/>
      <c r="R9" s="38"/>
      <c r="S9" s="38"/>
      <c r="T9" s="38"/>
      <c r="U9" s="38"/>
      <c r="V9" s="38"/>
      <c r="W9" s="38"/>
      <c r="X9" s="38"/>
      <c r="Y9" s="38"/>
      <c r="Z9" s="38"/>
      <c r="AA9" s="38"/>
      <c r="AB9" s="38"/>
    </row>
    <row r="10" spans="1:29" s="29" customFormat="1" ht="14" thickBot="1">
      <c r="B10" s="56" t="s">
        <v>209</v>
      </c>
      <c r="C10" s="64" t="s">
        <v>301</v>
      </c>
      <c r="D10" s="58" t="s">
        <v>315</v>
      </c>
      <c r="E10" s="87" t="s">
        <v>316</v>
      </c>
      <c r="F10" s="53" t="s">
        <v>316</v>
      </c>
      <c r="H10" s="53" t="s">
        <v>319</v>
      </c>
      <c r="I10" s="88" t="s">
        <v>320</v>
      </c>
    </row>
    <row r="11" spans="1:29" s="40" customFormat="1" ht="16" customHeight="1">
      <c r="A11" s="38"/>
      <c r="B11" s="71" t="s">
        <v>208</v>
      </c>
      <c r="C11" s="69" t="s">
        <v>10</v>
      </c>
      <c r="D11" s="69" t="s">
        <v>302</v>
      </c>
      <c r="E11" s="69" t="s">
        <v>303</v>
      </c>
      <c r="F11" s="70" t="s">
        <v>304</v>
      </c>
      <c r="G11" s="41"/>
      <c r="H11" s="70" t="s">
        <v>395</v>
      </c>
      <c r="I11" s="70" t="s">
        <v>396</v>
      </c>
      <c r="J11" s="70" t="s">
        <v>317</v>
      </c>
      <c r="K11" s="70" t="s">
        <v>318</v>
      </c>
      <c r="L11" s="29"/>
      <c r="M11" s="38"/>
      <c r="N11" s="38"/>
      <c r="O11" s="38"/>
      <c r="P11" s="38"/>
      <c r="Q11" s="38"/>
      <c r="R11" s="38"/>
      <c r="S11" s="38"/>
      <c r="T11" s="38"/>
      <c r="U11" s="38"/>
      <c r="V11" s="38"/>
      <c r="W11" s="38"/>
      <c r="X11" s="38"/>
      <c r="Y11" s="38"/>
      <c r="Z11" s="38"/>
      <c r="AA11" s="38"/>
      <c r="AB11" s="38"/>
    </row>
    <row r="12" spans="1:29" s="40" customFormat="1" ht="16" customHeight="1">
      <c r="A12" s="38"/>
      <c r="B12" s="56" t="s">
        <v>298</v>
      </c>
      <c r="C12" s="64" t="s">
        <v>301</v>
      </c>
      <c r="D12" s="58" t="s">
        <v>369</v>
      </c>
      <c r="E12" s="58" t="s">
        <v>370</v>
      </c>
      <c r="F12" s="58" t="s">
        <v>371</v>
      </c>
      <c r="G12" s="42"/>
      <c r="H12" s="53" t="s">
        <v>397</v>
      </c>
      <c r="I12" s="53" t="s">
        <v>398</v>
      </c>
      <c r="J12" s="53" t="s">
        <v>316</v>
      </c>
      <c r="K12" s="53" t="s">
        <v>316</v>
      </c>
      <c r="L12" s="29"/>
      <c r="M12" s="38"/>
      <c r="N12" s="38"/>
      <c r="O12" s="38"/>
      <c r="P12" s="38"/>
      <c r="Q12" s="38"/>
      <c r="R12" s="38"/>
      <c r="S12" s="38"/>
      <c r="T12" s="38"/>
      <c r="U12" s="38"/>
      <c r="V12" s="38"/>
      <c r="W12" s="38"/>
      <c r="X12" s="38"/>
      <c r="Y12" s="38"/>
      <c r="Z12" s="38"/>
      <c r="AA12" s="38"/>
      <c r="AB12" s="38"/>
    </row>
    <row r="13" spans="1:29" s="40" customFormat="1" ht="16" customHeight="1">
      <c r="A13" s="38"/>
      <c r="B13" s="56" t="s">
        <v>299</v>
      </c>
      <c r="C13" s="64" t="s">
        <v>301</v>
      </c>
      <c r="D13" s="58" t="s">
        <v>307</v>
      </c>
      <c r="E13" s="58" t="s">
        <v>399</v>
      </c>
      <c r="F13" s="58" t="s">
        <v>400</v>
      </c>
      <c r="G13" s="42"/>
      <c r="H13" s="58" t="s">
        <v>401</v>
      </c>
      <c r="I13" s="143" t="s">
        <v>402</v>
      </c>
      <c r="J13" s="53" t="s">
        <v>316</v>
      </c>
      <c r="K13" s="53" t="s">
        <v>316</v>
      </c>
      <c r="L13" s="29"/>
      <c r="M13" s="38"/>
      <c r="N13" s="38"/>
      <c r="O13" s="38"/>
      <c r="P13" s="38"/>
      <c r="Q13" s="38"/>
      <c r="R13" s="38"/>
      <c r="S13" s="38"/>
      <c r="T13" s="38"/>
      <c r="U13" s="38"/>
      <c r="V13" s="38"/>
      <c r="W13" s="38"/>
      <c r="X13" s="38"/>
      <c r="Y13" s="38"/>
      <c r="Z13" s="38"/>
      <c r="AA13" s="38"/>
      <c r="AB13" s="38"/>
    </row>
    <row r="14" spans="1:29" s="40" customFormat="1" ht="16" customHeight="1">
      <c r="A14" s="38"/>
      <c r="B14" s="56" t="s">
        <v>300</v>
      </c>
      <c r="C14" s="64" t="s">
        <v>301</v>
      </c>
      <c r="D14" s="58" t="s">
        <v>306</v>
      </c>
      <c r="E14" s="58" t="s">
        <v>403</v>
      </c>
      <c r="F14" s="58" t="s">
        <v>404</v>
      </c>
      <c r="G14" s="42"/>
      <c r="H14" s="58" t="s">
        <v>405</v>
      </c>
      <c r="I14" s="58" t="s">
        <v>406</v>
      </c>
      <c r="J14" s="53" t="s">
        <v>316</v>
      </c>
      <c r="K14" s="53" t="s">
        <v>316</v>
      </c>
      <c r="L14" s="29"/>
      <c r="M14" s="38"/>
      <c r="N14" s="38"/>
      <c r="O14" s="38"/>
      <c r="P14" s="38"/>
      <c r="Q14" s="38"/>
      <c r="R14" s="38"/>
      <c r="S14" s="38"/>
      <c r="T14" s="38"/>
      <c r="U14" s="38"/>
      <c r="V14" s="38"/>
      <c r="W14" s="38"/>
      <c r="X14" s="38"/>
      <c r="Y14" s="38"/>
      <c r="Z14" s="38"/>
      <c r="AA14" s="38"/>
      <c r="AB14" s="38"/>
    </row>
    <row r="15" spans="1:29" s="29" customFormat="1">
      <c r="B15" s="56" t="s">
        <v>367</v>
      </c>
      <c r="C15" s="64" t="s">
        <v>368</v>
      </c>
      <c r="D15" s="58" t="s">
        <v>314</v>
      </c>
      <c r="E15" s="87" t="s">
        <v>316</v>
      </c>
      <c r="F15" s="87" t="s">
        <v>316</v>
      </c>
      <c r="H15" s="58" t="s">
        <v>374</v>
      </c>
      <c r="I15" s="58" t="s">
        <v>375</v>
      </c>
      <c r="J15" s="88" t="s">
        <v>319</v>
      </c>
      <c r="K15" s="88" t="s">
        <v>319</v>
      </c>
    </row>
    <row r="16" spans="1:29" s="29" customFormat="1">
      <c r="B16" s="56" t="s">
        <v>313</v>
      </c>
      <c r="C16" s="64" t="s">
        <v>301</v>
      </c>
      <c r="D16" s="58" t="s">
        <v>310</v>
      </c>
      <c r="E16" s="87" t="s">
        <v>316</v>
      </c>
      <c r="F16" s="87" t="s">
        <v>316</v>
      </c>
      <c r="H16" s="58" t="s">
        <v>311</v>
      </c>
      <c r="I16" s="58" t="s">
        <v>312</v>
      </c>
      <c r="J16" s="88" t="s">
        <v>319</v>
      </c>
      <c r="K16" s="88" t="s">
        <v>319</v>
      </c>
    </row>
    <row r="17" s="29" customFormat="1"/>
    <row r="18" s="29" customFormat="1"/>
    <row r="19" s="29" customFormat="1"/>
    <row r="20" s="29" customFormat="1"/>
    <row r="21" s="29" customFormat="1"/>
    <row r="22" s="29" customFormat="1"/>
    <row r="23" s="29" customFormat="1"/>
    <row r="24" s="29" customFormat="1"/>
    <row r="25" s="29" customFormat="1"/>
    <row r="26" s="29" customFormat="1"/>
    <row r="27" s="29" customFormat="1"/>
    <row r="28" s="29" customFormat="1"/>
    <row r="29" s="29" customFormat="1"/>
    <row r="30" s="29" customFormat="1"/>
    <row r="31" s="29" customFormat="1"/>
    <row r="32" s="29" customFormat="1"/>
    <row r="33" s="29" customFormat="1"/>
    <row r="34" s="29" customFormat="1"/>
    <row r="35" s="29" customFormat="1"/>
    <row r="36" s="29" customFormat="1"/>
    <row r="37" s="29" customFormat="1"/>
    <row r="38" s="29" customFormat="1"/>
    <row r="39" s="29" customFormat="1"/>
    <row r="40" s="29" customFormat="1"/>
    <row r="41" s="29" customFormat="1"/>
    <row r="42" s="29" customFormat="1"/>
    <row r="43" s="29" customFormat="1"/>
    <row r="44" s="29" customFormat="1"/>
    <row r="45" s="29" customFormat="1"/>
    <row r="46" s="29" customFormat="1"/>
    <row r="47" s="29" customFormat="1"/>
    <row r="48" s="29" customFormat="1"/>
    <row r="49" s="29" customFormat="1"/>
    <row r="50" s="29" customFormat="1"/>
    <row r="51" s="29" customFormat="1"/>
    <row r="52" s="29" customFormat="1"/>
    <row r="53" s="29" customFormat="1"/>
    <row r="54" s="29" customFormat="1"/>
    <row r="55" s="29" customFormat="1"/>
    <row r="56" s="29" customFormat="1"/>
    <row r="57" s="29" customFormat="1"/>
    <row r="58" s="29" customFormat="1"/>
    <row r="59" s="29" customFormat="1"/>
    <row r="60" s="29" customFormat="1"/>
    <row r="61" s="29" customFormat="1"/>
    <row r="62" s="29" customFormat="1"/>
    <row r="63" s="29" customFormat="1"/>
    <row r="64" s="29" customFormat="1"/>
    <row r="65" s="29" customFormat="1"/>
    <row r="66" s="29" customFormat="1"/>
    <row r="67" s="29" customFormat="1"/>
    <row r="68" s="29" customFormat="1"/>
    <row r="69" s="29" customFormat="1"/>
    <row r="70" s="29" customFormat="1"/>
    <row r="71" s="29" customFormat="1"/>
    <row r="72" s="29" customFormat="1"/>
    <row r="73" s="29" customFormat="1"/>
    <row r="74" s="29" customFormat="1"/>
    <row r="75" s="29" customFormat="1"/>
    <row r="76" s="29" customFormat="1"/>
    <row r="77" s="29" customFormat="1"/>
    <row r="78" s="29" customFormat="1"/>
    <row r="79" s="29" customFormat="1"/>
    <row r="80" s="29" customFormat="1"/>
    <row r="81" s="29" customFormat="1"/>
    <row r="82" s="29" customFormat="1"/>
    <row r="83" s="29" customFormat="1"/>
    <row r="84" s="29" customFormat="1"/>
    <row r="85" s="29" customFormat="1"/>
    <row r="86" s="29" customFormat="1"/>
    <row r="87" s="29" customFormat="1"/>
    <row r="88" s="29" customFormat="1"/>
    <row r="89" s="29" customFormat="1"/>
    <row r="90" s="29" customFormat="1"/>
    <row r="91" s="29" customFormat="1"/>
    <row r="92" s="29" customFormat="1"/>
    <row r="93" s="29" customFormat="1"/>
    <row r="94" s="29" customFormat="1"/>
    <row r="95" s="29" customFormat="1"/>
    <row r="96" s="29" customFormat="1"/>
    <row r="97" s="29" customFormat="1"/>
    <row r="98" s="29" customFormat="1"/>
    <row r="99" s="29" customFormat="1"/>
    <row r="100" s="29" customFormat="1"/>
    <row r="101" s="29" customFormat="1"/>
    <row r="102" s="29" customFormat="1"/>
    <row r="103" s="29" customFormat="1"/>
    <row r="104" s="29" customFormat="1"/>
    <row r="105" s="29" customFormat="1"/>
    <row r="106" s="29" customFormat="1"/>
    <row r="107" s="29" customFormat="1"/>
    <row r="108" s="29" customFormat="1"/>
    <row r="109" s="29" customFormat="1"/>
    <row r="110" s="29" customFormat="1"/>
    <row r="111" s="29" customFormat="1"/>
    <row r="112" s="29" customFormat="1"/>
    <row r="113" s="29" customFormat="1"/>
    <row r="114" s="29" customFormat="1"/>
    <row r="115" s="29" customFormat="1"/>
    <row r="116" s="29" customFormat="1"/>
    <row r="117" s="29" customFormat="1"/>
    <row r="118" s="29" customFormat="1"/>
    <row r="119" s="29" customFormat="1"/>
    <row r="120" s="29" customFormat="1"/>
    <row r="121" s="29" customFormat="1"/>
    <row r="122" s="29" customFormat="1"/>
    <row r="123" s="29" customFormat="1"/>
    <row r="124" s="29" customFormat="1"/>
    <row r="125" s="29" customFormat="1"/>
    <row r="126" s="29" customFormat="1"/>
    <row r="127" s="29" customFormat="1"/>
    <row r="128" s="29" customFormat="1"/>
    <row r="129" spans="2:12" s="29" customFormat="1"/>
    <row r="130" spans="2:12" s="29" customFormat="1">
      <c r="I130" s="36"/>
    </row>
    <row r="131" spans="2:12" s="29" customFormat="1">
      <c r="I131" s="36"/>
    </row>
    <row r="132" spans="2:12" s="29" customFormat="1">
      <c r="I132" s="36"/>
    </row>
    <row r="133" spans="2:12" s="29" customFormat="1">
      <c r="I133" s="36"/>
      <c r="J133" s="36"/>
      <c r="K133" s="36"/>
      <c r="L133" s="36"/>
    </row>
    <row r="134" spans="2:12" s="29" customFormat="1">
      <c r="C134" s="36"/>
      <c r="I134" s="36"/>
      <c r="J134" s="36"/>
      <c r="K134" s="36"/>
      <c r="L134" s="36"/>
    </row>
    <row r="135" spans="2:12" s="29" customFormat="1">
      <c r="C135" s="36"/>
      <c r="I135" s="36"/>
      <c r="J135" s="36"/>
      <c r="K135" s="36"/>
      <c r="L135" s="36"/>
    </row>
    <row r="136" spans="2:12" s="29" customFormat="1">
      <c r="C136" s="36"/>
      <c r="I136" s="36"/>
      <c r="J136" s="36"/>
      <c r="K136" s="36"/>
      <c r="L136" s="36"/>
    </row>
    <row r="137" spans="2:12" s="29" customFormat="1">
      <c r="C137" s="36"/>
      <c r="E137" s="36"/>
      <c r="I137" s="36"/>
      <c r="J137" s="36"/>
      <c r="K137" s="36"/>
      <c r="L137" s="36"/>
    </row>
    <row r="138" spans="2:12" s="29" customFormat="1">
      <c r="C138" s="36"/>
      <c r="E138" s="36"/>
      <c r="I138" s="36"/>
      <c r="J138" s="36"/>
      <c r="K138" s="36"/>
      <c r="L138" s="36"/>
    </row>
    <row r="139" spans="2:12" s="29" customFormat="1">
      <c r="B139" s="36"/>
      <c r="C139" s="36"/>
      <c r="D139" s="36"/>
      <c r="E139" s="36"/>
      <c r="F139" s="36"/>
      <c r="G139" s="36"/>
      <c r="I139" s="36"/>
      <c r="J139" s="36"/>
      <c r="K139" s="36"/>
      <c r="L139" s="36"/>
    </row>
    <row r="140" spans="2:12" s="29" customFormat="1">
      <c r="B140" s="36"/>
      <c r="C140" s="36"/>
      <c r="D140" s="36"/>
      <c r="E140" s="36"/>
      <c r="F140" s="36"/>
      <c r="G140" s="36"/>
      <c r="I140" s="36"/>
      <c r="J140" s="36"/>
      <c r="K140" s="36"/>
      <c r="L140" s="36"/>
    </row>
    <row r="141" spans="2:12" s="29" customFormat="1">
      <c r="B141" s="36"/>
      <c r="C141" s="36"/>
      <c r="D141" s="36"/>
      <c r="E141" s="36"/>
      <c r="F141" s="36"/>
      <c r="G141" s="36"/>
      <c r="I141" s="36"/>
      <c r="J141" s="36"/>
      <c r="K141" s="36"/>
      <c r="L141" s="36"/>
    </row>
  </sheetData>
  <mergeCells count="2">
    <mergeCell ref="B3:L3"/>
    <mergeCell ref="B5:G5"/>
  </mergeCells>
  <conditionalFormatting sqref="C7:C8 E8">
    <cfRule type="containsText" dxfId="137" priority="347" operator="containsText" text="n/a">
      <formula>NOT(ISERROR(SEARCH("n/a",C7)))</formula>
    </cfRule>
    <cfRule type="containsBlanks" dxfId="136" priority="350">
      <formula>LEN(TRIM(C7))=0</formula>
    </cfRule>
  </conditionalFormatting>
  <conditionalFormatting sqref="D7:F7">
    <cfRule type="containsText" dxfId="135" priority="319" operator="containsText" text="n/a">
      <formula>NOT(ISERROR(SEARCH("n/a",D7)))</formula>
    </cfRule>
    <cfRule type="containsBlanks" dxfId="134" priority="320">
      <formula>LEN(TRIM(D7))=0</formula>
    </cfRule>
  </conditionalFormatting>
  <conditionalFormatting sqref="E8">
    <cfRule type="expression" dxfId="133" priority="226">
      <formula>IF(LEN(E8)-LEN(SUBSTITUTE(E8,".",""))=3,FALSE,TRUE)</formula>
    </cfRule>
  </conditionalFormatting>
  <conditionalFormatting sqref="F7">
    <cfRule type="cellIs" dxfId="132" priority="207" operator="lessThan">
      <formula>1500</formula>
    </cfRule>
  </conditionalFormatting>
  <conditionalFormatting sqref="G10 G15">
    <cfRule type="expression" dxfId="131" priority="196">
      <formula>IF(ISNUMBER(FIND(".",G10)),IF((FIND(".",G10)-1)&gt;15,,),IF((LEN(G10))&gt;15,,))</formula>
    </cfRule>
  </conditionalFormatting>
  <conditionalFormatting sqref="E7">
    <cfRule type="expression" dxfId="130" priority="1027">
      <formula>IF(LEN(E7)-LEN(SUBSTITUTE(E7,".",""))=3,FALSE,TRUE)</formula>
    </cfRule>
    <cfRule type="expression" dxfId="129" priority="1028">
      <formula>#REF!="TRUE"</formula>
    </cfRule>
  </conditionalFormatting>
  <conditionalFormatting sqref="C9">
    <cfRule type="containsText" dxfId="128" priority="154" operator="containsText" text="n/a">
      <formula>NOT(ISERROR(SEARCH("n/a",C9)))</formula>
    </cfRule>
    <cfRule type="containsBlanks" dxfId="127" priority="155">
      <formula>LEN(TRIM(C9))=0</formula>
    </cfRule>
  </conditionalFormatting>
  <conditionalFormatting sqref="E9">
    <cfRule type="containsText" dxfId="126" priority="152" operator="containsText" text="n/a">
      <formula>NOT(ISERROR(SEARCH("n/a",E9)))</formula>
    </cfRule>
    <cfRule type="containsBlanks" dxfId="125" priority="153">
      <formula>LEN(TRIM(E9))=0</formula>
    </cfRule>
  </conditionalFormatting>
  <conditionalFormatting sqref="E9">
    <cfRule type="expression" dxfId="124" priority="151">
      <formula>IF(LEN(E9)-LEN(SUBSTITUTE(E9,".",""))=3,FALSE,TRUE)</formula>
    </cfRule>
  </conditionalFormatting>
  <conditionalFormatting sqref="C10 C15">
    <cfRule type="containsText" dxfId="123" priority="133" operator="containsText" text="n/a">
      <formula>NOT(ISERROR(SEARCH("n/a",C10)))</formula>
    </cfRule>
    <cfRule type="containsBlanks" dxfId="122" priority="134">
      <formula>LEN(TRIM(C10))=0</formula>
    </cfRule>
  </conditionalFormatting>
  <conditionalFormatting sqref="F10">
    <cfRule type="containsBlanks" dxfId="121" priority="129">
      <formula>LEN(TRIM(F10))=0</formula>
    </cfRule>
  </conditionalFormatting>
  <conditionalFormatting sqref="F10">
    <cfRule type="cellIs" dxfId="120" priority="128" operator="lessThan">
      <formula>1500</formula>
    </cfRule>
  </conditionalFormatting>
  <conditionalFormatting sqref="C16">
    <cfRule type="containsText" dxfId="119" priority="126" operator="containsText" text="n/a">
      <formula>NOT(ISERROR(SEARCH("n/a",C16)))</formula>
    </cfRule>
    <cfRule type="containsBlanks" dxfId="118" priority="127">
      <formula>LEN(TRIM(C16))=0</formula>
    </cfRule>
  </conditionalFormatting>
  <conditionalFormatting sqref="H7">
    <cfRule type="containsBlanks" dxfId="117" priority="110">
      <formula>LEN(TRIM(H7))=0</formula>
    </cfRule>
  </conditionalFormatting>
  <conditionalFormatting sqref="H7">
    <cfRule type="cellIs" dxfId="116" priority="108" operator="lessThan">
      <formula>1500</formula>
    </cfRule>
  </conditionalFormatting>
  <conditionalFormatting sqref="H8">
    <cfRule type="containsBlanks" dxfId="115" priority="106">
      <formula>LEN(TRIM(H8))=0</formula>
    </cfRule>
  </conditionalFormatting>
  <conditionalFormatting sqref="H8">
    <cfRule type="cellIs" dxfId="114" priority="105" operator="lessThan">
      <formula>1500</formula>
    </cfRule>
  </conditionalFormatting>
  <conditionalFormatting sqref="H9">
    <cfRule type="containsBlanks" dxfId="113" priority="104">
      <formula>LEN(TRIM(H9))=0</formula>
    </cfRule>
  </conditionalFormatting>
  <conditionalFormatting sqref="H9">
    <cfRule type="cellIs" dxfId="112" priority="103" operator="lessThan">
      <formula>1500</formula>
    </cfRule>
  </conditionalFormatting>
  <conditionalFormatting sqref="H10">
    <cfRule type="containsBlanks" dxfId="111" priority="102">
      <formula>LEN(TRIM(H10))=0</formula>
    </cfRule>
  </conditionalFormatting>
  <conditionalFormatting sqref="H10">
    <cfRule type="cellIs" dxfId="110" priority="101" operator="lessThan">
      <formula>1500</formula>
    </cfRule>
  </conditionalFormatting>
  <conditionalFormatting sqref="I7">
    <cfRule type="containsBlanks" dxfId="109" priority="98">
      <formula>LEN(TRIM(I7))=0</formula>
    </cfRule>
  </conditionalFormatting>
  <conditionalFormatting sqref="I7">
    <cfRule type="cellIs" dxfId="108" priority="96" operator="lessThan">
      <formula>1500</formula>
    </cfRule>
  </conditionalFormatting>
  <conditionalFormatting sqref="I8">
    <cfRule type="containsBlanks" dxfId="107" priority="94">
      <formula>LEN(TRIM(I8))=0</formula>
    </cfRule>
  </conditionalFormatting>
  <conditionalFormatting sqref="I8">
    <cfRule type="cellIs" dxfId="106" priority="93" operator="lessThan">
      <formula>1500</formula>
    </cfRule>
  </conditionalFormatting>
  <conditionalFormatting sqref="I9">
    <cfRule type="containsBlanks" dxfId="105" priority="92">
      <formula>LEN(TRIM(I9))=0</formula>
    </cfRule>
  </conditionalFormatting>
  <conditionalFormatting sqref="I9">
    <cfRule type="cellIs" dxfId="104" priority="91" operator="lessThan">
      <formula>1500</formula>
    </cfRule>
  </conditionalFormatting>
  <conditionalFormatting sqref="H15">
    <cfRule type="containsText" dxfId="103" priority="87" operator="containsText" text="n/a">
      <formula>NOT(ISERROR(SEARCH("n/a",H15)))</formula>
    </cfRule>
    <cfRule type="containsBlanks" dxfId="102" priority="88">
      <formula>LEN(TRIM(H15))=0</formula>
    </cfRule>
  </conditionalFormatting>
  <conditionalFormatting sqref="H15">
    <cfRule type="expression" dxfId="101" priority="86">
      <formula>IF(LEN(H15)-LEN(SUBSTITUTE(H15,".",""))=3,FALSE,TRUE)</formula>
    </cfRule>
  </conditionalFormatting>
  <conditionalFormatting sqref="F7">
    <cfRule type="expression" dxfId="97" priority="81">
      <formula>IF(LEN(F7)-LEN(SUBSTITUTE(F7,".",""))=3,FALSE,TRUE)</formula>
    </cfRule>
    <cfRule type="expression" dxfId="96" priority="82">
      <formula>#REF!="TRUE"</formula>
    </cfRule>
  </conditionalFormatting>
  <conditionalFormatting sqref="F8">
    <cfRule type="containsText" dxfId="95" priority="76" operator="containsText" text="n/a">
      <formula>NOT(ISERROR(SEARCH("n/a",F8)))</formula>
    </cfRule>
    <cfRule type="containsBlanks" dxfId="94" priority="77">
      <formula>LEN(TRIM(F8))=0</formula>
    </cfRule>
  </conditionalFormatting>
  <conditionalFormatting sqref="F8">
    <cfRule type="expression" dxfId="93" priority="75">
      <formula>IF(LEN(F8)-LEN(SUBSTITUTE(F8,".",""))=3,FALSE,TRUE)</formula>
    </cfRule>
  </conditionalFormatting>
  <conditionalFormatting sqref="F9">
    <cfRule type="containsText" dxfId="92" priority="73" operator="containsText" text="n/a">
      <formula>NOT(ISERROR(SEARCH("n/a",F9)))</formula>
    </cfRule>
    <cfRule type="containsBlanks" dxfId="91" priority="74">
      <formula>LEN(TRIM(F9))=0</formula>
    </cfRule>
  </conditionalFormatting>
  <conditionalFormatting sqref="F9">
    <cfRule type="expression" dxfId="90" priority="72">
      <formula>IF(LEN(F9)-LEN(SUBSTITUTE(F9,".",""))=3,FALSE,TRUE)</formula>
    </cfRule>
  </conditionalFormatting>
  <conditionalFormatting sqref="I15">
    <cfRule type="containsText" dxfId="89" priority="70" operator="containsText" text="n/a">
      <formula>NOT(ISERROR(SEARCH("n/a",I15)))</formula>
    </cfRule>
    <cfRule type="containsBlanks" dxfId="88" priority="71">
      <formula>LEN(TRIM(I15))=0</formula>
    </cfRule>
  </conditionalFormatting>
  <conditionalFormatting sqref="I15">
    <cfRule type="expression" dxfId="87" priority="69">
      <formula>IF(LEN(I15)-LEN(SUBSTITUTE(I15,".",""))=3,FALSE,TRUE)</formula>
    </cfRule>
  </conditionalFormatting>
  <conditionalFormatting sqref="C12">
    <cfRule type="containsText" dxfId="83" priority="64" operator="containsText" text="n/a">
      <formula>NOT(ISERROR(SEARCH("n/a",C12)))</formula>
    </cfRule>
    <cfRule type="containsBlanks" dxfId="82" priority="65">
      <formula>LEN(TRIM(C12))=0</formula>
    </cfRule>
  </conditionalFormatting>
  <conditionalFormatting sqref="D12:F12">
    <cfRule type="containsBlanks" dxfId="81" priority="60">
      <formula>LEN(TRIM(D12))=0</formula>
    </cfRule>
  </conditionalFormatting>
  <conditionalFormatting sqref="E12">
    <cfRule type="containsText" dxfId="80" priority="62" operator="containsText" text="n/a">
      <formula>NOT(ISERROR(SEARCH("n/a",E12)))</formula>
    </cfRule>
    <cfRule type="containsBlanks" dxfId="79" priority="63">
      <formula>LEN(TRIM(E12))=0</formula>
    </cfRule>
  </conditionalFormatting>
  <conditionalFormatting sqref="E12">
    <cfRule type="expression" dxfId="78" priority="61">
      <formula>IF(LEN(E12)-LEN(SUBSTITUTE(E12,".",""))=3,FALSE,TRUE)</formula>
    </cfRule>
  </conditionalFormatting>
  <conditionalFormatting sqref="F12">
    <cfRule type="cellIs" dxfId="77" priority="59" operator="lessThan">
      <formula>1500</formula>
    </cfRule>
  </conditionalFormatting>
  <conditionalFormatting sqref="H12">
    <cfRule type="containsBlanks" dxfId="76" priority="58">
      <formula>LEN(TRIM(H12))=0</formula>
    </cfRule>
  </conditionalFormatting>
  <conditionalFormatting sqref="H12">
    <cfRule type="cellIs" dxfId="75" priority="57" operator="lessThan">
      <formula>1500</formula>
    </cfRule>
  </conditionalFormatting>
  <conditionalFormatting sqref="F12">
    <cfRule type="containsText" dxfId="72" priority="53" operator="containsText" text="n/a">
      <formula>NOT(ISERROR(SEARCH("n/a",F12)))</formula>
    </cfRule>
    <cfRule type="containsBlanks" dxfId="71" priority="54">
      <formula>LEN(TRIM(F12))=0</formula>
    </cfRule>
  </conditionalFormatting>
  <conditionalFormatting sqref="F12">
    <cfRule type="expression" dxfId="70" priority="52">
      <formula>IF(LEN(F12)-LEN(SUBSTITUTE(F12,".",""))=3,FALSE,TRUE)</formula>
    </cfRule>
  </conditionalFormatting>
  <conditionalFormatting sqref="I12">
    <cfRule type="containsBlanks" dxfId="69" priority="51">
      <formula>LEN(TRIM(I12))=0</formula>
    </cfRule>
  </conditionalFormatting>
  <conditionalFormatting sqref="I12">
    <cfRule type="cellIs" dxfId="68" priority="50" operator="lessThan">
      <formula>1500</formula>
    </cfRule>
  </conditionalFormatting>
  <conditionalFormatting sqref="J12">
    <cfRule type="containsBlanks" dxfId="67" priority="49">
      <formula>LEN(TRIM(J12))=0</formula>
    </cfRule>
  </conditionalFormatting>
  <conditionalFormatting sqref="J12">
    <cfRule type="cellIs" dxfId="66" priority="48" operator="lessThan">
      <formula>1500</formula>
    </cfRule>
  </conditionalFormatting>
  <conditionalFormatting sqref="K12">
    <cfRule type="containsBlanks" dxfId="65" priority="47">
      <formula>LEN(TRIM(K12))=0</formula>
    </cfRule>
  </conditionalFormatting>
  <conditionalFormatting sqref="K12">
    <cfRule type="cellIs" dxfId="64" priority="46" operator="lessThan">
      <formula>1500</formula>
    </cfRule>
  </conditionalFormatting>
  <conditionalFormatting sqref="C13 E13">
    <cfRule type="containsText" dxfId="63" priority="44" operator="containsText" text="n/a">
      <formula>NOT(ISERROR(SEARCH("n/a",C13)))</formula>
    </cfRule>
    <cfRule type="containsBlanks" dxfId="62" priority="45">
      <formula>LEN(TRIM(C13))=0</formula>
    </cfRule>
  </conditionalFormatting>
  <conditionalFormatting sqref="E13">
    <cfRule type="expression" dxfId="61" priority="43">
      <formula>IF(LEN(E13)-LEN(SUBSTITUTE(E13,".",""))=3,FALSE,TRUE)</formula>
    </cfRule>
  </conditionalFormatting>
  <conditionalFormatting sqref="F13">
    <cfRule type="containsText" dxfId="56" priority="37" operator="containsText" text="n/a">
      <formula>NOT(ISERROR(SEARCH("n/a",F13)))</formula>
    </cfRule>
    <cfRule type="containsBlanks" dxfId="55" priority="38">
      <formula>LEN(TRIM(F13))=0</formula>
    </cfRule>
  </conditionalFormatting>
  <conditionalFormatting sqref="F13">
    <cfRule type="expression" dxfId="54" priority="36">
      <formula>IF(LEN(F13)-LEN(SUBSTITUTE(F13,".",""))=3,FALSE,TRUE)</formula>
    </cfRule>
  </conditionalFormatting>
  <conditionalFormatting sqref="H13">
    <cfRule type="containsText" dxfId="53" priority="34" operator="containsText" text="n/a">
      <formula>NOT(ISERROR(SEARCH("n/a",H13)))</formula>
    </cfRule>
    <cfRule type="containsBlanks" dxfId="52" priority="35">
      <formula>LEN(TRIM(H13))=0</formula>
    </cfRule>
  </conditionalFormatting>
  <conditionalFormatting sqref="H13">
    <cfRule type="expression" dxfId="51" priority="33">
      <formula>IF(LEN(H13)-LEN(SUBSTITUTE(H13,".",""))=3,FALSE,TRUE)</formula>
    </cfRule>
  </conditionalFormatting>
  <conditionalFormatting sqref="J13">
    <cfRule type="containsBlanks" dxfId="50" priority="32">
      <formula>LEN(TRIM(J13))=0</formula>
    </cfRule>
  </conditionalFormatting>
  <conditionalFormatting sqref="J13">
    <cfRule type="cellIs" dxfId="49" priority="31" operator="lessThan">
      <formula>1500</formula>
    </cfRule>
  </conditionalFormatting>
  <conditionalFormatting sqref="K13">
    <cfRule type="containsBlanks" dxfId="48" priority="30">
      <formula>LEN(TRIM(K13))=0</formula>
    </cfRule>
  </conditionalFormatting>
  <conditionalFormatting sqref="K13">
    <cfRule type="cellIs" dxfId="47" priority="29" operator="lessThan">
      <formula>1500</formula>
    </cfRule>
  </conditionalFormatting>
  <conditionalFormatting sqref="C14">
    <cfRule type="containsText" dxfId="46" priority="27" operator="containsText" text="n/a">
      <formula>NOT(ISERROR(SEARCH("n/a",C14)))</formula>
    </cfRule>
    <cfRule type="containsBlanks" dxfId="45" priority="28">
      <formula>LEN(TRIM(C14))=0</formula>
    </cfRule>
  </conditionalFormatting>
  <conditionalFormatting sqref="E14">
    <cfRule type="containsText" dxfId="44" priority="25" operator="containsText" text="n/a">
      <formula>NOT(ISERROR(SEARCH("n/a",E14)))</formula>
    </cfRule>
    <cfRule type="containsBlanks" dxfId="43" priority="26">
      <formula>LEN(TRIM(E14))=0</formula>
    </cfRule>
  </conditionalFormatting>
  <conditionalFormatting sqref="E14">
    <cfRule type="expression" dxfId="42" priority="24">
      <formula>IF(LEN(E14)-LEN(SUBSTITUTE(E14,".",""))=3,FALSE,TRUE)</formula>
    </cfRule>
  </conditionalFormatting>
  <conditionalFormatting sqref="F14">
    <cfRule type="containsText" dxfId="37" priority="18" operator="containsText" text="n/a">
      <formula>NOT(ISERROR(SEARCH("n/a",F14)))</formula>
    </cfRule>
    <cfRule type="containsBlanks" dxfId="36" priority="19">
      <formula>LEN(TRIM(F14))=0</formula>
    </cfRule>
  </conditionalFormatting>
  <conditionalFormatting sqref="F14">
    <cfRule type="expression" dxfId="35" priority="17">
      <formula>IF(LEN(F14)-LEN(SUBSTITUTE(F14,".",""))=3,FALSE,TRUE)</formula>
    </cfRule>
  </conditionalFormatting>
  <conditionalFormatting sqref="H14">
    <cfRule type="containsText" dxfId="34" priority="15" operator="containsText" text="n/a">
      <formula>NOT(ISERROR(SEARCH("n/a",H14)))</formula>
    </cfRule>
    <cfRule type="containsBlanks" dxfId="33" priority="16">
      <formula>LEN(TRIM(H14))=0</formula>
    </cfRule>
  </conditionalFormatting>
  <conditionalFormatting sqref="H14">
    <cfRule type="expression" dxfId="32" priority="14">
      <formula>IF(LEN(H14)-LEN(SUBSTITUTE(H14,".",""))=3,FALSE,TRUE)</formula>
    </cfRule>
  </conditionalFormatting>
  <conditionalFormatting sqref="I14">
    <cfRule type="containsText" dxfId="31" priority="12" operator="containsText" text="n/a">
      <formula>NOT(ISERROR(SEARCH("n/a",I14)))</formula>
    </cfRule>
    <cfRule type="containsBlanks" dxfId="30" priority="13">
      <formula>LEN(TRIM(I14))=0</formula>
    </cfRule>
  </conditionalFormatting>
  <conditionalFormatting sqref="I14">
    <cfRule type="expression" dxfId="29" priority="11">
      <formula>IF(LEN(I14)-LEN(SUBSTITUTE(I14,".",""))=3,FALSE,TRUE)</formula>
    </cfRule>
  </conditionalFormatting>
  <conditionalFormatting sqref="J14">
    <cfRule type="containsBlanks" dxfId="28" priority="10">
      <formula>LEN(TRIM(J14))=0</formula>
    </cfRule>
  </conditionalFormatting>
  <conditionalFormatting sqref="J14">
    <cfRule type="cellIs" dxfId="27" priority="9" operator="lessThan">
      <formula>1500</formula>
    </cfRule>
  </conditionalFormatting>
  <conditionalFormatting sqref="K14">
    <cfRule type="containsBlanks" dxfId="26" priority="8">
      <formula>LEN(TRIM(K14))=0</formula>
    </cfRule>
  </conditionalFormatting>
  <conditionalFormatting sqref="K14">
    <cfRule type="cellIs" dxfId="25" priority="7" operator="lessThan">
      <formula>1500</formula>
    </cfRule>
  </conditionalFormatting>
  <conditionalFormatting sqref="H16">
    <cfRule type="containsText" dxfId="24" priority="5" operator="containsText" text="n/a">
      <formula>NOT(ISERROR(SEARCH("n/a",H16)))</formula>
    </cfRule>
    <cfRule type="containsBlanks" dxfId="23" priority="6">
      <formula>LEN(TRIM(H16))=0</formula>
    </cfRule>
  </conditionalFormatting>
  <conditionalFormatting sqref="H16">
    <cfRule type="expression" dxfId="22" priority="4">
      <formula>IF(LEN(H16)-LEN(SUBSTITUTE(H16,".",""))=3,FALSE,TRUE)</formula>
    </cfRule>
  </conditionalFormatting>
  <conditionalFormatting sqref="I16">
    <cfRule type="containsText" dxfId="21" priority="2" operator="containsText" text="n/a">
      <formula>NOT(ISERROR(SEARCH("n/a",I16)))</formula>
    </cfRule>
    <cfRule type="containsBlanks" dxfId="20" priority="3">
      <formula>LEN(TRIM(I16))=0</formula>
    </cfRule>
  </conditionalFormatting>
  <conditionalFormatting sqref="I16">
    <cfRule type="expression" dxfId="19" priority="1">
      <formula>IF(LEN(I16)-LEN(SUBSTITUTE(I16,".",""))=3,FALSE,TRUE)</formula>
    </cfRule>
  </conditionalFormatting>
  <dataValidations count="2">
    <dataValidation type="custom" allowBlank="1" showInputMessage="1" showErrorMessage="1" errorTitle="Invalid IP Address" error="Please enter a valid IP Address" sqref="E8:F9 H15:I16 H13:H14 E12:F14 I14" xr:uid="{23E143A0-2EFB-0D47-B36F-9F76505C07C0}">
      <formula1>IF(ISNUMBER(VALUE(SUBSTITUTE(E8,".",""))),AND(--LEFT(E8,FIND(".",E8)-1)&lt;256,--MID(SUBSTITUTE(E8,".",REPT(" ",99)),99,99)&lt;256,--MID(SUBSTITUTE(E8,".",REPT(" ",99)),198,99)&lt;256,--RIGHT(SUBSTITUTE(E8,".",REPT(" ",99)),99)&lt;256),E8="n/a")</formula1>
    </dataValidation>
    <dataValidation type="custom" allowBlank="1" showInputMessage="1" showErrorMessage="1" errorTitle="Invalid IP Address" error="Please enter a valid IP Address" promptTitle="IP Validation" sqref="E7:F7" xr:uid="{D161C30E-52C8-7B4A-ABBC-BCA2DB85A879}">
      <formula1>IF(ISNUMBER(VALUE(SUBSTITUTE(E7,".",""))),AND(--LEFT(E7,FIND(".",E7)-1)&lt;256,--MID(SUBSTITUTE(E7,".",REPT(" ",99)),99,99)&lt;256,--MID(SUBSTITUTE(E7,".",REPT(" ",99)),198,99)&lt;256,--RIGHT(SUBSTITUTE(E7,".",REPT(" ",99)),99)&lt;256),E7="n/a")</formula1>
    </dataValidation>
  </dataValidations>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B1:J185"/>
  <sheetViews>
    <sheetView showGridLines="0" zoomScale="96" zoomScaleNormal="96" zoomScalePageLayoutView="116" workbookViewId="0">
      <pane ySplit="4" topLeftCell="A5" activePane="bottomLeft" state="frozen"/>
      <selection pane="bottomLeft" activeCell="A40" sqref="A40:XFD40"/>
    </sheetView>
  </sheetViews>
  <sheetFormatPr baseColWidth="10" defaultColWidth="9" defaultRowHeight="13"/>
  <cols>
    <col min="1" max="1" width="1.1640625" style="22" customWidth="1"/>
    <col min="2" max="2" width="45.33203125" style="22" customWidth="1"/>
    <col min="3" max="3" width="45.83203125" style="22" customWidth="1"/>
    <col min="4" max="4" width="94.5" style="22" customWidth="1"/>
    <col min="5" max="5" width="36.5" style="22" customWidth="1"/>
    <col min="6" max="6" width="59.5" style="22" customWidth="1"/>
    <col min="7" max="7" width="0.1640625" style="22" customWidth="1"/>
    <col min="8" max="8" width="41.33203125" style="22" customWidth="1"/>
    <col min="9" max="9" width="16.83203125" style="22" customWidth="1"/>
    <col min="10" max="10" width="17.33203125" style="22" customWidth="1"/>
    <col min="11" max="16384" width="9" style="22"/>
  </cols>
  <sheetData>
    <row r="1" spans="2:10" ht="48" customHeight="1">
      <c r="B1" s="46"/>
      <c r="C1" s="47"/>
      <c r="D1" s="22" t="s">
        <v>0</v>
      </c>
    </row>
    <row r="2" spans="2:10" ht="3" customHeight="1" thickBot="1">
      <c r="B2" s="46"/>
      <c r="C2" s="47"/>
    </row>
    <row r="3" spans="2:10" ht="60" customHeight="1" thickBot="1">
      <c r="B3" s="135" t="s">
        <v>321</v>
      </c>
      <c r="C3" s="136"/>
      <c r="D3" s="136"/>
      <c r="E3" s="136"/>
      <c r="F3" s="136"/>
      <c r="G3" s="137"/>
      <c r="H3" s="137"/>
      <c r="I3" s="137"/>
      <c r="J3" s="138"/>
    </row>
    <row r="4" spans="2:10" s="35" customFormat="1" ht="2.25" customHeight="1">
      <c r="B4" s="48"/>
      <c r="C4" s="48"/>
      <c r="H4" s="22"/>
      <c r="I4" s="22"/>
    </row>
    <row r="5" spans="2:10" s="35" customFormat="1" ht="20">
      <c r="B5" s="45" t="s">
        <v>1</v>
      </c>
      <c r="C5" s="50"/>
      <c r="D5" s="89" t="s">
        <v>6</v>
      </c>
      <c r="E5" s="89" t="s">
        <v>332</v>
      </c>
      <c r="F5" s="139" t="s">
        <v>327</v>
      </c>
      <c r="G5" s="140"/>
      <c r="H5" s="51"/>
    </row>
    <row r="6" spans="2:10" s="35" customFormat="1" ht="15">
      <c r="B6" s="35" t="s">
        <v>326</v>
      </c>
      <c r="D6" s="92" t="s">
        <v>336</v>
      </c>
      <c r="E6" s="92" t="s">
        <v>333</v>
      </c>
      <c r="F6" s="141" t="s">
        <v>328</v>
      </c>
      <c r="G6" s="142"/>
      <c r="H6" s="52"/>
    </row>
    <row r="7" spans="2:10" s="35" customFormat="1" ht="15" customHeight="1">
      <c r="B7" s="35" t="s">
        <v>3</v>
      </c>
      <c r="D7" s="92" t="s">
        <v>336</v>
      </c>
      <c r="E7" s="92" t="s">
        <v>334</v>
      </c>
      <c r="F7" s="141" t="s">
        <v>328</v>
      </c>
      <c r="G7" s="142"/>
      <c r="H7" s="48"/>
    </row>
    <row r="8" spans="2:10" s="35" customFormat="1" ht="15" customHeight="1">
      <c r="B8" s="35" t="s">
        <v>325</v>
      </c>
      <c r="D8" s="92" t="s">
        <v>336</v>
      </c>
      <c r="E8" s="92" t="s">
        <v>335</v>
      </c>
      <c r="F8" s="141" t="s">
        <v>329</v>
      </c>
      <c r="G8" s="142"/>
      <c r="H8" s="48"/>
    </row>
    <row r="9" spans="2:10" s="35" customFormat="1" ht="15" customHeight="1"/>
    <row r="10" spans="2:10" s="35" customFormat="1" ht="15" customHeight="1">
      <c r="F10" s="48"/>
    </row>
    <row r="11" spans="2:10" s="35" customFormat="1" ht="15" customHeight="1">
      <c r="F11" s="48"/>
    </row>
    <row r="12" spans="2:10" s="35" customFormat="1" ht="20.25" customHeight="1">
      <c r="B12" s="45" t="s">
        <v>407</v>
      </c>
      <c r="C12" s="49"/>
      <c r="D12" s="49"/>
      <c r="E12" s="49"/>
      <c r="F12" s="94"/>
      <c r="G12" s="52"/>
    </row>
    <row r="13" spans="2:10" s="35" customFormat="1" ht="15" customHeight="1">
      <c r="B13" s="35" t="s">
        <v>408</v>
      </c>
      <c r="D13" s="92" t="s">
        <v>409</v>
      </c>
      <c r="E13" s="92" t="s">
        <v>410</v>
      </c>
      <c r="F13" s="91" t="s">
        <v>412</v>
      </c>
      <c r="G13" s="52"/>
    </row>
    <row r="14" spans="2:10" s="35" customFormat="1">
      <c r="B14" s="35" t="s">
        <v>413</v>
      </c>
      <c r="D14" s="92" t="s">
        <v>414</v>
      </c>
      <c r="E14" s="92" t="s">
        <v>415</v>
      </c>
      <c r="F14" s="91" t="s">
        <v>301</v>
      </c>
      <c r="H14" s="48"/>
    </row>
    <row r="15" spans="2:10" s="35" customFormat="1" ht="15">
      <c r="B15" s="35" t="s">
        <v>416</v>
      </c>
      <c r="D15" s="92" t="s">
        <v>414</v>
      </c>
      <c r="E15" s="92" t="s">
        <v>417</v>
      </c>
      <c r="F15" s="85" t="s">
        <v>368</v>
      </c>
      <c r="H15" s="48"/>
    </row>
    <row r="16" spans="2:10" s="35" customFormat="1" ht="15">
      <c r="B16" s="35" t="s">
        <v>418</v>
      </c>
      <c r="D16" s="92" t="s">
        <v>339</v>
      </c>
      <c r="E16" s="92" t="s">
        <v>419</v>
      </c>
      <c r="F16" s="90" t="s">
        <v>301</v>
      </c>
      <c r="H16" s="48"/>
    </row>
    <row r="17" spans="2:10" s="35" customFormat="1" ht="15">
      <c r="B17" s="35" t="s">
        <v>426</v>
      </c>
      <c r="D17" s="92" t="s">
        <v>338</v>
      </c>
      <c r="E17" s="92" t="s">
        <v>337</v>
      </c>
      <c r="F17" s="90" t="s">
        <v>301</v>
      </c>
      <c r="H17" s="48"/>
    </row>
    <row r="18" spans="2:10" s="35" customFormat="1" ht="15" customHeight="1">
      <c r="B18" s="35" t="s">
        <v>422</v>
      </c>
      <c r="D18" s="92" t="s">
        <v>340</v>
      </c>
      <c r="E18" s="92" t="s">
        <v>423</v>
      </c>
      <c r="F18" s="90" t="s">
        <v>301</v>
      </c>
      <c r="H18" s="48"/>
    </row>
    <row r="19" spans="2:10" s="35" customFormat="1" ht="15" customHeight="1">
      <c r="B19" s="35" t="s">
        <v>420</v>
      </c>
      <c r="D19" s="92" t="s">
        <v>341</v>
      </c>
      <c r="E19" s="92" t="s">
        <v>421</v>
      </c>
      <c r="F19" s="90" t="s">
        <v>301</v>
      </c>
      <c r="H19" s="48"/>
    </row>
    <row r="20" spans="2:10" s="35" customFormat="1" ht="15" customHeight="1">
      <c r="B20" s="35" t="s">
        <v>424</v>
      </c>
      <c r="D20" s="92" t="s">
        <v>376</v>
      </c>
      <c r="E20" s="92" t="s">
        <v>342</v>
      </c>
      <c r="F20" s="90" t="s">
        <v>301</v>
      </c>
    </row>
    <row r="21" spans="2:10" s="35" customFormat="1" ht="15" customHeight="1">
      <c r="B21" s="35" t="s">
        <v>425</v>
      </c>
      <c r="D21" s="92" t="s">
        <v>376</v>
      </c>
      <c r="E21" s="92" t="s">
        <v>343</v>
      </c>
      <c r="F21" s="93" t="s">
        <v>301</v>
      </c>
    </row>
    <row r="22" spans="2:10" s="35" customFormat="1" ht="15" customHeight="1">
      <c r="F22" s="48"/>
    </row>
    <row r="23" spans="2:10" s="35" customFormat="1" ht="15" customHeight="1">
      <c r="B23" s="45" t="s">
        <v>380</v>
      </c>
      <c r="C23" s="49"/>
      <c r="D23" s="49"/>
      <c r="E23" s="49"/>
      <c r="F23" s="94"/>
      <c r="G23" s="22"/>
      <c r="H23" s="22"/>
      <c r="I23" s="22"/>
      <c r="J23" s="22"/>
    </row>
    <row r="24" spans="2:10" s="35" customFormat="1" ht="15" customHeight="1">
      <c r="B24" s="35" t="s">
        <v>345</v>
      </c>
      <c r="D24" s="27" t="s">
        <v>379</v>
      </c>
      <c r="E24" s="92" t="s">
        <v>348</v>
      </c>
      <c r="F24" s="95" t="s">
        <v>344</v>
      </c>
      <c r="G24" s="22"/>
      <c r="H24" s="22"/>
      <c r="I24" s="22"/>
      <c r="J24" s="22"/>
    </row>
    <row r="25" spans="2:10" s="35" customFormat="1" ht="15" customHeight="1">
      <c r="B25" s="35" t="s">
        <v>346</v>
      </c>
      <c r="D25" s="92" t="s">
        <v>378</v>
      </c>
      <c r="E25" s="92" t="s">
        <v>349</v>
      </c>
      <c r="F25" s="92" t="s">
        <v>344</v>
      </c>
      <c r="G25" s="22"/>
      <c r="H25" s="22"/>
      <c r="I25" s="22"/>
      <c r="J25" s="22"/>
    </row>
    <row r="26" spans="2:10" s="35" customFormat="1" ht="15" customHeight="1">
      <c r="B26" s="35" t="s">
        <v>347</v>
      </c>
      <c r="D26" s="92" t="s">
        <v>377</v>
      </c>
      <c r="E26" s="92" t="s">
        <v>350</v>
      </c>
      <c r="F26" s="92" t="s">
        <v>344</v>
      </c>
      <c r="G26" s="22"/>
      <c r="H26" s="22"/>
      <c r="I26" s="22"/>
      <c r="J26" s="22"/>
    </row>
    <row r="27" spans="2:10" s="35" customFormat="1" ht="15" customHeight="1">
      <c r="G27" s="22"/>
      <c r="H27" s="22"/>
      <c r="I27" s="22"/>
      <c r="J27" s="22"/>
    </row>
    <row r="28" spans="2:10" s="35" customFormat="1" ht="15" customHeight="1">
      <c r="G28" s="22"/>
      <c r="H28" s="22"/>
      <c r="I28" s="22"/>
      <c r="J28" s="22"/>
    </row>
    <row r="29" spans="2:10" s="35" customFormat="1" ht="15" customHeight="1">
      <c r="B29" s="45" t="s">
        <v>351</v>
      </c>
      <c r="C29" s="49"/>
      <c r="D29" s="49"/>
      <c r="E29" s="49"/>
      <c r="F29" s="94"/>
      <c r="G29" s="22"/>
      <c r="H29" s="22"/>
      <c r="I29" s="22"/>
      <c r="J29" s="22"/>
    </row>
    <row r="30" spans="2:10" s="35" customFormat="1" ht="127" customHeight="1">
      <c r="B30" s="35" t="s">
        <v>352</v>
      </c>
      <c r="D30" s="27" t="s">
        <v>427</v>
      </c>
      <c r="E30" s="92" t="s">
        <v>355</v>
      </c>
      <c r="F30" s="95" t="s">
        <v>344</v>
      </c>
      <c r="G30" s="22"/>
      <c r="H30" s="22"/>
      <c r="I30" s="22"/>
      <c r="J30" s="22"/>
    </row>
    <row r="31" spans="2:10" s="35" customFormat="1" ht="15" customHeight="1">
      <c r="B31" s="35" t="s">
        <v>353</v>
      </c>
      <c r="D31" s="92" t="s">
        <v>382</v>
      </c>
      <c r="E31" s="92" t="s">
        <v>357</v>
      </c>
      <c r="F31" s="92" t="s">
        <v>356</v>
      </c>
      <c r="G31" s="22"/>
      <c r="H31" s="22"/>
      <c r="I31" s="22"/>
      <c r="J31" s="22"/>
    </row>
    <row r="32" spans="2:10" s="35" customFormat="1" ht="15" customHeight="1">
      <c r="B32" s="35" t="s">
        <v>354</v>
      </c>
      <c r="D32" s="92" t="s">
        <v>381</v>
      </c>
      <c r="E32" s="92" t="s">
        <v>358</v>
      </c>
      <c r="F32" s="92" t="s">
        <v>359</v>
      </c>
      <c r="G32" s="22"/>
      <c r="H32" s="22"/>
      <c r="I32" s="22"/>
      <c r="J32" s="22"/>
    </row>
    <row r="33" spans="2:10" s="35" customFormat="1" ht="15" customHeight="1">
      <c r="G33" s="22"/>
      <c r="H33" s="22"/>
      <c r="I33" s="22"/>
      <c r="J33" s="22"/>
    </row>
    <row r="34" spans="2:10" s="35" customFormat="1" ht="15" customHeight="1">
      <c r="B34" s="45" t="s">
        <v>360</v>
      </c>
      <c r="C34" s="49"/>
      <c r="D34" s="49"/>
      <c r="E34" s="49"/>
      <c r="F34" s="94"/>
      <c r="G34" s="22"/>
      <c r="H34" s="22"/>
      <c r="I34" s="22"/>
      <c r="J34" s="22"/>
    </row>
    <row r="35" spans="2:10" s="35" customFormat="1" ht="163" customHeight="1">
      <c r="B35" s="144" t="s">
        <v>361</v>
      </c>
      <c r="C35" s="145"/>
      <c r="D35" s="27" t="s">
        <v>428</v>
      </c>
      <c r="E35" s="92" t="s">
        <v>363</v>
      </c>
      <c r="F35" s="95" t="s">
        <v>366</v>
      </c>
      <c r="G35" s="22"/>
      <c r="H35" s="22"/>
      <c r="I35" s="22"/>
      <c r="J35" s="22"/>
    </row>
    <row r="36" spans="2:10" s="35" customFormat="1" ht="60" customHeight="1">
      <c r="B36" s="146"/>
      <c r="C36" s="147"/>
      <c r="D36" s="27" t="s">
        <v>432</v>
      </c>
      <c r="E36" s="92" t="s">
        <v>429</v>
      </c>
      <c r="F36" s="95" t="s">
        <v>430</v>
      </c>
      <c r="G36" s="22"/>
      <c r="H36" s="22"/>
      <c r="I36" s="22"/>
      <c r="J36" s="22"/>
    </row>
    <row r="37" spans="2:10" s="35" customFormat="1" ht="124" customHeight="1">
      <c r="B37" s="98" t="s">
        <v>362</v>
      </c>
      <c r="C37" s="99"/>
      <c r="D37" s="27" t="s">
        <v>383</v>
      </c>
      <c r="E37" s="92" t="s">
        <v>365</v>
      </c>
      <c r="F37" s="92" t="s">
        <v>366</v>
      </c>
      <c r="G37" s="22"/>
      <c r="H37" s="22"/>
      <c r="I37" s="22"/>
      <c r="J37" s="22"/>
    </row>
    <row r="38" spans="2:10" s="35" customFormat="1" ht="60" customHeight="1">
      <c r="B38" s="98"/>
      <c r="C38" s="99"/>
      <c r="D38" s="27" t="s">
        <v>431</v>
      </c>
      <c r="E38" s="27" t="s">
        <v>433</v>
      </c>
      <c r="F38" s="148" t="s">
        <v>434</v>
      </c>
      <c r="G38" s="22"/>
      <c r="H38" s="22"/>
      <c r="I38" s="22"/>
      <c r="J38" s="22"/>
    </row>
    <row r="39" spans="2:10" s="35" customFormat="1" ht="164" customHeight="1">
      <c r="B39" s="98" t="s">
        <v>364</v>
      </c>
      <c r="C39" s="99"/>
      <c r="D39" s="27" t="s">
        <v>384</v>
      </c>
      <c r="E39" s="92" t="s">
        <v>385</v>
      </c>
      <c r="F39" s="92" t="s">
        <v>366</v>
      </c>
      <c r="G39" s="22"/>
      <c r="H39" s="22"/>
      <c r="I39" s="22"/>
      <c r="J39" s="22"/>
    </row>
    <row r="40" spans="2:10" s="35" customFormat="1" ht="60" customHeight="1">
      <c r="B40" s="98"/>
      <c r="C40" s="99"/>
      <c r="D40" s="27" t="s">
        <v>435</v>
      </c>
      <c r="E40" s="27" t="s">
        <v>436</v>
      </c>
      <c r="F40" s="148" t="s">
        <v>434</v>
      </c>
      <c r="G40" s="22"/>
      <c r="H40" s="22"/>
      <c r="I40" s="22"/>
      <c r="J40" s="22"/>
    </row>
    <row r="41" spans="2:10" s="35" customFormat="1" ht="15" customHeight="1">
      <c r="G41" s="22"/>
      <c r="H41" s="22"/>
      <c r="I41" s="22"/>
      <c r="J41" s="22"/>
    </row>
    <row r="42" spans="2:10" s="35" customFormat="1" ht="15" customHeight="1">
      <c r="B42" s="45" t="s">
        <v>386</v>
      </c>
      <c r="C42" s="49"/>
      <c r="D42" s="49"/>
      <c r="E42" s="49"/>
      <c r="F42" s="94"/>
      <c r="G42" s="22"/>
      <c r="H42" s="22"/>
      <c r="I42" s="22"/>
      <c r="J42" s="22"/>
    </row>
    <row r="43" spans="2:10" s="35" customFormat="1" ht="170" customHeight="1">
      <c r="B43" s="98" t="s">
        <v>293</v>
      </c>
      <c r="C43" s="99"/>
      <c r="D43" s="27" t="s">
        <v>389</v>
      </c>
      <c r="E43" s="92" t="s">
        <v>388</v>
      </c>
      <c r="F43" s="92" t="s">
        <v>344</v>
      </c>
      <c r="G43" s="22"/>
      <c r="H43" s="22"/>
      <c r="I43" s="22"/>
      <c r="J43" s="22"/>
    </row>
    <row r="44" spans="2:10" s="35" customFormat="1" ht="230" customHeight="1">
      <c r="B44" s="100" t="s">
        <v>387</v>
      </c>
      <c r="C44" s="101"/>
      <c r="D44" s="27" t="s">
        <v>392</v>
      </c>
      <c r="E44" s="92" t="s">
        <v>390</v>
      </c>
      <c r="F44" s="92" t="s">
        <v>344</v>
      </c>
      <c r="G44" s="22"/>
      <c r="H44" s="22"/>
      <c r="I44" s="22"/>
      <c r="J44" s="22"/>
    </row>
    <row r="45" spans="2:10" s="35" customFormat="1" ht="260" customHeight="1">
      <c r="B45" s="98" t="s">
        <v>295</v>
      </c>
      <c r="C45" s="99"/>
      <c r="D45" s="27" t="s">
        <v>391</v>
      </c>
      <c r="E45" s="92" t="s">
        <v>390</v>
      </c>
      <c r="F45" s="92" t="s">
        <v>344</v>
      </c>
      <c r="G45" s="22"/>
      <c r="H45" s="22"/>
      <c r="I45" s="22"/>
      <c r="J45" s="22"/>
    </row>
    <row r="46" spans="2:10" s="35" customFormat="1" ht="15" customHeight="1">
      <c r="G46" s="22"/>
      <c r="H46" s="22"/>
      <c r="I46" s="22"/>
      <c r="J46" s="22"/>
    </row>
    <row r="47" spans="2:10" s="35" customFormat="1" ht="15" customHeight="1">
      <c r="G47" s="22"/>
      <c r="H47" s="22"/>
      <c r="I47" s="22"/>
      <c r="J47" s="22"/>
    </row>
    <row r="48" spans="2:10" s="35" customFormat="1" ht="15" customHeight="1">
      <c r="G48" s="22"/>
      <c r="H48" s="22"/>
      <c r="I48" s="22"/>
      <c r="J48" s="22"/>
    </row>
    <row r="49" spans="7:10" s="35" customFormat="1" ht="15" customHeight="1">
      <c r="G49" s="22"/>
      <c r="H49" s="22"/>
      <c r="I49" s="22"/>
      <c r="J49" s="22"/>
    </row>
    <row r="50" spans="7:10" s="35" customFormat="1" ht="15" customHeight="1">
      <c r="G50" s="22"/>
      <c r="H50" s="22"/>
      <c r="I50" s="22"/>
      <c r="J50" s="22"/>
    </row>
    <row r="51" spans="7:10" s="35" customFormat="1" ht="15" customHeight="1">
      <c r="G51" s="22"/>
      <c r="H51" s="22"/>
      <c r="I51" s="22"/>
      <c r="J51" s="22"/>
    </row>
    <row r="52" spans="7:10" s="35" customFormat="1" ht="15" customHeight="1">
      <c r="G52" s="22"/>
      <c r="H52" s="22"/>
      <c r="I52" s="22"/>
      <c r="J52" s="22"/>
    </row>
    <row r="53" spans="7:10" s="35" customFormat="1" ht="15" customHeight="1">
      <c r="G53" s="22"/>
      <c r="H53" s="22"/>
      <c r="I53" s="22"/>
      <c r="J53" s="22"/>
    </row>
    <row r="54" spans="7:10" s="35" customFormat="1" ht="15" customHeight="1">
      <c r="G54" s="22"/>
      <c r="H54" s="22"/>
      <c r="I54" s="22"/>
      <c r="J54" s="22"/>
    </row>
    <row r="55" spans="7:10" s="35" customFormat="1" ht="15" customHeight="1">
      <c r="G55" s="22"/>
      <c r="H55" s="22"/>
      <c r="I55" s="22"/>
      <c r="J55" s="22"/>
    </row>
    <row r="56" spans="7:10" s="35" customFormat="1" ht="15" customHeight="1">
      <c r="G56" s="22"/>
      <c r="H56" s="22"/>
      <c r="I56" s="22"/>
      <c r="J56" s="22"/>
    </row>
    <row r="57" spans="7:10" s="35" customFormat="1" ht="15" customHeight="1">
      <c r="G57" s="22"/>
      <c r="H57" s="22"/>
      <c r="I57" s="22"/>
      <c r="J57" s="22"/>
    </row>
    <row r="58" spans="7:10" s="35" customFormat="1" ht="15" customHeight="1">
      <c r="G58" s="22"/>
      <c r="H58" s="22"/>
      <c r="I58" s="22"/>
      <c r="J58" s="22"/>
    </row>
    <row r="59" spans="7:10" s="35" customFormat="1" ht="15" customHeight="1">
      <c r="G59" s="22"/>
      <c r="H59" s="22"/>
      <c r="I59" s="22"/>
      <c r="J59" s="22"/>
    </row>
    <row r="60" spans="7:10" s="35" customFormat="1" ht="15" customHeight="1">
      <c r="G60" s="22"/>
      <c r="H60" s="22"/>
      <c r="I60" s="22"/>
      <c r="J60" s="22"/>
    </row>
    <row r="61" spans="7:10" s="35" customFormat="1" ht="15" customHeight="1">
      <c r="G61" s="22"/>
      <c r="H61" s="22"/>
      <c r="I61" s="22"/>
      <c r="J61" s="22"/>
    </row>
    <row r="62" spans="7:10" s="35" customFormat="1" ht="15" customHeight="1">
      <c r="G62" s="22"/>
      <c r="H62" s="22"/>
      <c r="I62" s="22"/>
      <c r="J62" s="22"/>
    </row>
    <row r="63" spans="7:10" s="35" customFormat="1" ht="15" customHeight="1">
      <c r="G63" s="22"/>
      <c r="H63" s="22"/>
      <c r="I63" s="22"/>
      <c r="J63" s="22"/>
    </row>
    <row r="64" spans="7:10" s="35" customFormat="1" ht="15" customHeight="1">
      <c r="G64" s="22"/>
      <c r="H64" s="22"/>
      <c r="I64" s="22"/>
      <c r="J64" s="22"/>
    </row>
    <row r="65" spans="7:10" s="35" customFormat="1" ht="15" customHeight="1">
      <c r="G65" s="22"/>
      <c r="H65" s="22"/>
      <c r="I65" s="22"/>
      <c r="J65" s="22"/>
    </row>
    <row r="66" spans="7:10" s="35" customFormat="1" ht="15" customHeight="1">
      <c r="G66" s="22"/>
      <c r="H66" s="22"/>
      <c r="I66" s="22"/>
      <c r="J66" s="22"/>
    </row>
    <row r="67" spans="7:10" s="35" customFormat="1" ht="15" customHeight="1">
      <c r="G67" s="22"/>
      <c r="H67" s="22"/>
      <c r="I67" s="22"/>
      <c r="J67" s="22"/>
    </row>
    <row r="68" spans="7:10" s="35" customFormat="1" ht="15" customHeight="1">
      <c r="G68" s="22"/>
      <c r="H68" s="22"/>
      <c r="I68" s="22"/>
      <c r="J68" s="22"/>
    </row>
    <row r="69" spans="7:10" s="35" customFormat="1" ht="15" customHeight="1">
      <c r="G69" s="22"/>
      <c r="H69" s="22"/>
      <c r="I69" s="22"/>
      <c r="J69" s="22"/>
    </row>
    <row r="70" spans="7:10" s="35" customFormat="1" ht="15" customHeight="1">
      <c r="G70" s="22"/>
      <c r="H70" s="22"/>
      <c r="I70" s="22"/>
      <c r="J70" s="22"/>
    </row>
    <row r="71" spans="7:10" s="35" customFormat="1" ht="15" customHeight="1">
      <c r="G71" s="22"/>
      <c r="H71" s="22"/>
      <c r="I71" s="22"/>
      <c r="J71" s="22"/>
    </row>
    <row r="72" spans="7:10" s="35" customFormat="1" ht="15" customHeight="1">
      <c r="G72" s="22"/>
      <c r="H72" s="22"/>
      <c r="I72" s="22"/>
      <c r="J72" s="22"/>
    </row>
    <row r="73" spans="7:10" s="35" customFormat="1" ht="15" customHeight="1">
      <c r="G73" s="22"/>
      <c r="H73" s="22"/>
      <c r="I73" s="22"/>
      <c r="J73" s="22"/>
    </row>
    <row r="74" spans="7:10" s="35" customFormat="1" ht="15" customHeight="1">
      <c r="G74" s="22"/>
      <c r="H74" s="22"/>
      <c r="I74" s="22"/>
      <c r="J74" s="22"/>
    </row>
    <row r="75" spans="7:10" s="35" customFormat="1" ht="15" customHeight="1">
      <c r="G75" s="22"/>
      <c r="H75" s="22"/>
      <c r="I75" s="22"/>
      <c r="J75" s="22"/>
    </row>
    <row r="76" spans="7:10" s="35" customFormat="1" ht="15" customHeight="1">
      <c r="G76" s="22"/>
      <c r="H76" s="22"/>
      <c r="I76" s="22"/>
      <c r="J76" s="22"/>
    </row>
    <row r="77" spans="7:10" s="35" customFormat="1" ht="15" customHeight="1">
      <c r="G77" s="22"/>
      <c r="H77" s="22"/>
      <c r="I77" s="22"/>
      <c r="J77" s="22"/>
    </row>
    <row r="78" spans="7:10" s="35" customFormat="1" ht="15" customHeight="1">
      <c r="G78" s="22"/>
      <c r="H78" s="22"/>
      <c r="I78" s="22"/>
      <c r="J78" s="22"/>
    </row>
    <row r="79" spans="7:10" s="35" customFormat="1" ht="15" customHeight="1">
      <c r="G79" s="22"/>
      <c r="H79" s="22"/>
      <c r="I79" s="22"/>
      <c r="J79" s="22"/>
    </row>
    <row r="80" spans="7:10" s="35" customFormat="1" ht="15" customHeight="1">
      <c r="G80" s="22"/>
      <c r="H80" s="22"/>
      <c r="I80" s="22"/>
      <c r="J80" s="22"/>
    </row>
    <row r="81" spans="7:10" s="35" customFormat="1" ht="15" customHeight="1">
      <c r="G81" s="22"/>
      <c r="H81" s="22"/>
      <c r="I81" s="22"/>
      <c r="J81" s="22"/>
    </row>
    <row r="82" spans="7:10" s="35" customFormat="1" ht="15" customHeight="1">
      <c r="G82" s="22"/>
      <c r="H82" s="22"/>
      <c r="I82" s="22"/>
      <c r="J82" s="22"/>
    </row>
    <row r="83" spans="7:10" s="35" customFormat="1" ht="15" customHeight="1">
      <c r="G83" s="22"/>
      <c r="H83" s="22"/>
      <c r="I83" s="22"/>
      <c r="J83" s="22"/>
    </row>
    <row r="84" spans="7:10" s="35" customFormat="1" ht="15" customHeight="1">
      <c r="G84" s="22"/>
      <c r="H84" s="22"/>
      <c r="I84" s="22"/>
      <c r="J84" s="22"/>
    </row>
    <row r="85" spans="7:10" s="35" customFormat="1" ht="15" customHeight="1">
      <c r="G85" s="22"/>
      <c r="H85" s="22"/>
      <c r="I85" s="22"/>
      <c r="J85" s="22"/>
    </row>
    <row r="86" spans="7:10" s="35" customFormat="1" ht="15" customHeight="1">
      <c r="G86" s="22"/>
      <c r="H86" s="22"/>
      <c r="I86" s="22"/>
      <c r="J86" s="22"/>
    </row>
    <row r="87" spans="7:10" s="35" customFormat="1" ht="15" customHeight="1">
      <c r="G87" s="22"/>
      <c r="H87" s="22"/>
      <c r="I87" s="22"/>
      <c r="J87" s="22"/>
    </row>
    <row r="88" spans="7:10" s="35" customFormat="1" ht="15" customHeight="1">
      <c r="G88" s="22"/>
      <c r="H88" s="22"/>
      <c r="I88" s="22"/>
      <c r="J88" s="22"/>
    </row>
    <row r="89" spans="7:10" s="35" customFormat="1" ht="15" customHeight="1">
      <c r="G89" s="22"/>
      <c r="H89" s="22"/>
      <c r="I89" s="22"/>
      <c r="J89" s="22"/>
    </row>
    <row r="90" spans="7:10" s="35" customFormat="1" ht="15" customHeight="1">
      <c r="G90" s="22"/>
      <c r="H90" s="22"/>
      <c r="I90" s="22"/>
      <c r="J90" s="22"/>
    </row>
    <row r="91" spans="7:10" s="35" customFormat="1" ht="15" customHeight="1">
      <c r="G91" s="22"/>
      <c r="H91" s="22"/>
      <c r="I91" s="22"/>
      <c r="J91" s="22"/>
    </row>
    <row r="92" spans="7:10" s="35" customFormat="1" ht="15" customHeight="1">
      <c r="G92" s="22"/>
      <c r="H92" s="22"/>
      <c r="I92" s="22"/>
      <c r="J92" s="22"/>
    </row>
    <row r="93" spans="7:10" s="35" customFormat="1" ht="15" customHeight="1">
      <c r="G93" s="22"/>
      <c r="H93" s="22"/>
      <c r="I93" s="22"/>
      <c r="J93" s="22"/>
    </row>
    <row r="94" spans="7:10" s="35" customFormat="1" ht="15" customHeight="1">
      <c r="G94" s="22"/>
      <c r="H94" s="22"/>
      <c r="I94" s="22"/>
      <c r="J94" s="22"/>
    </row>
    <row r="95" spans="7:10" s="35" customFormat="1" ht="15" customHeight="1">
      <c r="G95" s="22"/>
      <c r="H95" s="22"/>
      <c r="I95" s="22"/>
      <c r="J95" s="22"/>
    </row>
    <row r="96" spans="7:10" s="35" customFormat="1" ht="15" customHeight="1">
      <c r="G96" s="22"/>
      <c r="H96" s="22"/>
      <c r="I96" s="22"/>
      <c r="J96" s="22"/>
    </row>
    <row r="97" spans="7:10" s="35" customFormat="1" ht="15" customHeight="1">
      <c r="G97" s="22"/>
      <c r="H97" s="22"/>
      <c r="I97" s="22"/>
      <c r="J97" s="22"/>
    </row>
    <row r="98" spans="7:10" s="35" customFormat="1" ht="15" customHeight="1">
      <c r="G98" s="22"/>
      <c r="H98" s="22"/>
      <c r="I98" s="22"/>
      <c r="J98" s="22"/>
    </row>
    <row r="99" spans="7:10" s="35" customFormat="1" ht="15" customHeight="1">
      <c r="G99" s="22"/>
      <c r="H99" s="22"/>
      <c r="I99" s="22"/>
      <c r="J99" s="22"/>
    </row>
    <row r="100" spans="7:10" s="35" customFormat="1" ht="15" customHeight="1">
      <c r="G100" s="22"/>
      <c r="H100" s="22"/>
      <c r="I100" s="22"/>
      <c r="J100" s="22"/>
    </row>
    <row r="101" spans="7:10" s="35" customFormat="1" ht="15" customHeight="1">
      <c r="G101" s="22"/>
      <c r="H101" s="22"/>
      <c r="I101" s="22"/>
      <c r="J101" s="22"/>
    </row>
    <row r="102" spans="7:10" s="35" customFormat="1" ht="15" customHeight="1">
      <c r="G102" s="22"/>
      <c r="H102" s="22"/>
      <c r="I102" s="22"/>
      <c r="J102" s="22"/>
    </row>
    <row r="103" spans="7:10" s="35" customFormat="1" ht="15" customHeight="1">
      <c r="G103" s="22"/>
      <c r="H103" s="22"/>
      <c r="I103" s="22"/>
      <c r="J103" s="22"/>
    </row>
    <row r="104" spans="7:10" s="35" customFormat="1" ht="15" customHeight="1">
      <c r="G104" s="22"/>
      <c r="H104" s="22"/>
      <c r="I104" s="22"/>
      <c r="J104" s="22"/>
    </row>
    <row r="105" spans="7:10" s="35" customFormat="1" ht="15" customHeight="1">
      <c r="G105" s="22"/>
      <c r="H105" s="22"/>
      <c r="I105" s="22"/>
      <c r="J105" s="22"/>
    </row>
    <row r="106" spans="7:10" s="35" customFormat="1" ht="15" customHeight="1">
      <c r="G106" s="22"/>
      <c r="H106" s="22"/>
      <c r="I106" s="22"/>
      <c r="J106" s="22"/>
    </row>
    <row r="107" spans="7:10" s="35" customFormat="1" ht="15" customHeight="1">
      <c r="G107" s="22"/>
      <c r="H107" s="22"/>
      <c r="I107" s="22"/>
      <c r="J107" s="22"/>
    </row>
    <row r="108" spans="7:10" s="35" customFormat="1" ht="15" customHeight="1">
      <c r="G108" s="22"/>
      <c r="H108" s="22"/>
      <c r="I108" s="22"/>
      <c r="J108" s="22"/>
    </row>
    <row r="109" spans="7:10" s="35" customFormat="1" ht="15" customHeight="1">
      <c r="G109" s="22"/>
      <c r="H109" s="22"/>
      <c r="I109" s="22"/>
      <c r="J109" s="22"/>
    </row>
    <row r="110" spans="7:10" s="35" customFormat="1" ht="15" customHeight="1">
      <c r="G110" s="22"/>
      <c r="H110" s="22"/>
      <c r="I110" s="22"/>
      <c r="J110" s="22"/>
    </row>
    <row r="111" spans="7:10" s="35" customFormat="1" ht="15" customHeight="1">
      <c r="G111" s="22"/>
      <c r="H111" s="22"/>
      <c r="I111" s="22"/>
      <c r="J111" s="22"/>
    </row>
    <row r="112" spans="7:10" s="35" customFormat="1" ht="15" customHeight="1">
      <c r="G112" s="22"/>
      <c r="H112" s="22"/>
      <c r="I112" s="22"/>
      <c r="J112" s="22"/>
    </row>
    <row r="113" spans="7:10" s="35" customFormat="1" ht="15" customHeight="1">
      <c r="G113" s="22"/>
      <c r="H113" s="22"/>
      <c r="I113" s="22"/>
      <c r="J113" s="22"/>
    </row>
    <row r="114" spans="7:10" s="35" customFormat="1" ht="15" customHeight="1">
      <c r="G114" s="22"/>
      <c r="H114" s="22"/>
      <c r="I114" s="22"/>
      <c r="J114" s="22"/>
    </row>
    <row r="115" spans="7:10" s="35" customFormat="1" ht="15" customHeight="1">
      <c r="G115" s="22"/>
      <c r="H115" s="22"/>
      <c r="I115" s="22"/>
      <c r="J115" s="22"/>
    </row>
    <row r="116" spans="7:10" s="35" customFormat="1" ht="15" customHeight="1">
      <c r="G116" s="22"/>
      <c r="H116" s="22"/>
      <c r="I116" s="22"/>
      <c r="J116" s="22"/>
    </row>
    <row r="117" spans="7:10" s="35" customFormat="1" ht="15" customHeight="1">
      <c r="G117" s="22"/>
      <c r="H117" s="22"/>
      <c r="I117" s="22"/>
      <c r="J117" s="22"/>
    </row>
    <row r="118" spans="7:10" s="35" customFormat="1" ht="15" customHeight="1">
      <c r="G118" s="22"/>
      <c r="H118" s="22"/>
      <c r="I118" s="22"/>
      <c r="J118" s="22"/>
    </row>
    <row r="119" spans="7:10" s="35" customFormat="1" ht="15" customHeight="1">
      <c r="G119" s="22"/>
      <c r="H119" s="22"/>
      <c r="I119" s="22"/>
      <c r="J119" s="22"/>
    </row>
    <row r="120" spans="7:10" s="35" customFormat="1" ht="15" customHeight="1">
      <c r="G120" s="22"/>
      <c r="H120" s="22"/>
      <c r="I120" s="22"/>
      <c r="J120" s="22"/>
    </row>
    <row r="121" spans="7:10" s="35" customFormat="1" ht="15" customHeight="1">
      <c r="G121" s="22"/>
      <c r="H121" s="22"/>
      <c r="I121" s="22"/>
      <c r="J121" s="22"/>
    </row>
    <row r="122" spans="7:10" s="35" customFormat="1" ht="15" customHeight="1">
      <c r="G122" s="22"/>
      <c r="H122" s="22"/>
      <c r="I122" s="22"/>
      <c r="J122" s="22"/>
    </row>
    <row r="123" spans="7:10" s="35" customFormat="1" ht="15" customHeight="1">
      <c r="G123" s="22"/>
      <c r="H123" s="22"/>
      <c r="I123" s="22"/>
      <c r="J123" s="22"/>
    </row>
    <row r="124" spans="7:10" s="35" customFormat="1" ht="15" customHeight="1">
      <c r="G124" s="22"/>
      <c r="H124" s="22"/>
      <c r="I124" s="22"/>
      <c r="J124" s="22"/>
    </row>
    <row r="125" spans="7:10" s="35" customFormat="1" ht="15" customHeight="1">
      <c r="G125" s="22"/>
      <c r="H125" s="22"/>
      <c r="I125" s="22"/>
      <c r="J125" s="22"/>
    </row>
    <row r="126" spans="7:10" s="35" customFormat="1" ht="15" customHeight="1">
      <c r="G126" s="22"/>
      <c r="H126" s="22"/>
      <c r="I126" s="22"/>
      <c r="J126" s="22"/>
    </row>
    <row r="127" spans="7:10" s="35" customFormat="1" ht="15" customHeight="1">
      <c r="G127" s="22"/>
      <c r="H127" s="22"/>
      <c r="I127" s="22"/>
      <c r="J127" s="22"/>
    </row>
    <row r="128" spans="7:10" s="35" customFormat="1" ht="15" customHeight="1">
      <c r="G128" s="22"/>
      <c r="H128" s="22"/>
      <c r="I128" s="22"/>
      <c r="J128" s="22"/>
    </row>
    <row r="129" spans="7:10" s="35" customFormat="1" ht="15" customHeight="1">
      <c r="G129" s="22"/>
      <c r="H129" s="22"/>
      <c r="I129" s="22"/>
      <c r="J129" s="22"/>
    </row>
    <row r="130" spans="7:10" s="35" customFormat="1" ht="15" customHeight="1">
      <c r="G130" s="22"/>
      <c r="H130" s="22"/>
      <c r="I130" s="22"/>
      <c r="J130" s="22"/>
    </row>
    <row r="131" spans="7:10" s="35" customFormat="1" ht="15" customHeight="1">
      <c r="G131" s="22"/>
      <c r="H131" s="22"/>
      <c r="I131" s="22"/>
      <c r="J131" s="22"/>
    </row>
    <row r="132" spans="7:10" s="35" customFormat="1" ht="15" customHeight="1">
      <c r="G132" s="22"/>
      <c r="H132" s="22"/>
      <c r="I132" s="22"/>
      <c r="J132" s="22"/>
    </row>
    <row r="133" spans="7:10" s="35" customFormat="1" ht="15" customHeight="1">
      <c r="G133" s="22"/>
      <c r="H133" s="22"/>
      <c r="I133" s="22"/>
      <c r="J133" s="22"/>
    </row>
    <row r="134" spans="7:10" s="35" customFormat="1" ht="15" customHeight="1">
      <c r="G134" s="22"/>
      <c r="H134" s="22"/>
      <c r="I134" s="22"/>
      <c r="J134" s="22"/>
    </row>
    <row r="135" spans="7:10" s="35" customFormat="1" ht="15" customHeight="1">
      <c r="G135" s="22"/>
      <c r="H135" s="22"/>
      <c r="I135" s="22"/>
      <c r="J135" s="22"/>
    </row>
    <row r="136" spans="7:10" s="35" customFormat="1" ht="15" customHeight="1">
      <c r="G136" s="22"/>
      <c r="H136" s="22"/>
      <c r="I136" s="22"/>
      <c r="J136" s="22"/>
    </row>
    <row r="137" spans="7:10" s="35" customFormat="1" ht="15" customHeight="1">
      <c r="G137" s="22"/>
      <c r="H137" s="22"/>
      <c r="I137" s="22"/>
      <c r="J137" s="22"/>
    </row>
    <row r="138" spans="7:10" s="35" customFormat="1" ht="15" customHeight="1">
      <c r="G138" s="22"/>
      <c r="H138" s="22"/>
      <c r="I138" s="22"/>
      <c r="J138" s="22"/>
    </row>
    <row r="139" spans="7:10" s="35" customFormat="1" ht="15" customHeight="1">
      <c r="G139" s="22"/>
      <c r="H139" s="22"/>
      <c r="I139" s="22"/>
      <c r="J139" s="22"/>
    </row>
    <row r="140" spans="7:10" s="35" customFormat="1" ht="15" customHeight="1">
      <c r="G140" s="22"/>
      <c r="H140" s="22"/>
      <c r="I140" s="22"/>
      <c r="J140" s="22"/>
    </row>
    <row r="141" spans="7:10" s="35" customFormat="1" ht="15" customHeight="1">
      <c r="G141" s="22"/>
      <c r="H141" s="22"/>
      <c r="I141" s="22"/>
      <c r="J141" s="22"/>
    </row>
    <row r="142" spans="7:10" s="35" customFormat="1" ht="15" customHeight="1">
      <c r="G142" s="22"/>
      <c r="H142" s="22"/>
      <c r="I142" s="22"/>
      <c r="J142" s="22"/>
    </row>
    <row r="143" spans="7:10" s="35" customFormat="1" ht="15" customHeight="1">
      <c r="G143" s="22"/>
      <c r="H143" s="22"/>
      <c r="I143" s="22"/>
      <c r="J143" s="22"/>
    </row>
    <row r="144" spans="7:10" s="35" customFormat="1" ht="15" customHeight="1">
      <c r="G144" s="22"/>
      <c r="H144" s="22"/>
      <c r="I144" s="22"/>
      <c r="J144" s="22"/>
    </row>
    <row r="145" spans="7:10" s="35" customFormat="1" ht="15" customHeight="1">
      <c r="G145" s="22"/>
      <c r="H145" s="22"/>
      <c r="I145" s="22"/>
      <c r="J145" s="22"/>
    </row>
    <row r="146" spans="7:10" s="35" customFormat="1" ht="15" customHeight="1">
      <c r="G146" s="22"/>
      <c r="H146" s="22"/>
      <c r="I146" s="22"/>
      <c r="J146" s="22"/>
    </row>
    <row r="147" spans="7:10" s="35" customFormat="1" ht="15" customHeight="1">
      <c r="G147" s="22"/>
      <c r="H147" s="22"/>
      <c r="I147" s="22"/>
      <c r="J147" s="22"/>
    </row>
    <row r="148" spans="7:10" s="35" customFormat="1" ht="15" customHeight="1">
      <c r="G148" s="22"/>
      <c r="H148" s="22"/>
      <c r="I148" s="22"/>
      <c r="J148" s="22"/>
    </row>
    <row r="149" spans="7:10" s="35" customFormat="1" ht="15" customHeight="1">
      <c r="G149" s="22"/>
      <c r="H149" s="22"/>
      <c r="I149" s="22"/>
      <c r="J149" s="22"/>
    </row>
    <row r="150" spans="7:10" s="35" customFormat="1" ht="15" customHeight="1">
      <c r="G150" s="22"/>
      <c r="H150" s="22"/>
      <c r="I150" s="22"/>
      <c r="J150" s="22"/>
    </row>
    <row r="151" spans="7:10" s="35" customFormat="1" ht="15" customHeight="1">
      <c r="G151" s="22"/>
      <c r="H151" s="22"/>
      <c r="I151" s="22"/>
      <c r="J151" s="22"/>
    </row>
    <row r="152" spans="7:10" s="35" customFormat="1" ht="15" customHeight="1">
      <c r="G152" s="22"/>
      <c r="H152" s="22"/>
      <c r="I152" s="22"/>
      <c r="J152" s="22"/>
    </row>
    <row r="153" spans="7:10" s="35" customFormat="1" ht="15" customHeight="1">
      <c r="G153" s="22"/>
      <c r="H153" s="22"/>
      <c r="I153" s="22"/>
      <c r="J153" s="22"/>
    </row>
    <row r="154" spans="7:10" s="35" customFormat="1" ht="15" customHeight="1">
      <c r="G154" s="22"/>
      <c r="H154" s="22"/>
      <c r="I154" s="22"/>
      <c r="J154" s="22"/>
    </row>
    <row r="155" spans="7:10" s="35" customFormat="1" ht="15" customHeight="1">
      <c r="G155" s="22"/>
      <c r="H155" s="22"/>
      <c r="I155" s="22"/>
      <c r="J155" s="22"/>
    </row>
    <row r="156" spans="7:10" s="35" customFormat="1" ht="15" customHeight="1">
      <c r="G156" s="22"/>
      <c r="H156" s="22"/>
      <c r="I156" s="22"/>
      <c r="J156" s="22"/>
    </row>
    <row r="157" spans="7:10" s="35" customFormat="1" ht="15" customHeight="1">
      <c r="G157" s="22"/>
      <c r="H157" s="22"/>
      <c r="I157" s="22"/>
      <c r="J157" s="22"/>
    </row>
    <row r="158" spans="7:10" s="35" customFormat="1" ht="15" customHeight="1">
      <c r="G158" s="22"/>
      <c r="H158" s="22"/>
      <c r="I158" s="22"/>
      <c r="J158" s="22"/>
    </row>
    <row r="159" spans="7:10" s="35" customFormat="1" ht="15" customHeight="1">
      <c r="G159" s="22"/>
      <c r="H159" s="22"/>
      <c r="I159" s="22"/>
      <c r="J159" s="22"/>
    </row>
    <row r="160" spans="7:10" s="35" customFormat="1" ht="15" customHeight="1">
      <c r="G160" s="22"/>
      <c r="H160" s="22"/>
      <c r="I160" s="22"/>
      <c r="J160" s="22"/>
    </row>
    <row r="161" spans="7:10" s="35" customFormat="1" ht="15" customHeight="1">
      <c r="G161" s="22"/>
      <c r="H161" s="22"/>
      <c r="I161" s="22"/>
      <c r="J161" s="22"/>
    </row>
    <row r="162" spans="7:10" s="35" customFormat="1" ht="15" customHeight="1">
      <c r="G162" s="22"/>
      <c r="H162" s="22"/>
      <c r="I162" s="22"/>
      <c r="J162" s="22"/>
    </row>
    <row r="163" spans="7:10" s="35" customFormat="1" ht="15" customHeight="1">
      <c r="G163" s="22"/>
      <c r="H163" s="22"/>
      <c r="I163" s="22"/>
      <c r="J163" s="22"/>
    </row>
    <row r="164" spans="7:10" s="35" customFormat="1" ht="15" customHeight="1">
      <c r="G164" s="22"/>
      <c r="H164" s="22"/>
      <c r="I164" s="22"/>
      <c r="J164" s="22"/>
    </row>
    <row r="165" spans="7:10" s="35" customFormat="1" ht="15" customHeight="1">
      <c r="G165" s="22"/>
      <c r="H165" s="22"/>
      <c r="I165" s="22"/>
      <c r="J165" s="22"/>
    </row>
    <row r="166" spans="7:10" s="35" customFormat="1" ht="15" customHeight="1">
      <c r="G166" s="22"/>
      <c r="H166" s="22"/>
      <c r="I166" s="22"/>
      <c r="J166" s="22"/>
    </row>
    <row r="167" spans="7:10" s="35" customFormat="1" ht="15" customHeight="1">
      <c r="G167" s="22"/>
      <c r="H167" s="22"/>
      <c r="I167" s="22"/>
      <c r="J167" s="22"/>
    </row>
    <row r="168" spans="7:10" s="35" customFormat="1" ht="15" customHeight="1">
      <c r="G168" s="22"/>
      <c r="H168" s="22"/>
      <c r="I168" s="22"/>
      <c r="J168" s="22"/>
    </row>
    <row r="169" spans="7:10" s="35" customFormat="1" ht="15" customHeight="1">
      <c r="G169" s="22"/>
      <c r="H169" s="22"/>
      <c r="I169" s="22"/>
      <c r="J169" s="22"/>
    </row>
    <row r="170" spans="7:10" s="35" customFormat="1" ht="15" customHeight="1">
      <c r="G170" s="22"/>
      <c r="H170" s="22"/>
      <c r="I170" s="22"/>
      <c r="J170" s="22"/>
    </row>
    <row r="171" spans="7:10" s="35" customFormat="1" ht="15" customHeight="1">
      <c r="G171" s="22"/>
      <c r="H171" s="22"/>
      <c r="I171" s="22"/>
      <c r="J171" s="22"/>
    </row>
    <row r="172" spans="7:10" s="35" customFormat="1" ht="15" customHeight="1">
      <c r="G172" s="22"/>
      <c r="H172" s="22"/>
      <c r="I172" s="22"/>
      <c r="J172" s="22"/>
    </row>
    <row r="173" spans="7:10" s="35" customFormat="1" ht="15" customHeight="1">
      <c r="G173" s="22"/>
      <c r="H173" s="22"/>
      <c r="I173" s="22"/>
      <c r="J173" s="22"/>
    </row>
    <row r="174" spans="7:10" s="35" customFormat="1" ht="15" customHeight="1">
      <c r="G174" s="22"/>
      <c r="H174" s="22"/>
      <c r="I174" s="22"/>
      <c r="J174" s="22"/>
    </row>
    <row r="175" spans="7:10" s="35" customFormat="1" ht="15" customHeight="1">
      <c r="G175" s="22"/>
      <c r="H175" s="22"/>
      <c r="I175" s="22"/>
      <c r="J175" s="22"/>
    </row>
    <row r="176" spans="7:10" s="35" customFormat="1" ht="15" customHeight="1">
      <c r="G176" s="22"/>
      <c r="H176" s="22"/>
      <c r="I176" s="22"/>
      <c r="J176" s="22"/>
    </row>
    <row r="177" spans="6:10" s="35" customFormat="1" ht="15" customHeight="1">
      <c r="G177" s="22"/>
      <c r="H177" s="22"/>
      <c r="I177" s="22"/>
      <c r="J177" s="22"/>
    </row>
    <row r="178" spans="6:10" s="35" customFormat="1" ht="15" customHeight="1">
      <c r="G178" s="22"/>
      <c r="H178" s="22"/>
      <c r="I178" s="22"/>
      <c r="J178" s="22"/>
    </row>
    <row r="179" spans="6:10" s="35" customFormat="1" ht="15" customHeight="1">
      <c r="G179" s="22"/>
      <c r="H179" s="22"/>
      <c r="I179" s="22"/>
      <c r="J179" s="22"/>
    </row>
    <row r="180" spans="6:10" s="35" customFormat="1" ht="15" customHeight="1">
      <c r="G180" s="22"/>
      <c r="H180" s="22"/>
      <c r="I180" s="22"/>
      <c r="J180" s="22"/>
    </row>
    <row r="181" spans="6:10" s="35" customFormat="1" ht="15" customHeight="1">
      <c r="G181" s="22"/>
      <c r="H181" s="22"/>
      <c r="I181" s="22"/>
      <c r="J181" s="22"/>
    </row>
    <row r="182" spans="6:10" s="35" customFormat="1" ht="15" customHeight="1">
      <c r="G182" s="22"/>
      <c r="H182" s="22"/>
      <c r="I182" s="22"/>
      <c r="J182" s="22"/>
    </row>
    <row r="183" spans="6:10" s="35" customFormat="1" ht="15" customHeight="1">
      <c r="G183" s="22"/>
      <c r="H183" s="22"/>
      <c r="I183" s="22"/>
      <c r="J183" s="22"/>
    </row>
    <row r="184" spans="6:10" s="35" customFormat="1" ht="15" customHeight="1">
      <c r="F184" s="48"/>
      <c r="G184" s="22"/>
      <c r="H184" s="22"/>
      <c r="I184" s="22"/>
      <c r="J184" s="22"/>
    </row>
    <row r="185" spans="6:10" ht="14" customHeight="1"/>
  </sheetData>
  <mergeCells count="6">
    <mergeCell ref="B35:C36"/>
    <mergeCell ref="B3:J3"/>
    <mergeCell ref="F5:G5"/>
    <mergeCell ref="F6:G6"/>
    <mergeCell ref="F7:G7"/>
    <mergeCell ref="F8:G8"/>
  </mergeCells>
  <phoneticPr fontId="35" type="noConversion"/>
  <conditionalFormatting sqref="B5 B12 B185:B440">
    <cfRule type="cellIs" dxfId="18" priority="596" operator="equal">
      <formula>"✓"</formula>
    </cfRule>
  </conditionalFormatting>
  <conditionalFormatting sqref="F7">
    <cfRule type="containsText" dxfId="17" priority="228" operator="containsText" text="n/a">
      <formula>NOT(ISERROR(SEARCH("n/a",F7)))</formula>
    </cfRule>
    <cfRule type="containsBlanks" dxfId="16" priority="475">
      <formula>LEN(TRIM(F7))=0</formula>
    </cfRule>
  </conditionalFormatting>
  <conditionalFormatting sqref="F8">
    <cfRule type="containsBlanks" dxfId="15" priority="226">
      <formula>LEN(TRIM(F8))=0</formula>
    </cfRule>
    <cfRule type="containsText" dxfId="14" priority="227" stopIfTrue="1" operator="containsText" text="n/a">
      <formula>NOT(ISERROR(SEARCH("n/a",F8)))</formula>
    </cfRule>
  </conditionalFormatting>
  <conditionalFormatting sqref="F6">
    <cfRule type="containsText" dxfId="13" priority="233" operator="containsText" text="n/a">
      <formula>NOT(ISERROR(SEARCH("n/a",F6)))</formula>
    </cfRule>
    <cfRule type="containsBlanks" dxfId="12" priority="264">
      <formula>LEN(TRIM(F6))=0</formula>
    </cfRule>
    <cfRule type="expression" dxfId="11" priority="841">
      <formula>IF(LEN(F6)-LEN(SUBSTITUTE(F6,".",""))=3,FALSE,TRUE)</formula>
    </cfRule>
  </conditionalFormatting>
  <conditionalFormatting sqref="B23">
    <cfRule type="cellIs" dxfId="10" priority="11" operator="equal">
      <formula>"✓"</formula>
    </cfRule>
  </conditionalFormatting>
  <conditionalFormatting sqref="B29">
    <cfRule type="cellIs" dxfId="8" priority="9" operator="equal">
      <formula>"✓"</formula>
    </cfRule>
  </conditionalFormatting>
  <conditionalFormatting sqref="B34">
    <cfRule type="cellIs" dxfId="7" priority="8" operator="equal">
      <formula>"✓"</formula>
    </cfRule>
  </conditionalFormatting>
  <conditionalFormatting sqref="B42">
    <cfRule type="cellIs" dxfId="6" priority="7" operator="equal">
      <formula>"✓"</formula>
    </cfRule>
  </conditionalFormatting>
  <dataValidations count="2">
    <dataValidation type="custom" allowBlank="1" showInputMessage="1" showErrorMessage="1" errorTitle="Invalid IP Address" error="Please enter a valid IP Address" sqref="F6" xr:uid="{23002188-381D-E54B-A80C-8131575E75A0}">
      <formula1>IF(ISNUMBER(VALUE(SUBSTITUTE(F6,".",""))),AND(--LEFT(F6,FIND(".",F6)-1)&lt;256,--MID(SUBSTITUTE(F6,".",REPT(" ",99)),99,99)&lt;256,--MID(SUBSTITUTE(F6,".",REPT(" ",99)),198,99)&lt;256,--RIGHT(SUBSTITUTE(F6,".",REPT(" ",99)),99)&lt;256),F6="n/a")</formula1>
    </dataValidation>
    <dataValidation allowBlank="1" showInputMessage="1" showErrorMessage="1" promptTitle="NTP Server" prompt="Input value can be either an IP Address (e.g. 172.16.11.253) or an FQDN (e.g. time.vmware.com)" sqref="F7:F8" xr:uid="{7A0DCAFB-1BF2-794E-A29C-A152186D8A2C}"/>
  </dataValidations>
  <hyperlinks>
    <hyperlink ref="F24" r:id="rId1" display="http://example.com" xr:uid="{E5BE5041-D7B8-B74B-A8AF-76AFBC3AE301}"/>
    <hyperlink ref="F30" r:id="rId2" display="http://example.com" xr:uid="{56D406D0-6C6F-F346-89B7-9E7915460917}"/>
    <hyperlink ref="F35" r:id="rId3" display="http://example.com" xr:uid="{FA5DAE69-08BF-714D-A01D-3CCA827BF3B2}"/>
  </hyperlinks>
  <printOptions horizontalCentered="1"/>
  <pageMargins left="0.5" right="0.5" top="0.5" bottom="0.5" header="0.25" footer="0.25"/>
  <pageSetup scale="39" orientation="portrait" r:id="rId4"/>
  <headerFooter alignWithMargins="0">
    <oddFooter>&amp;L&amp;8http://www.vertex42.com/ExcelTemplates/spring-cleaning-checklist.html</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0D93-FBD0-A549-9EA0-988935634056}">
  <sheetPr codeName="Sheet7"/>
  <dimension ref="A1:C22"/>
  <sheetViews>
    <sheetView workbookViewId="0">
      <selection activeCell="C4" sqref="C4"/>
    </sheetView>
  </sheetViews>
  <sheetFormatPr baseColWidth="10" defaultColWidth="11.5" defaultRowHeight="15"/>
  <cols>
    <col min="1" max="1" width="21.1640625" bestFit="1" customWidth="1"/>
    <col min="3" max="3" width="86.33203125" customWidth="1"/>
  </cols>
  <sheetData>
    <row r="1" spans="1:3">
      <c r="A1" s="59" t="s">
        <v>11</v>
      </c>
      <c r="C1" s="59" t="s">
        <v>229</v>
      </c>
    </row>
    <row r="2" spans="1:3">
      <c r="A2" t="s">
        <v>2</v>
      </c>
      <c r="C2" s="11" t="e">
        <f>"vSphere Distributed Switch = One (1)          /          Physical NICs = Two (2) or  Four (4)
Primary vDS - "&amp;' Networks'!#REF!&amp;"
     -  Traffic for Management, vMotion, vSAN, Host Overlay - e.g. "&amp;' Networks'!#REF!&amp;""</f>
        <v>#REF!</v>
      </c>
    </row>
    <row r="3" spans="1:3">
      <c r="A3" t="s">
        <v>12</v>
      </c>
      <c r="C3" s="11" t="e">
        <f>"vSphere Distributed Switch = Two (2)          /          Physical NICs = Four (4)
Primary vDS - "&amp;' Networks'!#REF!&amp;"
     - Traffic for Management,  vMotion, Host Overlay - e.g. "&amp;' Networks'!#REF!&amp;"
Secondary vDS - "&amp;' Networks'!#REF!&amp;"
     - Traffic for vSAN - e.g."&amp;' Networks'!#REF!</f>
        <v>#REF!</v>
      </c>
    </row>
    <row r="4" spans="1:3">
      <c r="A4" t="s">
        <v>13</v>
      </c>
      <c r="C4" s="11"/>
    </row>
    <row r="5" spans="1:3">
      <c r="A5" t="s">
        <v>14</v>
      </c>
      <c r="C5" s="11"/>
    </row>
    <row r="6" spans="1:3">
      <c r="A6" t="s">
        <v>15</v>
      </c>
      <c r="C6" s="11"/>
    </row>
    <row r="7" spans="1:3">
      <c r="A7" t="s">
        <v>16</v>
      </c>
    </row>
    <row r="8" spans="1:3">
      <c r="A8" t="s">
        <v>17</v>
      </c>
    </row>
    <row r="9" spans="1:3">
      <c r="A9" t="s">
        <v>18</v>
      </c>
    </row>
    <row r="10" spans="1:3">
      <c r="A10" t="s">
        <v>19</v>
      </c>
    </row>
    <row r="11" spans="1:3">
      <c r="A11" t="s">
        <v>20</v>
      </c>
    </row>
    <row r="12" spans="1:3">
      <c r="A12" t="s">
        <v>219</v>
      </c>
    </row>
    <row r="13" spans="1:3">
      <c r="A13" t="s">
        <v>274</v>
      </c>
    </row>
    <row r="14" spans="1:3">
      <c r="A14" t="s">
        <v>21</v>
      </c>
    </row>
    <row r="15" spans="1:3">
      <c r="A15" t="s">
        <v>22</v>
      </c>
    </row>
    <row r="16" spans="1:3">
      <c r="A16" t="s">
        <v>23</v>
      </c>
    </row>
    <row r="17" spans="1:1">
      <c r="A17" t="s">
        <v>24</v>
      </c>
    </row>
    <row r="18" spans="1:1">
      <c r="A18" t="s">
        <v>25</v>
      </c>
    </row>
    <row r="19" spans="1:1">
      <c r="A19" t="s">
        <v>26</v>
      </c>
    </row>
    <row r="20" spans="1:1">
      <c r="A20" t="s">
        <v>27</v>
      </c>
    </row>
    <row r="21" spans="1:1">
      <c r="A21" t="s">
        <v>28</v>
      </c>
    </row>
    <row r="22" spans="1:1">
      <c r="A22" t="s">
        <v>273</v>
      </c>
    </row>
  </sheetData>
  <sheetProtection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187"/>
  <sheetViews>
    <sheetView showZeros="0" topLeftCell="A102" zoomScale="140" zoomScaleNormal="140" zoomScalePageLayoutView="125" workbookViewId="0">
      <selection activeCell="A99" sqref="A99"/>
    </sheetView>
  </sheetViews>
  <sheetFormatPr baseColWidth="10" defaultColWidth="8.83203125" defaultRowHeight="15"/>
  <cols>
    <col min="1" max="1" width="120.83203125" style="1" customWidth="1"/>
    <col min="2" max="2" width="78.83203125" style="1" customWidth="1"/>
    <col min="3" max="16384" width="8.83203125" style="1"/>
  </cols>
  <sheetData>
    <row r="1" spans="1:2">
      <c r="A1" s="1" t="s">
        <v>29</v>
      </c>
    </row>
    <row r="2" spans="1:2">
      <c r="A2" s="4" t="str">
        <f>"workflowName.vcf-ems=workflowconfig/workflowspec-ems.json"</f>
        <v>workflowName.vcf-ems=workflowconfig/workflowspec-ems.json</v>
      </c>
      <c r="B2" s="1" t="s">
        <v>150</v>
      </c>
    </row>
    <row r="3" spans="1:2" s="5" customFormat="1">
      <c r="A3" s="4" t="e">
        <f>(IF('Deploy Parameters'!#REF!="Yes","CeipEnabled=true","CeipEnabled=false"))</f>
        <v>#REF!</v>
      </c>
      <c r="B3" s="5" t="s">
        <v>151</v>
      </c>
    </row>
    <row r="4" spans="1:2" s="5" customFormat="1">
      <c r="A4" s="4" t="e">
        <f>(IF('Deploy Parameters'!#REF!="Yes","FipsEnabled=true","FipsEnabled=false"))</f>
        <v>#REF!</v>
      </c>
      <c r="B4" s="5" t="s">
        <v>247</v>
      </c>
    </row>
    <row r="5" spans="1:2" s="5" customFormat="1">
      <c r="A5" s="4" t="str">
        <f>"workflowVersion.vcf-ems="&amp;RIGHT(Introduction!F3,5)</f>
        <v>workflowVersion.vcf-ems=1.1.0</v>
      </c>
      <c r="B5" s="5" t="s">
        <v>152</v>
      </c>
    </row>
    <row r="6" spans="1:2" s="5" customFormat="1"/>
    <row r="7" spans="1:2" s="2" customFormat="1">
      <c r="A7" s="2" t="s">
        <v>31</v>
      </c>
    </row>
    <row r="8" spans="1:2" s="2" customFormat="1">
      <c r="A8" s="2" t="s">
        <v>167</v>
      </c>
    </row>
    <row r="9" spans="1:2">
      <c r="A9" s="4" t="str">
        <f>IF('Deploy Parameters'!F7="n/a","ntp-server@address=","ntp-server@address="&amp;'Deploy Parameters'!F7)</f>
        <v>ntp-server@address=172.16.10.2</v>
      </c>
      <c r="B9" s="1" t="s">
        <v>140</v>
      </c>
    </row>
    <row r="10" spans="1:2">
      <c r="A10" s="4" t="str">
        <f>IF('Deploy Parameters'!F8="n/a","remote-site-ntp-server@address=","remote-site-ntp-server@address="&amp;'Deploy Parameters'!F8)</f>
        <v>remote-site-ntp-server@address=.lab.vmw</v>
      </c>
      <c r="B10" s="1" t="s">
        <v>140</v>
      </c>
    </row>
    <row r="11" spans="1:2">
      <c r="A11" s="1" t="s">
        <v>168</v>
      </c>
    </row>
    <row r="12" spans="1:2">
      <c r="A12" s="4" t="e">
        <f>IF('Deploy Parameters'!J7="child","root-dns-records@zoneName="&amp;'Deploy Parameters'!#REF!,"root-dns-records@zoneName="&amp;'Deploy Parameters'!#REF!)</f>
        <v>#REF!</v>
      </c>
      <c r="B12" s="1" t="s">
        <v>141</v>
      </c>
    </row>
    <row r="13" spans="1:2">
      <c r="A13" s="4" t="str">
        <f>"managementNetwork.primaryDns="&amp;'Deploy Parameters'!F6</f>
        <v>managementNetwork.primaryDns=172.16.10.2</v>
      </c>
      <c r="B13" s="1" t="s">
        <v>143</v>
      </c>
    </row>
    <row r="14" spans="1:2">
      <c r="A14" s="4" t="e">
        <f>IF('Deploy Parameters'!#REF!="n/a","local-dns-records@zoneName="&amp;'Deploy Parameters'!#REF!,"local-dns-records@zoneName="&amp;'Deploy Parameters'!#REF!)</f>
        <v>#REF!</v>
      </c>
      <c r="B14" s="1" t="s">
        <v>142</v>
      </c>
    </row>
    <row r="15" spans="1:2">
      <c r="A15" s="4" t="e">
        <f>IF('Deploy Parameters'!#REF!="n/a","managementNetwork.secondaryDns=","managementNetwork.secondaryDns="&amp;'Deploy Parameters'!#REF!)</f>
        <v>#REF!</v>
      </c>
      <c r="B15" s="1" t="s">
        <v>144</v>
      </c>
    </row>
    <row r="16" spans="1:2">
      <c r="A16" s="65"/>
    </row>
    <row r="17" spans="1:2">
      <c r="A17" s="1" t="s">
        <v>32</v>
      </c>
    </row>
    <row r="18" spans="1:2" s="7" customFormat="1">
      <c r="A18" s="3" t="e">
        <f>IF('Deploy Parameters'!#REF!="n/a","sddc-manager-license@key=","sddc-manager-license@key="&amp;'Deploy Parameters'!#REF!)</f>
        <v>#REF!</v>
      </c>
    </row>
    <row r="19" spans="1:2">
      <c r="A19" s="4" t="str">
        <f>"sddc-manager-root-credentials="&amp;Credentials!C17</f>
        <v xml:space="preserve">sddc-manager-root-credentials=User generated </v>
      </c>
      <c r="B19" s="1" t="s">
        <v>146</v>
      </c>
    </row>
    <row r="20" spans="1:2">
      <c r="A20" s="4" t="e">
        <f>"sddc-manager-superuser-credentials="&amp;Credentials!#REF!</f>
        <v>#REF!</v>
      </c>
      <c r="B20" s="1" t="s">
        <v>145</v>
      </c>
    </row>
    <row r="21" spans="1:2">
      <c r="A21" s="4" t="e">
        <f>"sddc-manager-localUser-credentials="&amp;Credentials!#REF!</f>
        <v>#REF!</v>
      </c>
      <c r="B21" s="1" t="s">
        <v>241</v>
      </c>
    </row>
    <row r="22" spans="1:2">
      <c r="A22" s="4" t="e">
        <f>"sddcManagerIp.Address="&amp;'Deploy Parameters'!#REF!</f>
        <v>#REF!</v>
      </c>
      <c r="B22" s="1" t="s">
        <v>147</v>
      </c>
    </row>
    <row r="23" spans="1:2">
      <c r="A23" s="4" t="e">
        <f>"sddcManager-deployment-vmname="&amp;'Deploy Parameters'!#REF!</f>
        <v>#REF!</v>
      </c>
      <c r="B23" s="1" t="s">
        <v>148</v>
      </c>
    </row>
    <row r="24" spans="1:2">
      <c r="A24" s="4" t="e">
        <f>"sddcManager-HostPoolName="&amp;'Deploy Parameters'!#REF!</f>
        <v>#REF!</v>
      </c>
      <c r="B24" s="1" t="s">
        <v>149</v>
      </c>
    </row>
    <row r="25" spans="1:2">
      <c r="A25" s="4" t="e">
        <f>IF('Deploy Parameters'!#REF!="n/a","sddcManager-mgmt-domainName=","sddcManager-mgmt-domainName="&amp;'Deploy Parameters'!#REF!)</f>
        <v>#REF!</v>
      </c>
    </row>
    <row r="27" spans="1:2">
      <c r="A27" s="1" t="s">
        <v>166</v>
      </c>
    </row>
    <row r="28" spans="1:2">
      <c r="A28" s="4" t="e">
        <f>IF('Deploy Parameters'!#REF!="n/a","mgmt-vcenter-6-license@key=","mgmt-vcenter-6-license@key="&amp;'Deploy Parameters'!#REF!)</f>
        <v>#REF!</v>
      </c>
      <c r="B28" s="1" t="s">
        <v>161</v>
      </c>
    </row>
    <row r="29" spans="1:2">
      <c r="A29" s="4" t="str">
        <f>"vcenter-root-credentials@password="&amp;Credentials!C13</f>
        <v>vcenter-root-credentials@password=User Defined</v>
      </c>
      <c r="B29" s="1" t="s">
        <v>158</v>
      </c>
    </row>
    <row r="30" spans="1:2">
      <c r="A30" s="4" t="e">
        <f>"vcenterManagementIp.address="&amp;'Deploy Parameters'!#REF!</f>
        <v>#REF!</v>
      </c>
      <c r="B30" s="1" t="s">
        <v>162</v>
      </c>
    </row>
    <row r="31" spans="1:2">
      <c r="A31" s="4" t="e">
        <f>"vcenter-mgmt-deployment-vmname="&amp;'Deploy Parameters'!#REF!</f>
        <v>#REF!</v>
      </c>
      <c r="B31" s="1" t="s">
        <v>163</v>
      </c>
    </row>
    <row r="32" spans="1:2">
      <c r="A32" s="8" t="e">
        <f>"vcenter-mgmt-deployment@deploymentModel="&amp;'Deploy Parameters'!#REF!</f>
        <v>#REF!</v>
      </c>
      <c r="B32" s="1" t="s">
        <v>165</v>
      </c>
    </row>
    <row r="33" spans="1:2">
      <c r="A33" s="8" t="e">
        <f>IF('Deploy Parameters'!#REF!="default","vcenter-mgmt-deployment-storageSize=",IF('Deploy Parameters'!#REF!="large","vcenter-mgmt-deployment-storageSize=lstorage",IF('Deploy Parameters'!#REF!="xlarge","vcenter-mgmt-deployment-storageSize=xlstorage","vcenter-mgmt-deployment-storageSize=")))</f>
        <v>#REF!</v>
      </c>
    </row>
    <row r="34" spans="1:2">
      <c r="A34" s="5" t="s">
        <v>164</v>
      </c>
    </row>
    <row r="35" spans="1:2">
      <c r="A35" s="4" t="e">
        <f>"vcenter-admin-credentials@password="&amp;Credentials!#REF!</f>
        <v>#REF!</v>
      </c>
      <c r="B35" s="1" t="s">
        <v>159</v>
      </c>
    </row>
    <row r="36" spans="1:2">
      <c r="A36" s="8" t="e">
        <f>IF('Deploy Parameters'!#REF!="n/a","sso-site-name@value=","sso-site-name@value="&amp;'Deploy Parameters'!#REF!)</f>
        <v>#REF!</v>
      </c>
      <c r="B36" s="1" t="s">
        <v>160</v>
      </c>
    </row>
    <row r="37" spans="1:2">
      <c r="A37" s="5" t="s">
        <v>196</v>
      </c>
    </row>
    <row r="38" spans="1:2">
      <c r="A38" s="6" t="str">
        <f>"vlcm-enable-cluster=false"</f>
        <v>vlcm-enable-cluster=false</v>
      </c>
    </row>
    <row r="39" spans="1:2">
      <c r="A39" s="6" t="str">
        <f>"vlcm-image-file="</f>
        <v>vlcm-image-file=</v>
      </c>
      <c r="B39" s="1" t="s">
        <v>200</v>
      </c>
    </row>
    <row r="40" spans="1:2">
      <c r="A40" s="65"/>
    </row>
    <row r="41" spans="1:2">
      <c r="A41" s="1" t="s">
        <v>41</v>
      </c>
    </row>
    <row r="42" spans="1:2">
      <c r="A42" s="1" t="s">
        <v>42</v>
      </c>
    </row>
    <row r="43" spans="1:2">
      <c r="A43" s="4" t="e">
        <f>"region-a-sso-join="&amp;'Deploy Parameters'!#REF!</f>
        <v>#REF!</v>
      </c>
    </row>
    <row r="44" spans="1:2">
      <c r="A44" s="4" t="e">
        <f>IF('Deploy Parameters'!#REF!="No","region-a-psc-mgmt.address=","region-a-psc-mgmt.address="&amp;'Deploy Parameters'!#REF!)</f>
        <v>#REF!</v>
      </c>
      <c r="B44" s="1" t="s">
        <v>197</v>
      </c>
    </row>
    <row r="45" spans="1:2">
      <c r="A45" s="4" t="e">
        <f>IF('Deploy Parameters'!#REF!="No","region-a-vc-psc-username=","region-a-vc-psc-username="&amp;'Deploy Parameters'!#REF!)</f>
        <v>#REF!</v>
      </c>
      <c r="B45" s="1" t="s">
        <v>198</v>
      </c>
    </row>
    <row r="46" spans="1:2">
      <c r="A46" s="4" t="e">
        <f>IF('Deploy Parameters'!#REF!="No","region-a-vc-psc-password=","region-a-vc-psc-password="&amp;'Deploy Parameters'!#REF!)</f>
        <v>#REF!</v>
      </c>
      <c r="B46" s="1" t="s">
        <v>199</v>
      </c>
    </row>
    <row r="47" spans="1:2">
      <c r="A47" s="4" t="e">
        <f>IF('Deploy Parameters'!#REF!="No","region-a-vc-psc-sslThumbprint=","region-a-vc-psc-sslThumbprint="&amp;'Deploy Parameters'!#REF!)</f>
        <v>#REF!</v>
      </c>
      <c r="B47" s="1" t="s">
        <v>270</v>
      </c>
    </row>
    <row r="48" spans="1:2">
      <c r="A48" s="5"/>
    </row>
    <row r="49" spans="1:2" s="2" customFormat="1">
      <c r="A49" s="2" t="s">
        <v>169</v>
      </c>
    </row>
    <row r="50" spans="1:2" s="7" customFormat="1">
      <c r="A50" s="3" t="e">
        <f>IF('Deploy Parameters'!#REF!="n/a","vsan-license@key=","vsan-license@key="&amp;'Deploy Parameters'!#REF!)</f>
        <v>#REF!</v>
      </c>
      <c r="B50" s="7" t="s">
        <v>170</v>
      </c>
    </row>
    <row r="51" spans="1:2">
      <c r="A51" s="8" t="e">
        <f>IF('Deploy Parameters'!#REF!="n/a","management-vsan-datastore-name@value=","management-vsan-datastore-name@value="&amp;'Deploy Parameters'!#REF!)</f>
        <v>#REF!</v>
      </c>
      <c r="B51" s="1" t="s">
        <v>172</v>
      </c>
    </row>
    <row r="52" spans="1:2">
      <c r="A52" s="6" t="e">
        <f>IF('Deploy Parameters'!#REF!="Yes","enableVsanDeduplication=true",IF('Deploy Parameters'!#REF!="No","enableVsanDeduplication=false"))</f>
        <v>#REF!</v>
      </c>
      <c r="B52" s="1" t="s">
        <v>171</v>
      </c>
    </row>
    <row r="53" spans="1:2">
      <c r="A53" s="5"/>
    </row>
    <row r="54" spans="1:2">
      <c r="A54" s="1" t="s">
        <v>173</v>
      </c>
    </row>
    <row r="55" spans="1:2" s="2" customFormat="1">
      <c r="A55" s="2" t="s">
        <v>30</v>
      </c>
    </row>
    <row r="56" spans="1:2" s="2" customFormat="1">
      <c r="A56" s="3" t="str">
        <f>"cloud-subscription-license@key="</f>
        <v>cloud-subscription-license@key=</v>
      </c>
    </row>
    <row r="57" spans="1:2" s="2" customFormat="1">
      <c r="A57" s="2" t="s">
        <v>155</v>
      </c>
    </row>
    <row r="58" spans="1:2" s="2" customFormat="1">
      <c r="A58" s="3" t="e">
        <f>IF('Deploy Parameters'!#REF!="n/a","vcloud-suite-license@key=","vcloud-suite-license@key="&amp;'Deploy Parameters'!#REF!)</f>
        <v>#REF!</v>
      </c>
      <c r="B58" s="2" t="s">
        <v>154</v>
      </c>
    </row>
    <row r="59" spans="1:2">
      <c r="A59" s="1" t="s">
        <v>33</v>
      </c>
    </row>
    <row r="60" spans="1:2">
      <c r="A60" s="4" t="str">
        <f>"esxi.username="&amp;Credentials!B11</f>
        <v>esxi.username=root</v>
      </c>
      <c r="B60" s="1" t="s">
        <v>156</v>
      </c>
    </row>
    <row r="61" spans="1:2">
      <c r="A61" s="4" t="str">
        <f>"esxi.password="&amp;Credentials!C11</f>
        <v>esxi.password=User Defined</v>
      </c>
      <c r="B61" s="1" t="s">
        <v>157</v>
      </c>
    </row>
    <row r="62" spans="1:2">
      <c r="A62" s="5" t="s">
        <v>177</v>
      </c>
    </row>
    <row r="63" spans="1:2">
      <c r="A63" s="9" t="e">
        <f>IF(' Networks'!#REF!="n/a","management-hosts-vss-name@value=","management-hosts-vss-name@value="&amp;' Networks'!#REF!)</f>
        <v>#REF!</v>
      </c>
      <c r="B63" s="1" t="s">
        <v>174</v>
      </c>
    </row>
    <row r="64" spans="1:2">
      <c r="A64" s="1" t="s">
        <v>37</v>
      </c>
    </row>
    <row r="65" spans="1:2">
      <c r="A65" s="4" t="e">
        <f>IF(' Networks'!#REF!="n/a","esxi.mgmt-1.address=","esxi.mgmt-1.address="&amp;' Networks'!#REF!)</f>
        <v>#REF!</v>
      </c>
      <c r="B65" s="1" t="s">
        <v>175</v>
      </c>
    </row>
    <row r="66" spans="1:2">
      <c r="A66" s="4" t="e">
        <f>IF(' Networks'!#REF!="n/a","esxi.mgmt-1.hostname=","esxi.mgmt-1.hostname="&amp;' Networks'!#REF!)</f>
        <v>#REF!</v>
      </c>
      <c r="B66" s="1" t="s">
        <v>176</v>
      </c>
    </row>
    <row r="67" spans="1:2">
      <c r="A67" s="4" t="e">
        <f>IF(' Networks'!#REF!="n/a","esxi.mgmt-2.address=","esxi.mgmt-2.address="&amp;' Networks'!#REF!)</f>
        <v>#REF!</v>
      </c>
      <c r="B67" s="1" t="s">
        <v>175</v>
      </c>
    </row>
    <row r="68" spans="1:2">
      <c r="A68" s="4" t="e">
        <f>IF(' Networks'!#REF!="n/a","esxi.mgmt-2.hostname=","esxi.mgmt-2.hostname="&amp;' Networks'!#REF!)</f>
        <v>#REF!</v>
      </c>
      <c r="B68" s="1" t="s">
        <v>176</v>
      </c>
    </row>
    <row r="69" spans="1:2">
      <c r="A69" s="4" t="e">
        <f>IF(' Networks'!#REF!="n/a","esxi.mgmt-3.address=","esxi.mgmt-3.address="&amp;' Networks'!#REF!)</f>
        <v>#REF!</v>
      </c>
      <c r="B69" s="1" t="s">
        <v>175</v>
      </c>
    </row>
    <row r="70" spans="1:2">
      <c r="A70" s="4" t="e">
        <f>IF(' Networks'!#REF!="n/a","esxi.mgmt-3.hostname=","esxi.mgmt-3.hostname="&amp;' Networks'!#REF!)</f>
        <v>#REF!</v>
      </c>
      <c r="B70" s="1" t="s">
        <v>176</v>
      </c>
    </row>
    <row r="71" spans="1:2">
      <c r="A71" s="4" t="e">
        <f>IF(' Networks'!#REF!="n/a","esxi.mgmt-4.address=","esxi.mgmt-4.address="&amp;' Networks'!#REF!)</f>
        <v>#REF!</v>
      </c>
      <c r="B71" s="1" t="s">
        <v>175</v>
      </c>
    </row>
    <row r="72" spans="1:2">
      <c r="A72" s="4" t="e">
        <f>IF(' Networks'!#REF!="n/a","esxi.mgmt-4.hostname=","esxi.mgmt-4.hostname="&amp;' Networks'!#REF!)</f>
        <v>#REF!</v>
      </c>
      <c r="B72" s="1" t="s">
        <v>176</v>
      </c>
    </row>
    <row r="73" spans="1:2">
      <c r="A73" s="5" t="s">
        <v>34</v>
      </c>
    </row>
    <row r="74" spans="1:2">
      <c r="A74" s="4" t="e">
        <f>IF(' Networks'!#REF!="Yes","skipThumbprintValidation=false",IF(' Networks'!#REF!="No","skipThumbprintValidation=true"))</f>
        <v>#REF!</v>
      </c>
      <c r="B74" s="1" t="s">
        <v>153</v>
      </c>
    </row>
    <row r="75" spans="1:2">
      <c r="A75" s="5" t="s">
        <v>35</v>
      </c>
    </row>
    <row r="76" spans="1:2">
      <c r="A76" s="4" t="e">
        <f>IF(' Networks'!#REF!="n/a","esxi.mgmt-1.sshThumbprint=","esxi.mgmt-1.sshThumbprint="&amp;' Networks'!#REF!)</f>
        <v>#REF!</v>
      </c>
    </row>
    <row r="77" spans="1:2">
      <c r="A77" s="4" t="e">
        <f>IF(' Networks'!#REF!="n/a","esxi.mgmt-2.sshThumbprint=","esxi.mgmt-2.sshThumbprint="&amp;' Networks'!#REF!)</f>
        <v>#REF!</v>
      </c>
    </row>
    <row r="78" spans="1:2">
      <c r="A78" s="4" t="e">
        <f>IF(' Networks'!#REF!="n/a","esxi.mgmt-3.sshThumbprint=","esxi.mgmt-3.sshThumbprint="&amp;' Networks'!#REF!)</f>
        <v>#REF!</v>
      </c>
    </row>
    <row r="79" spans="1:2">
      <c r="A79" s="4" t="e">
        <f>IF(' Networks'!#REF!="n/a","esxi.mgmt-4.sshThumbprint=","esxi.mgmt-4.sshThumbprint="&amp;' Networks'!#REF!)</f>
        <v>#REF!</v>
      </c>
    </row>
    <row r="80" spans="1:2">
      <c r="A80" s="5" t="s">
        <v>36</v>
      </c>
    </row>
    <row r="81" spans="1:2">
      <c r="A81" s="4" t="e">
        <f>IF(' Networks'!#REF!="n/a","esxi.mgmt-1.sslThumbprint=","esxi.mgmt-1.sslThumbprint="&amp;' Networks'!#REF!)</f>
        <v>#REF!</v>
      </c>
    </row>
    <row r="82" spans="1:2">
      <c r="A82" s="4" t="e">
        <f>IF(' Networks'!#REF!="n/a","esxi.mgmt-2.sslThumbprint=","esxi.mgmt-2.sslThumbprint="&amp;' Networks'!#REF!)</f>
        <v>#REF!</v>
      </c>
    </row>
    <row r="83" spans="1:2">
      <c r="A83" s="4" t="e">
        <f>IF(' Networks'!#REF!="n/a","esxi.mgmt-3.sslThumbprint=","esxi.mgmt-3.sslThumbprint="&amp;' Networks'!#REF!)</f>
        <v>#REF!</v>
      </c>
    </row>
    <row r="84" spans="1:2">
      <c r="A84" s="4" t="e">
        <f>IF(' Networks'!#REF!="n/a","esxi.mgmt-4.sslThumbprint=","esxi.mgmt-4.sslThumbprint="&amp;' Networks'!#REF!)</f>
        <v>#REF!</v>
      </c>
    </row>
    <row r="86" spans="1:2">
      <c r="A86" s="1" t="s">
        <v>178</v>
      </c>
    </row>
    <row r="87" spans="1:2">
      <c r="A87" s="4" t="str">
        <f>IF('Deploy Parameters'!F17="n/a","mgmt-datacenter-name=","mgmt-datacenter-name="&amp;'Deploy Parameters'!F17)</f>
        <v>mgmt-datacenter-name=user defined</v>
      </c>
      <c r="B87" s="1" t="s">
        <v>179</v>
      </c>
    </row>
    <row r="88" spans="1:2">
      <c r="A88" s="4" t="str">
        <f>IF('Deploy Parameters'!F18="n/a","management-cluster-name=","management-cluster-name="&amp;'Deploy Parameters'!F18)</f>
        <v>management-cluster-name=user defined</v>
      </c>
      <c r="B88" s="1" t="s">
        <v>180</v>
      </c>
    </row>
    <row r="89" spans="1:2">
      <c r="A89" s="4" t="str">
        <f>IF('Deploy Parameters'!F19="n/a","evc-mode-management-cluster@value=","evc-mode-management-cluster@value="&amp;'Deploy Parameters'!F19)</f>
        <v>evc-mode-management-cluster@value=user defined</v>
      </c>
      <c r="B89" s="1" t="s">
        <v>181</v>
      </c>
    </row>
    <row r="90" spans="1:2">
      <c r="A90" s="1" t="s">
        <v>39</v>
      </c>
    </row>
    <row r="91" spans="1:2">
      <c r="A91" s="4" t="e">
        <f>IF('Deploy Parameters'!#REF!="Standard","skipResourcePoolCreation=true","skipResourcePoolCreation=false")</f>
        <v>#REF!</v>
      </c>
    </row>
    <row r="92" spans="1:2">
      <c r="A92" s="9" t="e">
        <f>IF('Deploy Parameters'!#REF!="Standard","vsphere-resource-pools[1]=","vsphere-resource-pools[1]="&amp;'Deploy Parameters'!#REF!)</f>
        <v>#REF!</v>
      </c>
      <c r="B92" s="1" t="s">
        <v>182</v>
      </c>
    </row>
    <row r="93" spans="1:2">
      <c r="A93" s="9" t="e">
        <f>IF('Deploy Parameters'!#REF!="Standard","vsphere-resource-pools[2]=","vsphere-resource-pools[2]="&amp;'Deploy Parameters'!#REF!)</f>
        <v>#REF!</v>
      </c>
      <c r="B93" s="1" t="s">
        <v>182</v>
      </c>
    </row>
    <row r="94" spans="1:2">
      <c r="A94" s="9" t="e">
        <f>IF('Deploy Parameters'!#REF!="Standard","vsphere-resource-pools[3]=","vsphere-resource-pools[3]="&amp;'Deploy Parameters'!#REF!)</f>
        <v>#REF!</v>
      </c>
      <c r="B94" s="1" t="s">
        <v>182</v>
      </c>
    </row>
    <row r="95" spans="1:2">
      <c r="A95" s="9" t="e">
        <f>IF('Deploy Parameters'!#REF!="Standard","vsphere-resource-pools[4]=","vsphere-resource-pools[4]="&amp;'Deploy Parameters'!#REF!)</f>
        <v>#REF!</v>
      </c>
      <c r="B95" s="1" t="s">
        <v>182</v>
      </c>
    </row>
    <row r="96" spans="1:2">
      <c r="A96" s="10"/>
    </row>
    <row r="97" spans="1:2">
      <c r="A97" s="1" t="s">
        <v>228</v>
      </c>
    </row>
    <row r="98" spans="1:2">
      <c r="A98" s="8" t="e">
        <f>IF(' Networks'!#REF!="n/a","vds-primary-switchName=","vds-primary-switchName="&amp;' Networks'!#REF!)</f>
        <v>#REF!</v>
      </c>
      <c r="B98" s="1" t="s">
        <v>183</v>
      </c>
    </row>
    <row r="99" spans="1:2">
      <c r="A99" s="9" t="e">
        <f>IF(' Networks'!#REF!="n/a","vds-primary-vmnics=","vds-primary-vmnics="&amp;' Networks'!#REF!)</f>
        <v>#REF!</v>
      </c>
      <c r="B99" s="1" t="s">
        <v>184</v>
      </c>
    </row>
    <row r="100" spans="1:2" s="5" customFormat="1">
      <c r="A100" s="8" t="e">
        <f>IF(' Networks'!#REF!="n/a","vds-primary-mtu=","vds-primary-mtu="&amp;' Networks'!#REF!)</f>
        <v>#REF!</v>
      </c>
      <c r="B100" s="5" t="s">
        <v>185</v>
      </c>
    </row>
    <row r="101" spans="1:2" s="5" customFormat="1">
      <c r="A101" s="8" t="e">
        <f>IF(' Networks'!#REF!="n/a","vds-secondary-switchName=","vds-secondary-switchName="&amp;' Networks'!#REF!)</f>
        <v>#REF!</v>
      </c>
      <c r="B101" s="1" t="s">
        <v>183</v>
      </c>
    </row>
    <row r="102" spans="1:2" s="5" customFormat="1">
      <c r="A102" s="9" t="e">
        <f>IF(' Networks'!#REF!="n/a","vds-secondary-vmnics=","vds-secondary-vmnics="&amp;' Networks'!#REF!)</f>
        <v>#REF!</v>
      </c>
      <c r="B102" s="1" t="s">
        <v>184</v>
      </c>
    </row>
    <row r="103" spans="1:2" s="5" customFormat="1">
      <c r="A103" s="8" t="e">
        <f>IF(' Networks'!#REF!="n/a","vds-secondary-mtu=","vds-secondary-mtu="&amp;' Networks'!#REF!)</f>
        <v>#REF!</v>
      </c>
      <c r="B103" s="5" t="s">
        <v>185</v>
      </c>
    </row>
    <row r="104" spans="1:2" s="5" customFormat="1">
      <c r="A104" s="3" t="e">
        <f>"vds-profile="&amp;' Networks'!#REF!</f>
        <v>#REF!</v>
      </c>
    </row>
    <row r="105" spans="1:2" s="5" customFormat="1">
      <c r="A105" s="66"/>
    </row>
    <row r="106" spans="1:2">
      <c r="A106" s="2" t="s">
        <v>187</v>
      </c>
    </row>
    <row r="107" spans="1:2">
      <c r="A107" s="4" t="str">
        <f>"managementNetwork.cidrNotation="&amp;' Networks'!D7</f>
        <v>managementNetwork.cidrNotation=172.16.10.1/24</v>
      </c>
      <c r="B107" s="2" t="s">
        <v>188</v>
      </c>
    </row>
    <row r="108" spans="1:2">
      <c r="A108" s="4" t="str">
        <f>IF(' Networks'!E7="n/a","managementNetwork.gateway=","managementNetwork.gateway="&amp;' Networks'!E7)</f>
        <v>managementNetwork.gateway=172.19.10.150</v>
      </c>
      <c r="B108" s="2" t="s">
        <v>189</v>
      </c>
    </row>
    <row r="109" spans="1:2">
      <c r="A109" s="4" t="e">
        <f>"vlan-mgmt-management.vlanId="&amp;' Networks'!#REF!</f>
        <v>#REF!</v>
      </c>
      <c r="B109" s="2" t="s">
        <v>190</v>
      </c>
    </row>
    <row r="110" spans="1:2" s="2" customFormat="1">
      <c r="A110" s="4" t="str">
        <f>"vlan-mgmt-management-mtu@mtu="&amp;' Networks'!F7</f>
        <v>vlan-mgmt-management-mtu@mtu=172.19.10.250</v>
      </c>
      <c r="B110" s="2" t="s">
        <v>191</v>
      </c>
    </row>
    <row r="111" spans="1:2">
      <c r="A111" s="4" t="str">
        <f>IF(' Networks'!C7="n/a","vds-management-initial-configuration@dvPortGroups[1].name=","vds-management-initial-configuration@dvPortGroups[1].name="&amp;' Networks'!C7)</f>
        <v>vds-management-initial-configuration@dvPortGroups[1].name=user defined</v>
      </c>
      <c r="B111" s="1" t="s">
        <v>186</v>
      </c>
    </row>
    <row r="113" spans="1:2">
      <c r="A113" s="2" t="s">
        <v>192</v>
      </c>
    </row>
    <row r="114" spans="1:2">
      <c r="A114" s="4" t="str">
        <f>IF(' Networks'!D8="n/a","mgmtVsanNetwork.cidrNotation=","mgmtVsanNetwork.cidrNotation="&amp;' Networks'!D8)</f>
        <v>mgmtVsanNetwork.cidrNotation=172.16.50.1/24</v>
      </c>
      <c r="B114" s="2" t="s">
        <v>188</v>
      </c>
    </row>
    <row r="115" spans="1:2">
      <c r="A115" s="4" t="str">
        <f>IF(' Networks'!E8="n/a","mgmtVsanNetwork.gateway=","mgmtVsanNetwork.gateway="&amp;' Networks'!E8)</f>
        <v>mgmtVsanNetwork.gateway=172.16.50.100</v>
      </c>
      <c r="B115" s="2" t="s">
        <v>189</v>
      </c>
    </row>
    <row r="116" spans="1:2">
      <c r="A116" s="4" t="e">
        <f>IF(' Networks'!#REF!="n/a","vlan-management-vsan.vlanId=","vlan-management-vsan.vlanId="&amp;' Networks'!#REF!)</f>
        <v>#REF!</v>
      </c>
      <c r="B116" s="2" t="s">
        <v>190</v>
      </c>
    </row>
    <row r="117" spans="1:2" s="2" customFormat="1">
      <c r="A117" s="3" t="str">
        <f>IF(' Networks'!F8="n/a","vlan-management-vsan-mtu@mtu=","vlan-management-vsan-mtu@mtu="&amp;' Networks'!F8)</f>
        <v>vlan-management-vsan-mtu@mtu=172.16.50.200</v>
      </c>
      <c r="B117" s="2" t="s">
        <v>191</v>
      </c>
    </row>
    <row r="118" spans="1:2">
      <c r="A118" s="4" t="str">
        <f>IF(' Networks'!C8="n/a","vds-management-initial-configuration@dvPortGroups[2].name=","vds-management-initial-configuration@dvPortGroups[2].name="&amp;' Networks'!C8)</f>
        <v>vds-management-initial-configuration@dvPortGroups[2].name=user defined</v>
      </c>
      <c r="B118" s="1" t="s">
        <v>186</v>
      </c>
    </row>
    <row r="119" spans="1:2">
      <c r="A119" s="5"/>
    </row>
    <row r="120" spans="1:2">
      <c r="A120" s="2" t="s">
        <v>193</v>
      </c>
    </row>
    <row r="121" spans="1:2">
      <c r="A121" s="4" t="e">
        <f>"mgmtVmotionNetwork.cidrNotation="&amp;' Networks'!#REF!</f>
        <v>#REF!</v>
      </c>
      <c r="B121" s="2" t="s">
        <v>188</v>
      </c>
    </row>
    <row r="122" spans="1:2">
      <c r="A122" s="4" t="e">
        <f>"mgmtVmotionNetwork.gateway="&amp;' Networks'!#REF!</f>
        <v>#REF!</v>
      </c>
      <c r="B122" s="2" t="s">
        <v>189</v>
      </c>
    </row>
    <row r="123" spans="1:2">
      <c r="A123" s="4" t="e">
        <f>IF(' Networks'!#REF!="n/a","vlan-management-vmotion.vlanId=","vlan-management-vmotion.vlanId="&amp;' Networks'!#REF!)</f>
        <v>#REF!</v>
      </c>
      <c r="B123" s="2" t="s">
        <v>190</v>
      </c>
    </row>
    <row r="124" spans="1:2" s="2" customFormat="1">
      <c r="A124" s="3" t="e">
        <f>"vlan-management-vmotion-mtu@mtu="&amp;' Networks'!#REF!</f>
        <v>#REF!</v>
      </c>
      <c r="B124" s="2" t="s">
        <v>191</v>
      </c>
    </row>
    <row r="125" spans="1:2">
      <c r="A125" s="4" t="e">
        <f>IF(' Networks'!#REF!="n/a","vds-management-initial-configuration@dvPortGroups[3].name=","vds-management-initial-configuration@dvPortGroups[3].name="&amp;' Networks'!#REF!)</f>
        <v>#REF!</v>
      </c>
      <c r="B125" s="1" t="s">
        <v>186</v>
      </c>
    </row>
    <row r="126" spans="1:2">
      <c r="A126" s="5"/>
    </row>
    <row r="127" spans="1:2">
      <c r="A127" s="1" t="s">
        <v>40</v>
      </c>
    </row>
    <row r="128" spans="1:2">
      <c r="A128" s="4" t="e">
        <f>IF(' Networks'!#REF!="n/a","inclusion-range-start-vmotion01=","inclusion-range-start-vmotion01="&amp;' Networks'!#REF!)</f>
        <v>#REF!</v>
      </c>
      <c r="B128" s="1" t="s">
        <v>195</v>
      </c>
    </row>
    <row r="129" spans="1:2">
      <c r="A129" s="4" t="e">
        <f>IF(' Networks'!#REF!="n/a","inclusion-range-end-vmotion01=","inclusion-range-end-vmotion01="&amp;' Networks'!#REF!)</f>
        <v>#REF!</v>
      </c>
      <c r="B129" s="1" t="s">
        <v>195</v>
      </c>
    </row>
    <row r="130" spans="1:2">
      <c r="A130" s="5" t="str">
        <f>"inclusion-range-start-vmotion02="</f>
        <v>inclusion-range-start-vmotion02=</v>
      </c>
      <c r="B130" s="1" t="s">
        <v>195</v>
      </c>
    </row>
    <row r="131" spans="1:2">
      <c r="A131" s="5" t="str">
        <f>"inclusion-range-end-vmotion02="</f>
        <v>inclusion-range-end-vmotion02=</v>
      </c>
      <c r="B131" s="1" t="s">
        <v>195</v>
      </c>
    </row>
    <row r="132" spans="1:2">
      <c r="A132" s="5" t="str">
        <f>"inclusion-ips-vmotion="</f>
        <v>inclusion-ips-vmotion=</v>
      </c>
    </row>
    <row r="133" spans="1:2">
      <c r="A133" s="4" t="e">
        <f>IF(' Networks'!#REF!="n/a","inclusion-range-start-vsan01=","inclusion-range-start-vsan01="&amp;' Networks'!#REF!)</f>
        <v>#REF!</v>
      </c>
      <c r="B133" s="1" t="s">
        <v>195</v>
      </c>
    </row>
    <row r="134" spans="1:2">
      <c r="A134" s="4" t="e">
        <f>IF(' Networks'!#REF!="n/a","inclusion-range-end-vsan01=","inclusion-range-end-vsan01="&amp;' Networks'!#REF!)</f>
        <v>#REF!</v>
      </c>
      <c r="B134" s="1" t="s">
        <v>195</v>
      </c>
    </row>
    <row r="135" spans="1:2">
      <c r="A135" s="5" t="str">
        <f>"inclusion-range-start-vsan02="</f>
        <v>inclusion-range-start-vsan02=</v>
      </c>
      <c r="B135" s="1" t="s">
        <v>195</v>
      </c>
    </row>
    <row r="136" spans="1:2">
      <c r="A136" s="5" t="str">
        <f>"inclusion-range-end-vsan02="</f>
        <v>inclusion-range-end-vsan02=</v>
      </c>
      <c r="B136" s="1" t="s">
        <v>195</v>
      </c>
    </row>
    <row r="137" spans="1:2">
      <c r="A137" s="5" t="str">
        <f>"inclusion-ips-vsan="</f>
        <v>inclusion-ips-vsan=</v>
      </c>
    </row>
    <row r="138" spans="1:2" s="5" customFormat="1"/>
    <row r="139" spans="1:2">
      <c r="A139" s="1" t="s">
        <v>38</v>
      </c>
    </row>
    <row r="140" spans="1:2">
      <c r="A140" s="9" t="e">
        <f>IF('Deploy Parameters'!#REF!="n/a","mgmt-vm-folder-name@value=","mgmt-vm-folder-name@value="&amp;'Deploy Parameters'!#REF!&amp;"-fd-mgmt")</f>
        <v>#REF!</v>
      </c>
      <c r="B140" s="1" t="s">
        <v>205</v>
      </c>
    </row>
    <row r="141" spans="1:2">
      <c r="A141" s="9" t="e">
        <f>IF('Deploy Parameters'!#REF!="n/a","nsx-vm-folder-name@value=","nsx-vm-folder-name@value="&amp;'Deploy Parameters'!#REF!&amp;"-fd-nsx")</f>
        <v>#REF!</v>
      </c>
      <c r="B141" s="1" t="s">
        <v>206</v>
      </c>
    </row>
    <row r="142" spans="1:2">
      <c r="A142" s="9" t="e">
        <f>IF('Deploy Parameters'!#REF!="n/a","edge-vm-folder-name@value=","edge-vm-folder-name@value="&amp;'Deploy Parameters'!#REF!&amp;"-fd-edge")</f>
        <v>#REF!</v>
      </c>
      <c r="B142" s="1" t="s">
        <v>211</v>
      </c>
    </row>
    <row r="143" spans="1:2">
      <c r="A143" s="10"/>
    </row>
    <row r="144" spans="1:2">
      <c r="A144" s="1" t="s">
        <v>194</v>
      </c>
    </row>
    <row r="145" spans="1:2">
      <c r="A145" s="1" t="s">
        <v>119</v>
      </c>
    </row>
    <row r="146" spans="1:2" s="2" customFormat="1">
      <c r="A146" s="3" t="e">
        <f>IF('Deploy Parameters'!#REF!="n/a","nsxt-license@key=","nsxt-license@key="&amp;'Deploy Parameters'!#REF!)</f>
        <v>#REF!</v>
      </c>
      <c r="B146" s="2" t="s">
        <v>120</v>
      </c>
    </row>
    <row r="147" spans="1:2">
      <c r="A147" s="1" t="s">
        <v>224</v>
      </c>
    </row>
    <row r="148" spans="1:2">
      <c r="A148" s="4" t="str">
        <f>"nsxt-va-deployment-size="&amp;'Deploy Parameters'!D183</f>
        <v>nsxt-va-deployment-size=</v>
      </c>
      <c r="B148" s="1" t="s">
        <v>121</v>
      </c>
    </row>
    <row r="149" spans="1:2">
      <c r="A149" s="5" t="s">
        <v>122</v>
      </c>
    </row>
    <row r="150" spans="1:2">
      <c r="A150" s="4" t="str">
        <f>"nsxt-root-credentials@password="&amp;Credentials!C15</f>
        <v xml:space="preserve">nsxt-root-credentials@password=User generated </v>
      </c>
      <c r="B150" s="1" t="s">
        <v>123</v>
      </c>
    </row>
    <row r="151" spans="1:2">
      <c r="A151" s="4" t="e">
        <f>"nsxt-admin-credentials@password="&amp;Credentials!#REF!</f>
        <v>#REF!</v>
      </c>
      <c r="B151" s="1" t="s">
        <v>124</v>
      </c>
    </row>
    <row r="152" spans="1:2">
      <c r="A152" s="4" t="e">
        <f>"nsxt-cli-privilege-credentials@password="&amp;Credentials!#REF!</f>
        <v>#REF!</v>
      </c>
      <c r="B152" s="1" t="s">
        <v>125</v>
      </c>
    </row>
    <row r="153" spans="1:2">
      <c r="A153" s="5" t="s">
        <v>128</v>
      </c>
      <c r="B153" s="1" t="s">
        <v>126</v>
      </c>
    </row>
    <row r="154" spans="1:2">
      <c r="A154" s="5" t="s">
        <v>129</v>
      </c>
      <c r="B154" s="1" t="s">
        <v>127</v>
      </c>
    </row>
    <row r="155" spans="1:2">
      <c r="A155" s="1" t="s">
        <v>133</v>
      </c>
    </row>
    <row r="156" spans="1:2">
      <c r="A156" s="4" t="e">
        <f>"nsxt-vip-hostname="&amp;'Deploy Parameters'!#REF!</f>
        <v>#REF!</v>
      </c>
      <c r="B156" s="1" t="s">
        <v>131</v>
      </c>
    </row>
    <row r="157" spans="1:2">
      <c r="A157" s="4" t="e">
        <f>"nsxt-vip-address="&amp;'Deploy Parameters'!#REF!</f>
        <v>#REF!</v>
      </c>
      <c r="B157" s="1" t="s">
        <v>130</v>
      </c>
    </row>
    <row r="158" spans="1:2">
      <c r="A158" s="4" t="e">
        <f>"nsxt-node1-hostname="&amp;'Deploy Parameters'!#REF!</f>
        <v>#REF!</v>
      </c>
      <c r="B158" s="1" t="s">
        <v>132</v>
      </c>
    </row>
    <row r="159" spans="1:2">
      <c r="A159" s="4" t="e">
        <f>"nsxt-node1-address="&amp;'Deploy Parameters'!#REF!</f>
        <v>#REF!</v>
      </c>
      <c r="B159" s="1" t="s">
        <v>132</v>
      </c>
    </row>
    <row r="160" spans="1:2">
      <c r="A160" s="4" t="e">
        <f>"nsxt-node2-hostname="&amp;'Deploy Parameters'!#REF!</f>
        <v>#REF!</v>
      </c>
      <c r="B160" s="1" t="s">
        <v>132</v>
      </c>
    </row>
    <row r="161" spans="1:2">
      <c r="A161" s="4" t="e">
        <f>"nsxt-node2-address="&amp;'Deploy Parameters'!#REF!</f>
        <v>#REF!</v>
      </c>
      <c r="B161" s="1" t="s">
        <v>132</v>
      </c>
    </row>
    <row r="162" spans="1:2">
      <c r="A162" s="4" t="e">
        <f>"nsxt-node3-hostname="&amp;'Deploy Parameters'!#REF!</f>
        <v>#REF!</v>
      </c>
      <c r="B162" s="1" t="s">
        <v>132</v>
      </c>
    </row>
    <row r="163" spans="1:2">
      <c r="A163" s="4" t="e">
        <f>"nsxt-node3-address="&amp;'Deploy Parameters'!#REF!</f>
        <v>#REF!</v>
      </c>
      <c r="B163" s="1" t="s">
        <v>132</v>
      </c>
    </row>
    <row r="164" spans="1:2">
      <c r="A164" s="1" t="s">
        <v>135</v>
      </c>
    </row>
    <row r="165" spans="1:2">
      <c r="A165" s="4" t="e">
        <f>"nsxt-transport-vlan-zoneName="&amp;'Deploy Parameters'!#REF!&amp;"-tz-vlan01"</f>
        <v>#REF!</v>
      </c>
      <c r="B165" s="1" t="s">
        <v>136</v>
      </c>
    </row>
    <row r="166" spans="1:2">
      <c r="A166" s="1" t="s">
        <v>217</v>
      </c>
      <c r="B166" s="1" t="s">
        <v>137</v>
      </c>
    </row>
    <row r="167" spans="1:2">
      <c r="A167" s="4" t="e">
        <f>"nsxt-transport-vlanid="&amp;' Networks'!#REF!</f>
        <v>#REF!</v>
      </c>
      <c r="B167" s="1" t="s">
        <v>134</v>
      </c>
    </row>
    <row r="168" spans="1:2">
      <c r="A168" s="4" t="e">
        <f>"nsxt-transport-overlay-zoneName="&amp;'Deploy Parameters'!#REF!&amp;"-tz-overlay01"</f>
        <v>#REF!</v>
      </c>
      <c r="B168" s="1" t="s">
        <v>138</v>
      </c>
    </row>
    <row r="169" spans="1:2">
      <c r="A169" s="5" t="s">
        <v>239</v>
      </c>
      <c r="B169" s="1" t="s">
        <v>139</v>
      </c>
    </row>
    <row r="170" spans="1:2">
      <c r="A170" s="5"/>
    </row>
    <row r="171" spans="1:2">
      <c r="A171" s="1" t="s">
        <v>248</v>
      </c>
    </row>
    <row r="172" spans="1:2">
      <c r="A172" s="4" t="e">
        <f>IF(' Networks'!#REF!="Yes","nsxt-hostStaticIpPool=true","nsxt-hostStaticIpPool=false")</f>
        <v>#REF!</v>
      </c>
    </row>
    <row r="173" spans="1:2">
      <c r="A173" s="4" t="e">
        <f>IF(' Networks'!#REF!="No","nsxt-hostStaticIpPool-name=","nsxt-hostStaticIpPool-name="&amp;' Networks'!#REF!)</f>
        <v>#REF!</v>
      </c>
      <c r="B173" s="1" t="s">
        <v>249</v>
      </c>
    </row>
    <row r="174" spans="1:2">
      <c r="A174" s="4" t="e">
        <f>IF(' Networks'!#REF!="No","nsxt-hostStaticIpPool-description=","nsxt-hostStaticIpPool-description="&amp;' Networks'!#REF!)</f>
        <v>#REF!</v>
      </c>
      <c r="B174" s="1" t="s">
        <v>250</v>
      </c>
    </row>
    <row r="175" spans="1:2">
      <c r="A175" s="4" t="e">
        <f>IF(' Networks'!#REF!="No","nsxt-hostStaticIpPool-ipStart=","nsxt-hostStaticIpPool-ipStart="&amp;' Networks'!#REF!)</f>
        <v>#REF!</v>
      </c>
      <c r="B175" s="1" t="s">
        <v>251</v>
      </c>
    </row>
    <row r="176" spans="1:2">
      <c r="A176" s="4" t="e">
        <f>IF(' Networks'!#REF!="No","nsxt-hostStaticIpPool-ipEnd=","nsxt-hostStaticIpPool-ipEnd="&amp;' Networks'!#REF!)</f>
        <v>#REF!</v>
      </c>
      <c r="B176" s="1" t="s">
        <v>252</v>
      </c>
    </row>
    <row r="177" spans="1:2">
      <c r="A177" s="4" t="e">
        <f>IF(' Networks'!#REF!="No","nsxt-hostStaticIpPool-ipCidr=","nsxt-hostStaticIpPool-ipCidr="&amp;' Networks'!#REF!)</f>
        <v>#REF!</v>
      </c>
      <c r="B177" s="1" t="s">
        <v>253</v>
      </c>
    </row>
    <row r="178" spans="1:2">
      <c r="A178" s="4" t="e">
        <f>IF(' Networks'!#REF!="No","nsxt-hostStaticIpPool-ipGateway=","nsxt-hostStaticIpPool-ipGateway="&amp;' Networks'!#REF!)</f>
        <v>#REF!</v>
      </c>
      <c r="B178" s="1" t="s">
        <v>254</v>
      </c>
    </row>
    <row r="179" spans="1:2">
      <c r="A179" s="5"/>
    </row>
    <row r="180" spans="1:2">
      <c r="A180" s="1" t="s">
        <v>261</v>
      </c>
    </row>
    <row r="181" spans="1:2">
      <c r="A181" s="73" t="s">
        <v>256</v>
      </c>
    </row>
    <row r="182" spans="1:2">
      <c r="A182" s="73" t="s">
        <v>257</v>
      </c>
    </row>
    <row r="183" spans="1:2">
      <c r="A183" s="73" t="s">
        <v>258</v>
      </c>
    </row>
    <row r="184" spans="1:2">
      <c r="A184" s="73" t="s">
        <v>259</v>
      </c>
    </row>
    <row r="185" spans="1:2">
      <c r="A185" s="73" t="s">
        <v>260</v>
      </c>
    </row>
    <row r="186" spans="1:2">
      <c r="A186" s="73"/>
    </row>
    <row r="187" spans="1:2">
      <c r="A187" s="1" t="s">
        <v>43</v>
      </c>
    </row>
  </sheetData>
  <sheetProtection sheet="1" objects="1" scenarios="1"/>
  <conditionalFormatting sqref="A114:A119 A107:A112 A86:A103 A105 A187:A1048576 A1:A84 A121:A180">
    <cfRule type="containsText" dxfId="4" priority="16" operator="containsText" text="#">
      <formula>NOT(ISERROR(SEARCH("#",A1)))</formula>
    </cfRule>
  </conditionalFormatting>
  <conditionalFormatting sqref="A106:A110 A170:A178">
    <cfRule type="beginsWith" dxfId="3" priority="15" operator="beginsWith" text="#">
      <formula>LEFT(A106,LEN("#"))="#"</formula>
    </cfRule>
  </conditionalFormatting>
  <conditionalFormatting sqref="A113:A117">
    <cfRule type="beginsWith" dxfId="2" priority="14" operator="beginsWith" text="#">
      <formula>LEFT(A113,LEN("#"))="#"</formula>
    </cfRule>
  </conditionalFormatting>
  <conditionalFormatting sqref="A120:A124">
    <cfRule type="beginsWith" dxfId="1" priority="13" operator="beginsWith" text="#">
      <formula>LEFT(A120,LEN("#"))="#"</formula>
    </cfRule>
  </conditionalFormatting>
  <conditionalFormatting sqref="A104">
    <cfRule type="containsText" dxfId="0" priority="2" operator="containsText" text="#">
      <formula>NOT(ISERROR(SEARCH("#",A104)))</formula>
    </cfRule>
  </conditionalFormatting>
  <hyperlinks>
    <hyperlink ref="A100" r:id="rId1" display="physical-nic-dedicated-to-dvs@value=vmnic1" xr:uid="{00000000-0004-0000-0700-000001000000}"/>
    <hyperlink ref="A103" r:id="rId2" display="physical-nic-dedicated-to-dvs@value=vmnic1" xr:uid="{EC48566C-8B7B-C840-8DDB-0BDA5D503944}"/>
  </hyperlinks>
  <pageMargins left="0.7" right="0.7" top="0.75" bottom="0.75" header="0.3" footer="0.3"/>
  <pageSetup paperSize="9" orientation="portrait" horizontalDpi="75" verticalDpi="75"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126"/>
  <sheetViews>
    <sheetView zoomScale="115" workbookViewId="0">
      <pane ySplit="1" topLeftCell="A111" activePane="bottomLeft" state="frozen"/>
      <selection pane="bottomLeft" activeCell="A125" sqref="A125:B125"/>
    </sheetView>
  </sheetViews>
  <sheetFormatPr baseColWidth="10" defaultColWidth="11.33203125" defaultRowHeight="15"/>
  <cols>
    <col min="1" max="1" width="11.33203125" style="12"/>
    <col min="2" max="2" width="139.1640625" style="11" customWidth="1"/>
    <col min="23" max="23" width="131.1640625" customWidth="1"/>
  </cols>
  <sheetData>
    <row r="1" spans="1:2" ht="16">
      <c r="A1" s="60" t="s">
        <v>44</v>
      </c>
      <c r="B1" s="11" t="s">
        <v>6</v>
      </c>
    </row>
    <row r="2" spans="1:2" ht="335">
      <c r="A2" s="60">
        <v>43236</v>
      </c>
      <c r="B2" s="11" t="s">
        <v>45</v>
      </c>
    </row>
    <row r="3" spans="1:2" ht="176">
      <c r="A3" s="60">
        <v>43207</v>
      </c>
      <c r="B3" s="11" t="s">
        <v>46</v>
      </c>
    </row>
    <row r="4" spans="1:2" ht="32">
      <c r="A4" s="60">
        <v>43252</v>
      </c>
      <c r="B4" s="11" t="s">
        <v>47</v>
      </c>
    </row>
    <row r="5" spans="1:2" ht="96">
      <c r="A5" s="60">
        <v>43255</v>
      </c>
      <c r="B5" s="11" t="s">
        <v>48</v>
      </c>
    </row>
    <row r="6" spans="1:2" ht="32">
      <c r="A6" s="60">
        <v>43258</v>
      </c>
      <c r="B6" s="11" t="s">
        <v>49</v>
      </c>
    </row>
    <row r="7" spans="1:2" ht="80">
      <c r="A7" s="60">
        <v>43260</v>
      </c>
      <c r="B7" s="11" t="s">
        <v>50</v>
      </c>
    </row>
    <row r="8" spans="1:2" ht="80">
      <c r="A8" s="60">
        <v>43271</v>
      </c>
      <c r="B8" s="11" t="s">
        <v>51</v>
      </c>
    </row>
    <row r="9" spans="1:2" ht="48">
      <c r="A9" s="60">
        <v>43273</v>
      </c>
      <c r="B9" s="11" t="s">
        <v>52</v>
      </c>
    </row>
    <row r="10" spans="1:2" ht="16">
      <c r="A10" s="60">
        <v>43273</v>
      </c>
      <c r="B10" s="11" t="s">
        <v>53</v>
      </c>
    </row>
    <row r="11" spans="1:2" ht="224">
      <c r="A11" s="60">
        <v>43280</v>
      </c>
      <c r="B11" s="11" t="s">
        <v>54</v>
      </c>
    </row>
    <row r="12" spans="1:2" ht="48">
      <c r="A12" s="60">
        <v>43284</v>
      </c>
      <c r="B12" s="11" t="s">
        <v>55</v>
      </c>
    </row>
    <row r="13" spans="1:2" ht="32">
      <c r="A13" s="60">
        <v>43300</v>
      </c>
      <c r="B13" s="11" t="s">
        <v>56</v>
      </c>
    </row>
    <row r="14" spans="1:2" ht="16">
      <c r="A14" s="60">
        <v>43301</v>
      </c>
      <c r="B14" s="11" t="s">
        <v>57</v>
      </c>
    </row>
    <row r="15" spans="1:2" ht="48">
      <c r="A15" s="60">
        <v>43304</v>
      </c>
      <c r="B15" s="11" t="s">
        <v>58</v>
      </c>
    </row>
    <row r="16" spans="1:2" ht="64">
      <c r="A16" s="60">
        <v>43305</v>
      </c>
      <c r="B16" s="11" t="s">
        <v>59</v>
      </c>
    </row>
    <row r="17" spans="1:2" ht="48">
      <c r="A17" s="60">
        <v>43311</v>
      </c>
      <c r="B17" s="11" t="s">
        <v>60</v>
      </c>
    </row>
    <row r="18" spans="1:2" ht="48">
      <c r="A18" s="60">
        <v>43320</v>
      </c>
      <c r="B18" s="11" t="s">
        <v>61</v>
      </c>
    </row>
    <row r="19" spans="1:2" ht="16">
      <c r="A19" s="60">
        <v>43321</v>
      </c>
      <c r="B19" s="11" t="s">
        <v>62</v>
      </c>
    </row>
    <row r="20" spans="1:2" ht="32">
      <c r="A20" s="60">
        <v>43322</v>
      </c>
      <c r="B20" s="11" t="s">
        <v>63</v>
      </c>
    </row>
    <row r="21" spans="1:2" ht="16">
      <c r="A21" s="60">
        <v>43354</v>
      </c>
      <c r="B21" s="11" t="s">
        <v>64</v>
      </c>
    </row>
    <row r="22" spans="1:2" ht="32">
      <c r="A22" s="60">
        <v>43363</v>
      </c>
      <c r="B22" s="11" t="s">
        <v>65</v>
      </c>
    </row>
    <row r="23" spans="1:2" ht="16">
      <c r="A23" s="60">
        <v>43364</v>
      </c>
      <c r="B23" s="11" t="s">
        <v>66</v>
      </c>
    </row>
    <row r="24" spans="1:2" ht="48">
      <c r="A24" s="60">
        <v>43370</v>
      </c>
      <c r="B24" s="11" t="s">
        <v>67</v>
      </c>
    </row>
    <row r="25" spans="1:2" ht="16">
      <c r="A25" s="60">
        <v>43371</v>
      </c>
      <c r="B25" s="11" t="s">
        <v>68</v>
      </c>
    </row>
    <row r="26" spans="1:2" ht="48">
      <c r="A26" s="60">
        <v>43377</v>
      </c>
      <c r="B26" s="11" t="s">
        <v>69</v>
      </c>
    </row>
    <row r="27" spans="1:2" ht="64">
      <c r="A27" s="60">
        <v>43382</v>
      </c>
      <c r="B27" s="11" t="s">
        <v>70</v>
      </c>
    </row>
    <row r="28" spans="1:2" ht="16">
      <c r="A28" s="60">
        <v>43383</v>
      </c>
      <c r="B28" s="11" t="s">
        <v>71</v>
      </c>
    </row>
    <row r="29" spans="1:2" ht="16">
      <c r="A29" s="60">
        <v>43389</v>
      </c>
      <c r="B29" s="11" t="s">
        <v>72</v>
      </c>
    </row>
    <row r="30" spans="1:2" ht="16">
      <c r="A30" s="60">
        <v>43397</v>
      </c>
      <c r="B30" s="11" t="s">
        <v>73</v>
      </c>
    </row>
    <row r="31" spans="1:2" ht="16">
      <c r="A31" s="60">
        <v>43402</v>
      </c>
      <c r="B31" s="11" t="s">
        <v>74</v>
      </c>
    </row>
    <row r="32" spans="1:2" ht="32">
      <c r="A32" s="60">
        <v>43404</v>
      </c>
      <c r="B32" s="11" t="s">
        <v>75</v>
      </c>
    </row>
    <row r="33" spans="1:2" ht="96">
      <c r="A33" s="60">
        <v>43405</v>
      </c>
      <c r="B33" s="11" t="s">
        <v>76</v>
      </c>
    </row>
    <row r="34" spans="1:2" ht="16">
      <c r="A34" s="60">
        <v>43406</v>
      </c>
      <c r="B34" s="11" t="s">
        <v>77</v>
      </c>
    </row>
    <row r="35" spans="1:2" ht="16">
      <c r="A35" s="60">
        <v>43409</v>
      </c>
      <c r="B35" s="11" t="s">
        <v>78</v>
      </c>
    </row>
    <row r="36" spans="1:2" ht="16">
      <c r="A36" s="60">
        <v>43413</v>
      </c>
      <c r="B36" s="11" t="s">
        <v>79</v>
      </c>
    </row>
    <row r="37" spans="1:2" ht="64">
      <c r="A37" s="60">
        <v>43416</v>
      </c>
      <c r="B37" s="11" t="s">
        <v>80</v>
      </c>
    </row>
    <row r="38" spans="1:2" ht="16">
      <c r="A38" s="60">
        <v>43417</v>
      </c>
      <c r="B38" s="11" t="s">
        <v>81</v>
      </c>
    </row>
    <row r="39" spans="1:2" ht="16">
      <c r="A39" s="60">
        <v>43430</v>
      </c>
      <c r="B39" s="11" t="s">
        <v>82</v>
      </c>
    </row>
    <row r="40" spans="1:2" ht="16">
      <c r="A40" s="60">
        <v>43385</v>
      </c>
      <c r="B40" s="11" t="s">
        <v>83</v>
      </c>
    </row>
    <row r="41" spans="1:2" ht="16">
      <c r="A41" s="60">
        <v>43446</v>
      </c>
      <c r="B41" s="11" t="s">
        <v>84</v>
      </c>
    </row>
    <row r="42" spans="1:2" ht="16">
      <c r="A42" s="60">
        <v>43447</v>
      </c>
      <c r="B42" s="11" t="s">
        <v>85</v>
      </c>
    </row>
    <row r="43" spans="1:2" ht="32">
      <c r="A43" s="60">
        <v>43448</v>
      </c>
      <c r="B43" s="11" t="s">
        <v>86</v>
      </c>
    </row>
    <row r="44" spans="1:2" ht="16">
      <c r="A44" s="60">
        <v>43467</v>
      </c>
      <c r="B44" s="11" t="s">
        <v>87</v>
      </c>
    </row>
    <row r="45" spans="1:2" ht="48">
      <c r="A45" s="60">
        <v>43472</v>
      </c>
      <c r="B45" s="11" t="s">
        <v>88</v>
      </c>
    </row>
    <row r="46" spans="1:2" ht="16">
      <c r="A46" s="60">
        <v>43480</v>
      </c>
      <c r="B46" s="11" t="s">
        <v>89</v>
      </c>
    </row>
    <row r="47" spans="1:2" ht="16">
      <c r="A47" s="60">
        <v>43481</v>
      </c>
      <c r="B47" s="11" t="s">
        <v>90</v>
      </c>
    </row>
    <row r="48" spans="1:2" ht="16">
      <c r="A48" s="60">
        <v>43483</v>
      </c>
      <c r="B48" s="11" t="s">
        <v>91</v>
      </c>
    </row>
    <row r="49" spans="1:2" ht="32">
      <c r="A49" s="60">
        <v>43496</v>
      </c>
      <c r="B49" s="11" t="s">
        <v>92</v>
      </c>
    </row>
    <row r="50" spans="1:2" ht="16">
      <c r="A50" s="60">
        <v>43502</v>
      </c>
      <c r="B50" s="11" t="s">
        <v>93</v>
      </c>
    </row>
    <row r="51" spans="1:2" ht="16">
      <c r="A51" s="60">
        <v>43503</v>
      </c>
      <c r="B51" s="11" t="s">
        <v>94</v>
      </c>
    </row>
    <row r="52" spans="1:2" ht="16">
      <c r="A52" s="60">
        <v>43517</v>
      </c>
      <c r="B52" s="11" t="s">
        <v>95</v>
      </c>
    </row>
    <row r="53" spans="1:2" ht="16">
      <c r="A53" s="60">
        <v>43523</v>
      </c>
      <c r="B53" s="11" t="s">
        <v>96</v>
      </c>
    </row>
    <row r="54" spans="1:2" ht="16">
      <c r="A54" s="60">
        <v>43532</v>
      </c>
      <c r="B54" s="11" t="s">
        <v>97</v>
      </c>
    </row>
    <row r="55" spans="1:2" ht="32">
      <c r="A55" s="60">
        <v>43557</v>
      </c>
      <c r="B55" s="11" t="s">
        <v>98</v>
      </c>
    </row>
    <row r="56" spans="1:2" ht="16">
      <c r="A56" s="60">
        <v>43564</v>
      </c>
      <c r="B56" s="11" t="s">
        <v>99</v>
      </c>
    </row>
    <row r="57" spans="1:2" ht="16">
      <c r="A57" s="60">
        <v>43579</v>
      </c>
      <c r="B57" s="11" t="s">
        <v>84</v>
      </c>
    </row>
    <row r="58" spans="1:2" ht="16">
      <c r="A58" s="60">
        <v>43613</v>
      </c>
      <c r="B58" s="11" t="s">
        <v>100</v>
      </c>
    </row>
    <row r="59" spans="1:2" ht="16">
      <c r="A59" s="60">
        <v>43614</v>
      </c>
      <c r="B59" s="11" t="s">
        <v>101</v>
      </c>
    </row>
    <row r="60" spans="1:2" ht="16">
      <c r="A60" s="60">
        <v>43621</v>
      </c>
      <c r="B60" s="11" t="s">
        <v>102</v>
      </c>
    </row>
    <row r="61" spans="1:2" ht="32">
      <c r="A61" s="60">
        <v>43622</v>
      </c>
      <c r="B61" s="11" t="s">
        <v>103</v>
      </c>
    </row>
    <row r="62" spans="1:2" ht="16">
      <c r="A62" s="60">
        <v>43634</v>
      </c>
      <c r="B62" s="11" t="s">
        <v>104</v>
      </c>
    </row>
    <row r="63" spans="1:2" ht="32">
      <c r="A63" s="60">
        <v>43640</v>
      </c>
      <c r="B63" s="11" t="s">
        <v>105</v>
      </c>
    </row>
    <row r="64" spans="1:2" ht="16">
      <c r="A64" s="60">
        <v>43664</v>
      </c>
      <c r="B64" s="11" t="s">
        <v>106</v>
      </c>
    </row>
    <row r="65" spans="1:2" ht="16">
      <c r="A65" s="60">
        <v>43684</v>
      </c>
      <c r="B65" s="11" t="s">
        <v>107</v>
      </c>
    </row>
    <row r="66" spans="1:2" ht="16">
      <c r="A66" s="60">
        <v>43719</v>
      </c>
      <c r="B66" s="11" t="s">
        <v>108</v>
      </c>
    </row>
    <row r="67" spans="1:2" ht="16">
      <c r="A67" s="60">
        <v>43738</v>
      </c>
      <c r="B67" s="11" t="s">
        <v>109</v>
      </c>
    </row>
    <row r="68" spans="1:2" ht="16">
      <c r="A68" s="61">
        <v>43747</v>
      </c>
      <c r="B68" s="11" t="s">
        <v>110</v>
      </c>
    </row>
    <row r="69" spans="1:2" ht="15" customHeight="1">
      <c r="A69" s="61">
        <v>43756</v>
      </c>
      <c r="B69" s="11" t="s">
        <v>111</v>
      </c>
    </row>
    <row r="70" spans="1:2" ht="15" customHeight="1">
      <c r="A70" s="61">
        <v>43762</v>
      </c>
      <c r="B70" s="11" t="s">
        <v>112</v>
      </c>
    </row>
    <row r="71" spans="1:2" ht="15" customHeight="1">
      <c r="A71" s="61">
        <v>43762</v>
      </c>
      <c r="B71" s="11" t="s">
        <v>113</v>
      </c>
    </row>
    <row r="72" spans="1:2" ht="15" customHeight="1">
      <c r="A72" s="62">
        <v>43777</v>
      </c>
      <c r="B72" s="11" t="s">
        <v>114</v>
      </c>
    </row>
    <row r="73" spans="1:2" ht="15" customHeight="1">
      <c r="A73" s="62">
        <v>43781</v>
      </c>
      <c r="B73" s="11" t="s">
        <v>117</v>
      </c>
    </row>
    <row r="74" spans="1:2" ht="15" customHeight="1">
      <c r="A74" s="62">
        <v>43783</v>
      </c>
      <c r="B74" s="11" t="s">
        <v>115</v>
      </c>
    </row>
    <row r="75" spans="1:2" ht="80">
      <c r="A75" s="62">
        <v>43811</v>
      </c>
      <c r="B75" s="11" t="s">
        <v>116</v>
      </c>
    </row>
    <row r="76" spans="1:2" ht="224">
      <c r="A76" s="62">
        <v>43832</v>
      </c>
      <c r="B76" s="11" t="s">
        <v>118</v>
      </c>
    </row>
    <row r="77" spans="1:2" ht="64">
      <c r="A77" s="62">
        <v>43864</v>
      </c>
      <c r="B77" s="11" t="s">
        <v>201</v>
      </c>
    </row>
    <row r="78" spans="1:2" ht="32">
      <c r="A78" s="62">
        <v>43838</v>
      </c>
      <c r="B78" s="11" t="s">
        <v>202</v>
      </c>
    </row>
    <row r="79" spans="1:2" ht="32">
      <c r="A79" s="62">
        <v>43843</v>
      </c>
      <c r="B79" s="11" t="s">
        <v>203</v>
      </c>
    </row>
    <row r="80" spans="1:2" ht="16">
      <c r="A80" s="62">
        <v>43845</v>
      </c>
      <c r="B80" s="11" t="s">
        <v>204</v>
      </c>
    </row>
    <row r="81" spans="1:2" ht="16">
      <c r="A81" s="62">
        <v>43857</v>
      </c>
      <c r="B81" s="11" t="s">
        <v>207</v>
      </c>
    </row>
    <row r="82" spans="1:2" ht="16">
      <c r="A82" s="62">
        <v>43878</v>
      </c>
      <c r="B82" s="11" t="s">
        <v>210</v>
      </c>
    </row>
    <row r="83" spans="1:2" ht="48">
      <c r="A83" s="62">
        <v>43882</v>
      </c>
      <c r="B83" s="11" t="s">
        <v>212</v>
      </c>
    </row>
    <row r="84" spans="1:2" ht="32">
      <c r="A84" s="62">
        <v>43887</v>
      </c>
      <c r="B84" s="11" t="s">
        <v>213</v>
      </c>
    </row>
    <row r="85" spans="1:2" ht="16">
      <c r="A85" s="62">
        <v>43893</v>
      </c>
      <c r="B85" s="11" t="s">
        <v>214</v>
      </c>
    </row>
    <row r="86" spans="1:2" ht="16">
      <c r="A86" s="62">
        <v>43894</v>
      </c>
      <c r="B86" s="11" t="s">
        <v>215</v>
      </c>
    </row>
    <row r="87" spans="1:2" ht="16">
      <c r="A87" s="62">
        <v>43895</v>
      </c>
      <c r="B87" s="11" t="s">
        <v>216</v>
      </c>
    </row>
    <row r="88" spans="1:2" ht="16">
      <c r="A88" s="62">
        <v>43896</v>
      </c>
      <c r="B88" s="11" t="s">
        <v>218</v>
      </c>
    </row>
    <row r="89" spans="1:2" ht="32">
      <c r="A89" s="62">
        <v>43900</v>
      </c>
      <c r="B89" s="11" t="s">
        <v>220</v>
      </c>
    </row>
    <row r="90" spans="1:2" ht="16">
      <c r="A90" s="62">
        <v>43903</v>
      </c>
      <c r="B90" s="11" t="s">
        <v>221</v>
      </c>
    </row>
    <row r="91" spans="1:2" ht="16">
      <c r="A91" s="62">
        <v>43907</v>
      </c>
      <c r="B91" s="11" t="s">
        <v>222</v>
      </c>
    </row>
    <row r="92" spans="1:2" ht="16">
      <c r="A92" s="62">
        <v>43915</v>
      </c>
      <c r="B92" s="11" t="s">
        <v>223</v>
      </c>
    </row>
    <row r="93" spans="1:2" ht="32">
      <c r="A93" s="62">
        <v>43916</v>
      </c>
      <c r="B93" s="11" t="s">
        <v>225</v>
      </c>
    </row>
    <row r="94" spans="1:2" ht="48">
      <c r="A94" s="62">
        <v>43929</v>
      </c>
      <c r="B94" s="11" t="s">
        <v>226</v>
      </c>
    </row>
    <row r="95" spans="1:2" ht="16">
      <c r="A95" s="62">
        <v>43935</v>
      </c>
      <c r="B95" s="11" t="s">
        <v>227</v>
      </c>
    </row>
    <row r="96" spans="1:2" ht="64">
      <c r="A96" s="62">
        <v>43942</v>
      </c>
      <c r="B96" s="11" t="s">
        <v>230</v>
      </c>
    </row>
    <row r="97" spans="1:2" ht="32">
      <c r="A97" s="62">
        <v>43955</v>
      </c>
      <c r="B97" s="11" t="s">
        <v>231</v>
      </c>
    </row>
    <row r="98" spans="1:2" ht="16">
      <c r="A98" s="62">
        <v>43956</v>
      </c>
      <c r="B98" s="11" t="s">
        <v>232</v>
      </c>
    </row>
    <row r="99" spans="1:2" ht="16">
      <c r="A99" s="62">
        <v>43957</v>
      </c>
      <c r="B99" s="11" t="s">
        <v>233</v>
      </c>
    </row>
    <row r="100" spans="1:2" ht="16">
      <c r="A100" s="62">
        <v>43958</v>
      </c>
      <c r="B100" s="11" t="s">
        <v>234</v>
      </c>
    </row>
    <row r="101" spans="1:2" ht="16">
      <c r="A101" s="62">
        <v>43965</v>
      </c>
      <c r="B101" s="11" t="s">
        <v>235</v>
      </c>
    </row>
    <row r="102" spans="1:2" ht="16">
      <c r="A102" s="62">
        <v>43984</v>
      </c>
      <c r="B102" s="11" t="s">
        <v>236</v>
      </c>
    </row>
    <row r="103" spans="1:2" ht="16">
      <c r="A103" s="72">
        <v>43986</v>
      </c>
      <c r="B103" s="11" t="s">
        <v>237</v>
      </c>
    </row>
    <row r="104" spans="1:2" ht="16">
      <c r="A104" s="72">
        <v>43987</v>
      </c>
      <c r="B104" s="11" t="s">
        <v>238</v>
      </c>
    </row>
    <row r="105" spans="1:2" ht="16">
      <c r="A105" s="72">
        <v>44001</v>
      </c>
      <c r="B105" s="11" t="s">
        <v>240</v>
      </c>
    </row>
    <row r="106" spans="1:2" ht="32">
      <c r="A106" s="72">
        <v>44021</v>
      </c>
      <c r="B106" s="11" t="s">
        <v>242</v>
      </c>
    </row>
    <row r="107" spans="1:2" ht="16">
      <c r="A107" s="72">
        <v>44039</v>
      </c>
      <c r="B107" s="11" t="s">
        <v>243</v>
      </c>
    </row>
    <row r="108" spans="1:2" ht="32">
      <c r="A108" s="72">
        <v>44054</v>
      </c>
      <c r="B108" s="11" t="s">
        <v>244</v>
      </c>
    </row>
    <row r="109" spans="1:2" ht="16">
      <c r="A109" s="72">
        <v>44055</v>
      </c>
      <c r="B109" s="11" t="s">
        <v>245</v>
      </c>
    </row>
    <row r="110" spans="1:2" ht="16">
      <c r="A110" s="72">
        <v>44061</v>
      </c>
      <c r="B110" s="11" t="s">
        <v>246</v>
      </c>
    </row>
    <row r="111" spans="1:2" ht="64">
      <c r="A111" s="72">
        <v>44092</v>
      </c>
      <c r="B111" s="11" t="s">
        <v>255</v>
      </c>
    </row>
    <row r="112" spans="1:2" ht="16">
      <c r="A112" s="72">
        <v>44096</v>
      </c>
      <c r="B112" s="11" t="s">
        <v>262</v>
      </c>
    </row>
    <row r="113" spans="1:2" ht="32">
      <c r="A113" s="72">
        <v>44102</v>
      </c>
      <c r="B113" s="11" t="s">
        <v>263</v>
      </c>
    </row>
    <row r="114" spans="1:2" ht="16">
      <c r="A114" s="72">
        <v>44104</v>
      </c>
      <c r="B114" s="11" t="s">
        <v>264</v>
      </c>
    </row>
    <row r="115" spans="1:2" ht="16">
      <c r="A115" s="72">
        <v>44105</v>
      </c>
      <c r="B115" s="11" t="s">
        <v>265</v>
      </c>
    </row>
    <row r="116" spans="1:2" ht="32">
      <c r="A116" s="72">
        <v>44116</v>
      </c>
      <c r="B116" s="11" t="s">
        <v>266</v>
      </c>
    </row>
    <row r="117" spans="1:2" ht="112">
      <c r="A117" s="72">
        <v>44130</v>
      </c>
      <c r="B117" s="11" t="s">
        <v>267</v>
      </c>
    </row>
    <row r="118" spans="1:2" ht="16">
      <c r="A118" s="72">
        <v>44140</v>
      </c>
      <c r="B118" s="11" t="s">
        <v>268</v>
      </c>
    </row>
    <row r="119" spans="1:2" ht="32">
      <c r="A119" s="72">
        <v>44147</v>
      </c>
      <c r="B119" s="11" t="s">
        <v>269</v>
      </c>
    </row>
    <row r="120" spans="1:2" ht="16">
      <c r="A120" s="72">
        <v>44155</v>
      </c>
      <c r="B120" s="11" t="s">
        <v>271</v>
      </c>
    </row>
    <row r="121" spans="1:2" ht="48">
      <c r="A121" s="72">
        <v>44166</v>
      </c>
      <c r="B121" s="11" t="s">
        <v>272</v>
      </c>
    </row>
    <row r="122" spans="1:2" ht="32">
      <c r="A122" s="72">
        <v>44215</v>
      </c>
      <c r="B122" s="11" t="s">
        <v>275</v>
      </c>
    </row>
    <row r="123" spans="1:2" ht="16">
      <c r="A123" s="72">
        <v>44246</v>
      </c>
      <c r="B123" s="11" t="s">
        <v>276</v>
      </c>
    </row>
    <row r="124" spans="1:2" ht="48">
      <c r="A124" s="72">
        <v>44271</v>
      </c>
      <c r="B124" s="11" t="s">
        <v>279</v>
      </c>
    </row>
    <row r="125" spans="1:2" ht="16">
      <c r="A125" s="72">
        <v>44342</v>
      </c>
      <c r="B125" s="11" t="s">
        <v>280</v>
      </c>
    </row>
    <row r="126" spans="1:2" ht="8.25" customHeight="1">
      <c r="A126" s="13"/>
      <c r="B126" s="14"/>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85A577933F924685E4DAD91140489E" ma:contentTypeVersion="4" ma:contentTypeDescription="Create a new document." ma:contentTypeScope="" ma:versionID="3703d19fa21c31057512a85f9ad51027">
  <xsd:schema xmlns:xsd="http://www.w3.org/2001/XMLSchema" xmlns:xs="http://www.w3.org/2001/XMLSchema" xmlns:p="http://schemas.microsoft.com/office/2006/metadata/properties" xmlns:ns2="42f332f2-14e4-43ff-80e4-f13db3e1f79e" xmlns:ns3="b23cd13a-97d6-4d08-9f46-6800ee6bb4bb" targetNamespace="http://schemas.microsoft.com/office/2006/metadata/properties" ma:root="true" ma:fieldsID="a938341cf742ddf41df261b8578605b1" ns2:_="" ns3:_="">
    <xsd:import namespace="42f332f2-14e4-43ff-80e4-f13db3e1f79e"/>
    <xsd:import namespace="b23cd13a-97d6-4d08-9f46-6800ee6bb4b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f332f2-14e4-43ff-80e4-f13db3e1f7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3cd13a-97d6-4d08-9f46-6800ee6bb4b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DD9441E-4163-4C29-A591-891C9204329F}">
  <ds:schemaRefs>
    <ds:schemaRef ds:uri="http://schemas.microsoft.com/sharepoint/v3/contenttype/forms"/>
  </ds:schemaRefs>
</ds:datastoreItem>
</file>

<file path=customXml/itemProps2.xml><?xml version="1.0" encoding="utf-8"?>
<ds:datastoreItem xmlns:ds="http://schemas.openxmlformats.org/officeDocument/2006/customXml" ds:itemID="{E7563219-7029-4375-914D-E481CBB8E5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f332f2-14e4-43ff-80e4-f13db3e1f79e"/>
    <ds:schemaRef ds:uri="b23cd13a-97d6-4d08-9f46-6800ee6bb4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764FA8-E187-4ABA-86B6-51F1D87DE4F4}">
  <ds:schemaRefs>
    <ds:schemaRef ds:uri="http://schemas.microsoft.com/office/2006/documentManagement/types"/>
    <ds:schemaRef ds:uri="b23cd13a-97d6-4d08-9f46-6800ee6bb4bb"/>
    <ds:schemaRef ds:uri="http://www.w3.org/XML/1998/namespace"/>
    <ds:schemaRef ds:uri="http://purl.org/dc/elements/1.1/"/>
    <ds:schemaRef ds:uri="http://schemas.microsoft.com/office/infopath/2007/PartnerControls"/>
    <ds:schemaRef ds:uri="http://purl.org/dc/dcmitype/"/>
    <ds:schemaRef ds:uri="http://purl.org/dc/terms/"/>
    <ds:schemaRef ds:uri="http://schemas.openxmlformats.org/package/2006/metadata/core-properties"/>
    <ds:schemaRef ds:uri="42f332f2-14e4-43ff-80e4-f13db3e1f79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Introduction</vt:lpstr>
      <vt:lpstr>Credentials</vt:lpstr>
      <vt:lpstr> Networks</vt:lpstr>
      <vt:lpstr>Deploy Parameters</vt:lpstr>
      <vt:lpstr>Lookup_Lists</vt:lpstr>
      <vt:lpstr>Config_File_Build</vt:lpstr>
      <vt:lpstr>Change Log</vt:lpstr>
      <vt:lpstr>esx_root_password</vt:lpstr>
      <vt:lpstr>EVC_Settings</vt:lpstr>
      <vt:lpstr>mgmt_cidr</vt:lpstr>
      <vt:lpstr>mgmt_gw</vt:lpstr>
      <vt:lpstr>mgmt_mtu</vt:lpstr>
      <vt:lpstr>mgmt_portgroup</vt:lpstr>
      <vt:lpstr>nsx_root_password</vt:lpstr>
      <vt:lpstr>Credentials!Print_Area</vt:lpstr>
      <vt:lpstr>'Deploy Parameters'!Print_Area</vt:lpstr>
      <vt:lpstr>vcenter_root_password</vt:lpstr>
      <vt:lpstr>vcf_root_password</vt:lpstr>
      <vt:lpstr>vsan_cidr</vt:lpstr>
      <vt:lpstr>vsan_gw</vt:lpstr>
      <vt:lpstr>vsan_portgroup</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Platform Business Unit (CPBU)</dc:creator>
  <cp:keywords>v4.3.0</cp:keywords>
  <dc:description/>
  <cp:lastModifiedBy>Microsoft Office User</cp:lastModifiedBy>
  <cp:revision/>
  <cp:lastPrinted>2021-01-19T11:12:54Z</cp:lastPrinted>
  <dcterms:created xsi:type="dcterms:W3CDTF">2015-04-26T05:38:09Z</dcterms:created>
  <dcterms:modified xsi:type="dcterms:W3CDTF">2022-03-21T17:57:37Z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14848">
    <vt:lpwstr>11,26</vt:lpwstr>
  </property>
  <property fmtid="{D5CDD505-2E9C-101B-9397-08002B2CF9AE}" pid="3" name="ContentTypeId">
    <vt:lpwstr>0x0101004385A577933F924685E4DAD91140489E</vt:lpwstr>
  </property>
</Properties>
</file>