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rashik/Desktop/Share Files/"/>
    </mc:Choice>
  </mc:AlternateContent>
  <xr:revisionPtr revIDLastSave="0" documentId="13_ncr:1_{AD5029D5-EF6E-F943-88ED-E5B80C2661F4}" xr6:coauthVersionLast="47" xr6:coauthVersionMax="47" xr10:uidLastSave="{00000000-0000-0000-0000-000000000000}"/>
  <bookViews>
    <workbookView xWindow="0" yWindow="0" windowWidth="35840" windowHeight="22400" tabRatio="932" activeTab="3" xr2:uid="{00000000-000D-0000-FFFF-FFFF00000000}"/>
  </bookViews>
  <sheets>
    <sheet name="Introduction" sheetId="35" r:id="rId1"/>
    <sheet name="Credentials" sheetId="15" r:id="rId2"/>
    <sheet name=" Networks" sheetId="4" r:id="rId3"/>
    <sheet name="Deploy Parameters" sheetId="2" r:id="rId4"/>
    <sheet name="Lookup_Lists" sheetId="34" state="hidden" r:id="rId5"/>
    <sheet name="Config_File_Build" sheetId="16" state="hidden" r:id="rId6"/>
    <sheet name="Change Log" sheetId="32" state="hidden" r:id="rId7"/>
  </sheets>
  <externalReferences>
    <externalReference r:id="rId8"/>
  </externalReferences>
  <definedNames>
    <definedName name="Authentication" localSheetId="0">#REF!</definedName>
    <definedName name="Configuration_Mode" localSheetId="0">#REF!</definedName>
    <definedName name="Database_Type" localSheetId="0">#REF!</definedName>
    <definedName name="esx_host1_ip">' Networks'!#REF!</definedName>
    <definedName name="esx_host1_name">' Networks'!#REF!</definedName>
    <definedName name="esx_host1_ssh">' Networks'!#REF!</definedName>
    <definedName name="esx_host1_ssl">' Networks'!#REF!</definedName>
    <definedName name="esx_host2_ip">' Networks'!#REF!</definedName>
    <definedName name="esx_host2_name">' Networks'!#REF!</definedName>
    <definedName name="esx_host2_ssh">' Networks'!#REF!</definedName>
    <definedName name="esx_host2_ssl">' Networks'!#REF!</definedName>
    <definedName name="esx_host3_ip">' Networks'!#REF!</definedName>
    <definedName name="esx_host3_name">' Networks'!#REF!</definedName>
    <definedName name="esx_host3_ssh">' Networks'!#REF!</definedName>
    <definedName name="esx_host3_ssl">' Networks'!#REF!</definedName>
    <definedName name="esx_host4_ip">' Networks'!#REF!</definedName>
    <definedName name="esx_host4_name">' Networks'!#REF!</definedName>
    <definedName name="esx_host4_ssh">' Networks'!#REF!</definedName>
    <definedName name="esx_license_std">'Deploy Parameters'!#REF!</definedName>
    <definedName name="esx_root_password">Credentials!$C$8</definedName>
    <definedName name="esxi_host4_ssl">' Networks'!#REF!</definedName>
    <definedName name="EVC_Settings" localSheetId="0">[1]Lookup_Lists!$A$2:$A$20</definedName>
    <definedName name="EVC_Settings">Lookup_Lists!$A$2:$A$22</definedName>
    <definedName name="host_overlay_cidr">' Networks'!#REF!</definedName>
    <definedName name="host_overlay_description">' Networks'!#REF!</definedName>
    <definedName name="host_overlay_gw">' Networks'!#REF!</definedName>
    <definedName name="host_overlay_ip_end">' Networks'!#REF!</definedName>
    <definedName name="host_overlay_ip_start">' Networks'!#REF!</definedName>
    <definedName name="host_overlay_poolname">' Networks'!#REF!</definedName>
    <definedName name="host_overlay_vlan">' Networks'!#REF!</definedName>
    <definedName name="mgmt_cidr">' Networks'!$D$7</definedName>
    <definedName name="mgmt_gw">' Networks'!$E$7</definedName>
    <definedName name="mgmt_mtu">' Networks'!$F$7</definedName>
    <definedName name="mgmt_portgroup">' Networks'!$C$7</definedName>
    <definedName name="mgmt_vlan">' Networks'!#REF!</definedName>
    <definedName name="nsx_root_password">Credentials!$C$12</definedName>
    <definedName name="nsxt_admin_password">Credentials!#REF!</definedName>
    <definedName name="nsxt_audit_password">Credentials!#REF!</definedName>
    <definedName name="nsxt_license">'Deploy Parameters'!#REF!</definedName>
    <definedName name="_xlnm.Print_Area" localSheetId="1">Credentials!$B$1:$B$1</definedName>
    <definedName name="_xlnm.Print_Area" localSheetId="3">'Deploy Parameters'!$B$1:$C$198</definedName>
    <definedName name="SRM_Certificates" localSheetId="0">#REF!</definedName>
    <definedName name="SSL_Policy" localSheetId="0">#REF!</definedName>
    <definedName name="sso_admin_password">Credentials!#REF!</definedName>
    <definedName name="System_Type" localSheetId="0">#REF!</definedName>
    <definedName name="vc_license">'Deploy Parameters'!#REF!</definedName>
    <definedName name="vcenter_root_password">Credentials!$C$10</definedName>
    <definedName name="vcf_admin_password">Credentials!#REF!</definedName>
    <definedName name="vcf_license">'Deploy Parameters'!#REF!</definedName>
    <definedName name="vcf_root_password">Credentials!$C$14</definedName>
    <definedName name="vcf_user_password">Credentials!#REF!</definedName>
    <definedName name="vds_primary_mtu">' Networks'!#REF!</definedName>
    <definedName name="vds_primary_name">' Networks'!#REF!</definedName>
    <definedName name="vds_primary_vmnics">' Networks'!#REF!</definedName>
    <definedName name="vds_secondary_mtu">' Networks'!#REF!</definedName>
    <definedName name="vds_secondary_name">' Networks'!#REF!</definedName>
    <definedName name="vds_secondary_vmnics">' Networks'!#REF!</definedName>
    <definedName name="vmotion_cidr">' Networks'!$D$8</definedName>
    <definedName name="vmotion_gw">' Networks'!$E$8</definedName>
    <definedName name="vmotion_ip_end">' Networks'!#REF!</definedName>
    <definedName name="vmotion_ip_start">' Networks'!#REF!</definedName>
    <definedName name="vmotion_mtu">' Networks'!$F$8</definedName>
    <definedName name="vmotion_portgroup">' Networks'!$C$8</definedName>
    <definedName name="vmotion_vlan">' Networks'!#REF!</definedName>
    <definedName name="VR_Database_Type" localSheetId="0">#REF!</definedName>
    <definedName name="vsan_cidr">' Networks'!$D$9</definedName>
    <definedName name="vsan_gw">' Networks'!$E$9</definedName>
    <definedName name="vsan_ip_end">' Networks'!#REF!</definedName>
    <definedName name="vsan_ip_start">' Networks'!#REF!</definedName>
    <definedName name="vsan_license">'Deploy Parameters'!#REF!</definedName>
    <definedName name="vsan_mtu">' Networks'!$F$8</definedName>
    <definedName name="vsan_portgroup">' Networks'!$C$9</definedName>
    <definedName name="vsan_vlan">' Networks'!#REF!</definedName>
    <definedName name="vvs_name">' Networks'!#REF!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34" l="1"/>
  <c r="C2" i="34"/>
  <c r="A5" i="16" l="1"/>
  <c r="A4" i="16" l="1"/>
  <c r="A47" i="16"/>
  <c r="A167" i="16" l="1"/>
  <c r="A172" i="16" l="1"/>
  <c r="A177" i="16" l="1"/>
  <c r="A178" i="16" l="1"/>
  <c r="A176" i="16"/>
  <c r="A175" i="16"/>
  <c r="A174" i="16"/>
  <c r="A173" i="16"/>
  <c r="A95" i="16" l="1"/>
  <c r="A94" i="16"/>
  <c r="A93" i="16"/>
  <c r="A92" i="16"/>
  <c r="A91" i="16"/>
  <c r="A21" i="16" l="1"/>
  <c r="A33" i="16" l="1"/>
  <c r="A104" i="16" l="1"/>
  <c r="A102" i="16" l="1"/>
  <c r="A103" i="16"/>
  <c r="A101" i="16"/>
  <c r="A100" i="16"/>
  <c r="A99" i="16"/>
  <c r="A98" i="16"/>
  <c r="A165" i="16" l="1"/>
  <c r="A168" i="16" l="1"/>
  <c r="A25" i="16" l="1"/>
  <c r="A142" i="16"/>
  <c r="A141" i="16"/>
  <c r="A140" i="16"/>
  <c r="A148" i="16" l="1"/>
  <c r="A39" i="16" l="1"/>
  <c r="A38" i="16"/>
  <c r="A163" i="16" l="1"/>
  <c r="A162" i="16"/>
  <c r="A161" i="16"/>
  <c r="A160" i="16"/>
  <c r="A159" i="16"/>
  <c r="A158" i="16"/>
  <c r="A157" i="16"/>
  <c r="A156" i="16"/>
  <c r="A152" i="16"/>
  <c r="A150" i="16"/>
  <c r="A151" i="16"/>
  <c r="A146" i="16" l="1"/>
  <c r="A3" i="16" l="1"/>
  <c r="A46" i="16"/>
  <c r="A45" i="16"/>
  <c r="A44" i="16"/>
  <c r="A43" i="16"/>
  <c r="A52" i="16"/>
  <c r="A56" i="16"/>
  <c r="A115" i="16"/>
  <c r="A137" i="16"/>
  <c r="A136" i="16"/>
  <c r="A135" i="16"/>
  <c r="A132" i="16"/>
  <c r="A131" i="16"/>
  <c r="A130" i="16"/>
  <c r="A14" i="16"/>
  <c r="A84" i="16"/>
  <c r="A83" i="16"/>
  <c r="A82" i="16"/>
  <c r="A61" i="16"/>
  <c r="A60" i="16"/>
  <c r="A74" i="16"/>
  <c r="A81" i="16"/>
  <c r="A79" i="16"/>
  <c r="A78" i="16"/>
  <c r="A77" i="16"/>
  <c r="A76" i="16"/>
  <c r="A65" i="16"/>
  <c r="A32" i="16"/>
  <c r="A18" i="16"/>
  <c r="A2" i="16"/>
  <c r="A134" i="16"/>
  <c r="A133" i="16"/>
  <c r="A129" i="16"/>
  <c r="A128" i="16"/>
  <c r="A118" i="16"/>
  <c r="A24" i="16"/>
  <c r="A23" i="16"/>
  <c r="A22" i="16"/>
  <c r="A20" i="16"/>
  <c r="A19" i="16"/>
  <c r="A58" i="16"/>
  <c r="A28" i="16"/>
  <c r="A50" i="16"/>
  <c r="A9" i="16"/>
  <c r="A10" i="16"/>
  <c r="A36" i="16"/>
  <c r="A29" i="16"/>
  <c r="A35" i="16"/>
  <c r="A63" i="16"/>
  <c r="A51" i="16"/>
  <c r="A66" i="16"/>
  <c r="A67" i="16"/>
  <c r="A68" i="16"/>
  <c r="A69" i="16"/>
  <c r="A70" i="16"/>
  <c r="A71" i="16"/>
  <c r="A72" i="16"/>
  <c r="A121" i="16"/>
  <c r="A122" i="16"/>
  <c r="A114" i="16"/>
  <c r="A89" i="16"/>
  <c r="A108" i="16"/>
  <c r="A13" i="16"/>
  <c r="A15" i="16"/>
  <c r="A107" i="16"/>
  <c r="A109" i="16"/>
  <c r="A123" i="16"/>
  <c r="A116" i="16"/>
  <c r="A110" i="16"/>
  <c r="A124" i="16"/>
  <c r="A117" i="16"/>
  <c r="A30" i="16"/>
  <c r="A12" i="16"/>
  <c r="A87" i="16"/>
  <c r="A31" i="16"/>
  <c r="A88" i="16"/>
  <c r="A111" i="16"/>
  <c r="A125" i="16"/>
</calcChain>
</file>

<file path=xl/sharedStrings.xml><?xml version="1.0" encoding="utf-8"?>
<sst xmlns="http://schemas.openxmlformats.org/spreadsheetml/2006/main" count="588" uniqueCount="463">
  <si>
    <t>Infrastructure Information</t>
  </si>
  <si>
    <t>Existing Infrastructure Details</t>
  </si>
  <si>
    <t>n/a</t>
  </si>
  <si>
    <t>NTP Servers</t>
  </si>
  <si>
    <t>vSphere Infrastructure</t>
  </si>
  <si>
    <t>vSphere Resource Pools</t>
  </si>
  <si>
    <t>Users</t>
  </si>
  <si>
    <t>Username</t>
  </si>
  <si>
    <t>Description</t>
  </si>
  <si>
    <t>root</t>
  </si>
  <si>
    <t>admin</t>
  </si>
  <si>
    <t>Management Domain Networks</t>
  </si>
  <si>
    <t>Portgroup Name</t>
  </si>
  <si>
    <t>EVC_Settings</t>
  </si>
  <si>
    <t>intel-merom</t>
  </si>
  <si>
    <t>intel-penryn</t>
  </si>
  <si>
    <t>intel-nehalem</t>
  </si>
  <si>
    <t>intel-westmere</t>
  </si>
  <si>
    <t>intel-sandybridge</t>
  </si>
  <si>
    <t>intel-ivybridge</t>
  </si>
  <si>
    <t>intel-haswell</t>
  </si>
  <si>
    <t>intel-broadwell</t>
  </si>
  <si>
    <t>intel-skylake</t>
  </si>
  <si>
    <t>amd-rev-e</t>
  </si>
  <si>
    <t>amd-rev-f</t>
  </si>
  <si>
    <t>amd-greyhound-no3dnow</t>
  </si>
  <si>
    <t>amd-greyhound</t>
  </si>
  <si>
    <t>amd-bulldozer</t>
  </si>
  <si>
    <t>amd-piledriver</t>
  </si>
  <si>
    <t>amd-steamroller</t>
  </si>
  <si>
    <t>amd-zen</t>
  </si>
  <si>
    <t># *******************      V C F - E M S  -  M a n a g e m e n t   W o r k l o a d   D o m a i n       *******************</t>
  </si>
  <si>
    <t># This subscription license is used for ESX, VC, VSAN, NSX, SDDC Manager when supplied</t>
  </si>
  <si>
    <t># ******************* E X T E R N A L    I N F R A S T R U C T U R E    C O M P O N E N T S *******************</t>
  </si>
  <si>
    <t># ******************* S D D C    M A N A G E R  *******************</t>
  </si>
  <si>
    <t># Default credentials for all ESXi servers, all installations must have the same user name and password.</t>
  </si>
  <si>
    <t># ESXi Security Thumbprints</t>
  </si>
  <si>
    <t># SSH Thumbprints</t>
  </si>
  <si>
    <t># SSL Thumbprints</t>
  </si>
  <si>
    <t># Hosts needed for the management cluster, this is where we deploy all the solutions. Up to 8 hosts, 2 is the minimum.</t>
  </si>
  <si>
    <t># Folder Names Mgmt Cluster - Automatically formulated in XLS using sso-site-name@value= + static values</t>
  </si>
  <si>
    <t># vSphere Resource Pools</t>
  </si>
  <si>
    <t># Network IP Inclusion Ranges</t>
  </si>
  <si>
    <t># *******************  R E M O T E    S P E C *******************</t>
  </si>
  <si>
    <t># Join existing Platform Services Controller SSO Domain from Region A</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</si>
  <si>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</si>
  <si>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</si>
  <si>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</si>
  <si>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</si>
  <si>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</si>
  <si>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</si>
  <si>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</si>
  <si>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</si>
  <si>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</si>
  <si>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</si>
  <si>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</si>
  <si>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</si>
  <si>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</si>
  <si>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</si>
  <si>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</si>
  <si>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</si>
  <si>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</si>
  <si>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</si>
  <si>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</si>
  <si>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</si>
  <si>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</si>
  <si>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</si>
  <si>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</si>
  <si>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</si>
  <si>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</si>
  <si>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</si>
  <si>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</si>
  <si>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</si>
  <si>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</si>
  <si>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</si>
  <si>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</si>
  <si>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</si>
  <si>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</si>
  <si>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</si>
  <si>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</si>
  <si>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</si>
  <si>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</si>
  <si>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</si>
  <si>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</si>
  <si>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</si>
  <si>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</si>
  <si>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</si>
  <si>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</si>
  <si>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</si>
  <si>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</si>
  <si>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</si>
  <si>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</si>
  <si>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</si>
  <si>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</si>
  <si>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</si>
  <si>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</si>
  <si>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</si>
  <si>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</si>
  <si>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</si>
  <si>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</si>
  <si>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</si>
  <si>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</si>
  <si>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</si>
  <si>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</si>
  <si>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</si>
  <si>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</si>
  <si>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</si>
  <si>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</si>
  <si>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</si>
  <si>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</si>
  <si>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</si>
  <si>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</si>
  <si>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</si>
  <si>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</si>
  <si>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</si>
  <si>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</si>
  <si>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</si>
  <si>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</si>
  <si>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</si>
  <si>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Updated default values for Resource Pools</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</si>
  <si>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</si>
  <si>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NSX-T License Key</t>
  </si>
  <si>
    <t>"nsxtSpec" &gt; "nsxtLicense"</t>
  </si>
  <si>
    <t>"nsxtSpec" &gt; "nsxtManagerSize"</t>
  </si>
  <si>
    <t># NSX-T Credentials</t>
  </si>
  <si>
    <t>"nsxtSpec" &gt; "rootNsxtManagerPassword"</t>
  </si>
  <si>
    <t>"nsxtSpec" &gt; "nsxtAdminPassword"</t>
  </si>
  <si>
    <t>"nsxtSpec" &gt; "nsxtAuditPassword"</t>
  </si>
  <si>
    <t>"nsxtSpec" &gt; "rootLoginEnabledForNsxtManager"</t>
  </si>
  <si>
    <t>"nsxtSpec" &gt; "sshEnabledForNsxtManager"</t>
  </si>
  <si>
    <t>nsxt-enable-rootLogin=true</t>
  </si>
  <si>
    <t>nsxt-enable-ssh=true</t>
  </si>
  <si>
    <t>"nsxtSpec" &gt; "vip"</t>
  </si>
  <si>
    <t>"nsxtSpec" &gt; "vipFqdn"</t>
  </si>
  <si>
    <t>"nsxtSpec" &gt; "nsxtManagers"</t>
  </si>
  <si>
    <t># NSX-T Hostnames and IP Addresses</t>
  </si>
  <si>
    <t>"nsxtSpec" &gt; "transportVlanId"</t>
  </si>
  <si>
    <t># NSX-T Transport Zone</t>
  </si>
  <si>
    <t>"nsxtSpec" &gt; "vlanTransportZones" &gt; "zoneName"</t>
  </si>
  <si>
    <t>"nsxtSpec" &gt; "vlanTransportZones" &gt; "networkName"</t>
  </si>
  <si>
    <t>"nsxtSpec" &gt; "overLayTransportZones" &gt; "zoneName"</t>
  </si>
  <si>
    <t>"nsxtSpec" &gt; "overLayTransportZones" &gt; "networkName"</t>
  </si>
  <si>
    <t>"ntpSpec" &gt; "ntpServers"</t>
  </si>
  <si>
    <t>"dnsSpec" &gt; "domain"</t>
  </si>
  <si>
    <t>"dnsSpec" &gt; "subdomain"</t>
  </si>
  <si>
    <t>"dnsSpec" &gt; "nameserver"</t>
  </si>
  <si>
    <t>"dnsSpec" &gt; "secondaryNameserver"</t>
  </si>
  <si>
    <t>"sddcManagerSpec" &gt; "secondUserCredentials" &gt; "password"</t>
  </si>
  <si>
    <t>"sddcManagerSpec" &gt; "rootUserCredentials" &gt; "password"</t>
  </si>
  <si>
    <t>"sddcManagerSpec" &gt; "ipAddress"</t>
  </si>
  <si>
    <t>"sddcManagerSpec" &gt; "hostname"</t>
  </si>
  <si>
    <t>"managementPoolName"</t>
  </si>
  <si>
    <t>"workflowName"</t>
  </si>
  <si>
    <t>"ceipEnabled"</t>
  </si>
  <si>
    <t>"workflowVersion"</t>
  </si>
  <si>
    <t>"skipEsxThumbprintValidation"</t>
  </si>
  <si>
    <t>"esxLicense"</t>
  </si>
  <si>
    <t># ESXi Host License Key</t>
  </si>
  <si>
    <t>"esxiHostSpecs" &gt; "esxiCredentials" &gt; "userName"</t>
  </si>
  <si>
    <t>"esxiHostSpecs" &gt; "esxiCredentials" &gt; "password"</t>
  </si>
  <si>
    <t>"vCenterSpecs" &gt; "rootVcenterPassword"</t>
  </si>
  <si>
    <t>"pscSpecs" &gt; "adminUserSsoPassword"</t>
  </si>
  <si>
    <t>"pscSpecs" &gt; "pscSsoSpec" &gt; "ssoSiteName"</t>
  </si>
  <si>
    <t>"vCenterSpecs" &gt; "licenseFile"</t>
  </si>
  <si>
    <t>"vCenterSpecs" &gt; "vcenterIP"</t>
  </si>
  <si>
    <t>"vCenterSpecs" &gt; "vcenterHostname"</t>
  </si>
  <si>
    <t xml:space="preserve"># vSphere Single Sign-On </t>
  </si>
  <si>
    <t>"vCenterSpecs" &gt; "vmSize"</t>
  </si>
  <si>
    <t># ******************* V C E N T E R  S E R V E R  *******************</t>
  </si>
  <si>
    <t># NTP Servers (IP or FQDN supported)</t>
  </si>
  <si>
    <t># DNS Services and Zone Name</t>
  </si>
  <si>
    <t># ******************* V S A N *******************</t>
  </si>
  <si>
    <t>"vsanSpecs" &gt; "licenseFile"</t>
  </si>
  <si>
    <t>"vsanSpecs" &gt; "vsanDedup"</t>
  </si>
  <si>
    <t>"vsanSpecs" &gt; "datastoreName"</t>
  </si>
  <si>
    <t># ******************* E S X I  H O S T S *******************</t>
  </si>
  <si>
    <t>"esxiHostSpecs" &gt; "vSwitch"</t>
  </si>
  <si>
    <t>"esxiHostSpecs" &gt; "ipAddressPrivate" &gt; "ipAddress"</t>
  </si>
  <si>
    <t>"esxiHostSpecs" &gt; "esxiHostname"</t>
  </si>
  <si>
    <t># vSphere Standard Switch</t>
  </si>
  <si>
    <t># ******************* D A T A C E N T E R   /   C L U S T E R  *******************</t>
  </si>
  <si>
    <t xml:space="preserve">"esxiHostSpecs" &gt; "association"  |  "networkSpecs" &gt; "association" </t>
  </si>
  <si>
    <t>"clusterSpecs" &gt; "clusterId</t>
  </si>
  <si>
    <t>"clusterSpecs" &gt; "clusterEvcMode"</t>
  </si>
  <si>
    <t>"clusterSpecs" &gt; "resourcePoolSpecs" &gt; "name"</t>
  </si>
  <si>
    <t>"dvsSpecs" &gt; "dvsId"</t>
  </si>
  <si>
    <t>"dvsSpecs" &gt; "vmnics"</t>
  </si>
  <si>
    <t>"dvsSpecs" &gt; "mtu"</t>
  </si>
  <si>
    <t>"networkSpecs" &gt; "portGroupKey"</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</si>
  <si>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</si>
  <si>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</si>
  <si>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</si>
  <si>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</si>
  <si>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</si>
  <si>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 Management Network - Management Domain - "networkType": "VSAN"</t>
  </si>
  <si>
    <t># Management Network - Management Domain - "networkType": "VMOTION"</t>
  </si>
  <si>
    <t># *******************  N S X - T   *******************</t>
  </si>
  <si>
    <t>"networkSpecs" &gt; "includeIpAddressRanges"</t>
  </si>
  <si>
    <t># vSphere Lifecycle Manager</t>
  </si>
  <si>
    <t>"remoteSiteSpec" &gt; "pscAddress"</t>
  </si>
  <si>
    <t>"remoteSiteSpec" &gt; "vcCredentials" &gt; "userName"</t>
  </si>
  <si>
    <t>"remoteSiteSpec" &gt; "vcCredentials" &gt; "password"</t>
  </si>
  <si>
    <t>"personalityName"</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</si>
  <si>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</si>
  <si>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</si>
  <si>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</si>
  <si>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</si>
  <si>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"clusterSpecs" &gt; "vmFolders" &gt; "MANAGEMENT"</t>
  </si>
  <si>
    <t>"clusterSpecs" &gt; "vmFolders" &gt; "NETWORKING"</t>
  </si>
  <si>
    <t>Added Conditional Formatting to Check Character Limit for ESXi and vCenter Server Hostnames</t>
  </si>
  <si>
    <t>Network Type</t>
  </si>
  <si>
    <t>Management Network</t>
  </si>
  <si>
    <t>Added Application Virtual Network Configuration for NSX-T</t>
  </si>
  <si>
    <t>"clusterSpecs" &gt; "vmFolders" &gt; "EDGENODES"</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</si>
  <si>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</si>
  <si>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</si>
  <si>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</si>
  <si>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</si>
  <si>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</si>
  <si>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nsxt-transport-vlan-networkName=netName-vlan</t>
  </si>
  <si>
    <t>Updated calculated names for transport zones under NSX-T</t>
  </si>
  <si>
    <t>intel-cascadelake</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</si>
  <si>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</si>
  <si>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</si>
  <si>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</si>
  <si>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</si>
  <si>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 NSX-T Manager Virtual Appliance Size - Valid values are "small", "medium", "large"</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</si>
  <si>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</si>
  <si>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</si>
  <si>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</si>
  <si>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 ******************* D I S T R I B U T E D  S W I T C H E S  *******************</t>
  </si>
  <si>
    <t>vds_Profiles</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</si>
  <si>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</si>
  <si>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</si>
  <si>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</si>
  <si>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</si>
  <si>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</si>
  <si>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</si>
  <si>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</si>
  <si>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</si>
  <si>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</si>
  <si>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nsxt-transport-overlay-networkName=netName-overlay</t>
  </si>
  <si>
    <t>Revert ability to skip resource pool deployments</t>
  </si>
  <si>
    <t xml:space="preserve">"sddcManagerSpec" &gt; "localUserPassword </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</si>
  <si>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</si>
  <si>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</si>
  <si>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</si>
  <si>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</si>
  <si>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</si>
  <si>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"fipsEnabled"</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</si>
  <si>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</si>
  <si>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</si>
  <si>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</si>
  <si>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</si>
  <si>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</si>
  <si>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</si>
  <si>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</si>
  <si>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Updated the VCF Version details to 4.1.1
Added Support for Static IP Pool for NSX-T Data Center Host TEPs
Converted ESXi Host SSH/SSL Thumbprint Default to Yes
Removed the admin user (Rest API User)</t>
  </si>
  <si>
    <t>mgmtOobNetwork.cidrNotation=</t>
  </si>
  <si>
    <t>mgmtOobNetwork.gateway=</t>
  </si>
  <si>
    <t>mgmtOobNetwork.mtu=</t>
  </si>
  <si>
    <t>mgmtOobNetwork.vlanId=</t>
  </si>
  <si>
    <t>mgmtOobNetwork.pgName=</t>
  </si>
  <si>
    <t># Out of Band Management</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</si>
  <si>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</si>
  <si>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</si>
  <si>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</si>
  <si>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</si>
  <si>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</si>
  <si>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</si>
  <si>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</si>
  <si>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</si>
  <si>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"remoteSiteSpec" &gt; "vcCredentials" &gt; "sslThumbprint"</t>
  </si>
  <si>
    <t>Added vCenter Server SSL Thumbprint Input when Joining and Existing Single Sign-On Instance</t>
  </si>
  <si>
    <t>Updated Version to 4.3.0
Remove the REST API User for VMware Cloud Foundation
Renamed User and Groups Worksheet to Credentials</t>
  </si>
  <si>
    <t>amd-zen2</t>
  </si>
  <si>
    <t>intel-icelake</t>
  </si>
  <si>
    <t>Added Enable FIPS Toggle Back
Added 'intel-icelake' and 'amd_zen2' to EVC CPU Look Up List</t>
  </si>
  <si>
    <t>Addressed 2721835 Fixed formula issue for checklist items</t>
  </si>
  <si>
    <t>About</t>
  </si>
  <si>
    <t>Worksheet Descriptions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</si>
  <si>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</si>
  <si>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</si>
  <si>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 xml:space="preserve">Copyright © 2022 VMware,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</si>
  <si>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v1.1.0</t>
  </si>
  <si>
    <r>
      <t xml:space="preserve">This </t>
    </r>
    <r>
      <rPr>
        <b/>
        <sz val="11"/>
        <color theme="1"/>
        <rFont val="Metropolis Regular"/>
      </rPr>
      <t>Deployment Parameter Workbook</t>
    </r>
    <r>
      <rPr>
        <sz val="11"/>
        <color theme="1"/>
        <rFont val="Metropolis Regular"/>
      </rPr>
      <t xml:space="preserve"> contains worksheets categorizing the information required for deploying </t>
    </r>
    <r>
      <rPr>
        <b/>
        <sz val="11"/>
        <color theme="1"/>
        <rFont val="Metropolis Regular"/>
      </rPr>
      <t>Service Installer for VMware Tanzu</t>
    </r>
    <r>
      <rPr>
        <sz val="11"/>
        <color theme="1"/>
        <rFont val="Metropolis Regular"/>
      </rPr>
      <t xml:space="preserve">. The information provided is used to create the management domain using the </t>
    </r>
    <r>
      <rPr>
        <b/>
        <sz val="11"/>
        <color theme="1"/>
        <rFont val="Metropolis Regular"/>
      </rPr>
      <t xml:space="preserve">VMware Cloud Builder </t>
    </r>
    <r>
      <rPr>
        <sz val="11"/>
        <color theme="1"/>
        <rFont val="Metropolis Regular"/>
      </rPr>
      <t xml:space="preserve">appliance.
The fields in </t>
    </r>
    <r>
      <rPr>
        <b/>
        <sz val="11"/>
        <color theme="1"/>
        <rFont val="Metropolis Regular"/>
      </rPr>
      <t>YELLOW</t>
    </r>
    <r>
      <rPr>
        <sz val="11"/>
        <color theme="1"/>
        <rFont val="Metropolis Regular"/>
      </rPr>
      <t xml:space="preserve"> contain sample values that you should replace with the information as it relates to your environment. If a cell turns </t>
    </r>
    <r>
      <rPr>
        <b/>
        <sz val="11"/>
        <color theme="1"/>
        <rFont val="Metropolis Regular"/>
      </rPr>
      <t>RED</t>
    </r>
    <r>
      <rPr>
        <sz val="11"/>
        <color theme="1"/>
        <rFont val="Metropolis Regular"/>
      </rPr>
      <t xml:space="preserve">, the required information is either missing where its required, or some kind of validation input has failed.
The </t>
    </r>
    <r>
      <rPr>
        <b/>
        <sz val="11"/>
        <color theme="1"/>
        <rFont val="Metropolis Regular"/>
      </rPr>
      <t>Deployment Parameters Workbook</t>
    </r>
    <r>
      <rPr>
        <sz val="11"/>
        <color theme="1"/>
        <rFont val="Metropolis Regular"/>
      </rPr>
      <t xml:space="preserve"> is not able to fully validate all inputs due to formula limitations of Excel and so some validation issues may only be picked up once you upload the workbook to the </t>
    </r>
    <r>
      <rPr>
        <b/>
        <sz val="11"/>
        <color theme="1"/>
        <rFont val="Metropolis Regular"/>
      </rPr>
      <t>Service Installer for VMware Tanzu</t>
    </r>
    <r>
      <rPr>
        <sz val="11"/>
        <color theme="1"/>
        <rFont val="Metropolis Regular"/>
      </rPr>
      <t xml:space="preserve"> appliance.
</t>
    </r>
    <r>
      <rPr>
        <b/>
        <sz val="11"/>
        <color theme="1"/>
        <rFont val="Metropolis Regular"/>
      </rPr>
      <t>NOTE</t>
    </r>
    <r>
      <rPr>
        <sz val="11"/>
        <color theme="1"/>
        <rFont val="Metropolis Regular"/>
      </rPr>
      <t xml:space="preserve">: Using copy and paste between cells can also create problems so try to avoid, if you do use this capability ensure you select Paste Special &gt; Values only
For further information see the following </t>
    </r>
    <r>
      <rPr>
        <b/>
        <sz val="11"/>
        <color theme="1"/>
        <rFont val="Metropolis Regular"/>
      </rPr>
      <t>Service Installer for VMware Tanzu</t>
    </r>
    <r>
      <rPr>
        <sz val="11"/>
        <color theme="1"/>
        <rFont val="Metropolis Regular"/>
      </rPr>
      <t xml:space="preserve"> documentation ( https://gitlab.eng.vmware.com/service-installer-for-vmware-tanzu/service-installer-for-vmware-tanzu-deliverables ) :</t>
    </r>
  </si>
  <si>
    <t xml:space="preserve">SIVT </t>
  </si>
  <si>
    <t xml:space="preserve">User has choice to change the password at time of deployment </t>
  </si>
  <si>
    <t>User Defined</t>
  </si>
  <si>
    <t>Avi</t>
  </si>
  <si>
    <t>Marketplace Refresh Token</t>
  </si>
  <si>
    <t xml:space="preserve">User generated </t>
  </si>
  <si>
    <t>Steps to generate Marketplace refresh token:_x000B_   1.go to https://console.cloud.vmware.com/csp/gateway/portal/#/user/my-roles
2.   Right Hand top drop down change organisation to Arcas Access Group
3.  Then from same drop down go to_x000B_ USER SETTINGS
		My Account
  4. Click My account 
  5. Go to All
  6. Click Generate Tokens
   7. Enter Token Name
  8. Select All roles check box 
   9. Click Generate</t>
  </si>
  <si>
    <t>TMC Refresh Token</t>
  </si>
  <si>
    <t>Steps to generate Marketplace refresh token:
   1.go to https://console.cloud.vmware.com/csp/gateway/portal/#/user/my-roles
2.   Right Hand top drop down change organisation to Arcas Access Group
3.  Then from same drop down go to
 USER SETTINGS
		My Account
  4. Click My account 
  5. Go to All
  6. Click Generate Tokens
   7. Enter Token Name
  8. Select All roles check box 
   9. Click Generate</t>
  </si>
  <si>
    <t>Harbor</t>
  </si>
  <si>
    <t xml:space="preserve">User defined </t>
  </si>
  <si>
    <t>Grafana</t>
  </si>
  <si>
    <t>Password</t>
  </si>
  <si>
    <t>Avi Management Network</t>
  </si>
  <si>
    <t>Cluster Vip Network</t>
  </si>
  <si>
    <t>Management Data Network</t>
  </si>
  <si>
    <t>Workload Data Network</t>
  </si>
  <si>
    <t>user defined</t>
  </si>
  <si>
    <t>CIDR Notation (example)</t>
  </si>
  <si>
    <t>Service Ip Start Range  (example)</t>
  </si>
  <si>
    <t>Service Ip End Range (example)</t>
  </si>
  <si>
    <t>172.16.10.1/24</t>
  </si>
  <si>
    <t>172.16.10.150</t>
  </si>
  <si>
    <t>172.16.10.250</t>
  </si>
  <si>
    <t>172.16.80.1/24</t>
  </si>
  <si>
    <t>172.16.80.51</t>
  </si>
  <si>
    <t>172.16.80.150</t>
  </si>
  <si>
    <t>172.16.50.1/24</t>
  </si>
  <si>
    <t>172.16.50.100</t>
  </si>
  <si>
    <t>172.16.50.200</t>
  </si>
  <si>
    <t>172.16.70.1/24</t>
  </si>
  <si>
    <t>172.16.70.100</t>
  </si>
  <si>
    <t>Workload  Network</t>
  </si>
  <si>
    <t>172.16.60.1/24</t>
  </si>
  <si>
    <t>172.16.40.1/24</t>
  </si>
  <si>
    <t>N/A</t>
  </si>
  <si>
    <t>Service cidr (example)</t>
  </si>
  <si>
    <t>Cluster cidr (example)</t>
  </si>
  <si>
    <t>100.96.0.0/11</t>
  </si>
  <si>
    <t>100.64.0.0/13</t>
  </si>
  <si>
    <r>
      <t xml:space="preserve">Instructions: </t>
    </r>
    <r>
      <rPr>
        <sz val="10"/>
        <rFont val="Metropolis"/>
      </rPr>
      <t xml:space="preserve">Use the </t>
    </r>
    <r>
      <rPr>
        <i/>
        <sz val="10"/>
        <rFont val="Metropolis"/>
      </rPr>
      <t>Deployment Parameters</t>
    </r>
    <r>
      <rPr>
        <sz val="10"/>
        <rFont val="Metropolis"/>
      </rPr>
      <t xml:space="preserve"> tab to input configuration details for physical infrastructure.</t>
    </r>
  </si>
  <si>
    <r>
      <t>Instructions:</t>
    </r>
    <r>
      <rPr>
        <sz val="10.5"/>
        <rFont val="Metropolis"/>
      </rPr>
      <t xml:space="preserve"> Use the </t>
    </r>
    <r>
      <rPr>
        <i/>
        <sz val="10.5"/>
        <rFont val="Metropolis"/>
      </rPr>
      <t>Networks</t>
    </r>
    <r>
      <rPr>
        <sz val="10.5"/>
        <rFont val="Metropolis"/>
      </rPr>
      <t xml:space="preserve"> tab to input network details.</t>
    </r>
  </si>
  <si>
    <r>
      <t xml:space="preserve">Instructions:  </t>
    </r>
    <r>
      <rPr>
        <sz val="10"/>
        <rFont val="Metropolis"/>
      </rPr>
      <t>Use the Users and Groups tab to input the  passwords used for diffenrent component.</t>
    </r>
  </si>
  <si>
    <r>
      <rPr>
        <b/>
        <sz val="11"/>
        <color theme="1"/>
        <rFont val="Metropolis Regular"/>
      </rPr>
      <t>Credentials</t>
    </r>
    <r>
      <rPr>
        <sz val="11"/>
        <color theme="1"/>
        <rFont val="Metropolis Regular"/>
      </rPr>
      <t xml:space="preserve"> - Used to input default passwords that will be used for built-in accounts for each component.
</t>
    </r>
    <r>
      <rPr>
        <b/>
        <sz val="11"/>
        <color theme="1"/>
        <rFont val="Metropolis Regular"/>
      </rPr>
      <t>Networks</t>
    </r>
    <r>
      <rPr>
        <sz val="11"/>
        <color theme="1"/>
        <rFont val="Metropolis Regular"/>
      </rPr>
      <t xml:space="preserve"> - Used to input network details such as VLAN IDs, CIDR, Gateway, Portgroup Names and MTU, ESXi hostnames, IP Addresses, vMotion and vSAN IP Pool details.
</t>
    </r>
    <r>
      <rPr>
        <b/>
        <sz val="11"/>
        <color theme="1"/>
        <rFont val="Metropolis Regular"/>
      </rPr>
      <t>Deploy Parameters</t>
    </r>
    <r>
      <rPr>
        <sz val="11"/>
        <color theme="1"/>
        <rFont val="Metropolis Regular"/>
      </rPr>
      <t xml:space="preserve"> - Used to input configuration details for infrastructure components and vCenter Server, vSAN, NSX-T Data Center and SDDC Manager.</t>
    </r>
  </si>
  <si>
    <t>Search Domain</t>
  </si>
  <si>
    <t>DNS Server</t>
  </si>
  <si>
    <t>Value(example)</t>
  </si>
  <si>
    <t>172.16.10.2</t>
  </si>
  <si>
    <t>.lab.vmw</t>
  </si>
  <si>
    <t>Vcenter host name or url</t>
  </si>
  <si>
    <t>vCenter Server Virtual Appliances Root Account in base 64 format</t>
  </si>
  <si>
    <t>in base 64 format</t>
  </si>
  <si>
    <t>vCenter Server user name</t>
  </si>
  <si>
    <t>vCenter Server -password</t>
  </si>
  <si>
    <t>vCenter Datacenter</t>
  </si>
  <si>
    <t>vSphere Cluster</t>
  </si>
  <si>
    <t>vSphere Datastores</t>
  </si>
  <si>
    <t>Input file key</t>
  </si>
  <si>
    <t>dnsServersIp</t>
  </si>
  <si>
    <t>ntpServers</t>
  </si>
  <si>
    <t>searchDomains</t>
  </si>
  <si>
    <t>vcenterAddress</t>
  </si>
  <si>
    <t>vcenterSsoUser</t>
  </si>
  <si>
    <t>vcenterSsoPasswordBase64</t>
  </si>
  <si>
    <t>vcenterDatacenter</t>
  </si>
  <si>
    <t>vcenterCluster</t>
  </si>
  <si>
    <t>vcenterDatastore</t>
  </si>
  <si>
    <t>resourcePoolName</t>
  </si>
  <si>
    <t>vSphere content library</t>
  </si>
  <si>
    <t>contentLibraryName</t>
  </si>
  <si>
    <t>Avi ova name in vsphere content library</t>
  </si>
  <si>
    <t>aviOvaName</t>
  </si>
  <si>
    <t>user defined in base64 formmat</t>
  </si>
  <si>
    <t>true/false</t>
  </si>
  <si>
    <t>Sassend points</t>
  </si>
  <si>
    <t>TMC</t>
  </si>
  <si>
    <t>TO</t>
  </si>
  <si>
    <t>TSM</t>
  </si>
  <si>
    <t>tanzuObservabilityAvailability</t>
  </si>
  <si>
    <t>tkgWorkloadTsmIntegration</t>
  </si>
  <si>
    <t xml:space="preserve">Proxy </t>
  </si>
  <si>
    <t>Mangement cluster proxy</t>
  </si>
  <si>
    <t>Workload cluster proxy</t>
  </si>
  <si>
    <t>Shared cluster proxy</t>
  </si>
  <si>
    <t>SIVT vm proxy</t>
  </si>
  <si>
    <t>enableProxy</t>
  </si>
  <si>
    <t>Nsx loadbalancer parameters (Avi)</t>
  </si>
  <si>
    <t>Enabling HA</t>
  </si>
  <si>
    <t>Avi custom sizing</t>
  </si>
  <si>
    <t>Avi cert and Key path</t>
  </si>
  <si>
    <t>enableAviHa</t>
  </si>
  <si>
    <t>essentials/small/medium/large</t>
  </si>
  <si>
    <t>aviSize</t>
  </si>
  <si>
    <t>aviCertPath and aviCertKeyPath</t>
  </si>
  <si>
    <t>path certificate and key file present in SIVT vm</t>
  </si>
  <si>
    <t>Mangement cluster, Shared cluster and Workload cluster custom sizing</t>
  </si>
  <si>
    <t>Mangement cluster</t>
  </si>
  <si>
    <t>Shared cluster</t>
  </si>
  <si>
    <t>tkgMgmtSize</t>
  </si>
  <si>
    <t>Workload cluster</t>
  </si>
  <si>
    <t>tkgSharedserviceSize</t>
  </si>
  <si>
    <t>medium/large/extra-large/custom</t>
  </si>
  <si>
    <t>tkgMgmtBaseOs</t>
  </si>
  <si>
    <t>photon/ubuntu</t>
  </si>
  <si>
    <t>tkgSharedserviceBaseOs
tkgSharedserviceKubeVersion</t>
  </si>
  <si>
    <t>photon/ubuntu
v1.22.5/v1.21.8/v1.20.14</t>
  </si>
  <si>
    <t>user defined, required only for TKGM deployments</t>
  </si>
  <si>
    <t>172.16.40.100</t>
  </si>
  <si>
    <t>user defined, required only for TKGS-WCP deployments</t>
  </si>
  <si>
    <t>Primary Workload  Network</t>
  </si>
  <si>
    <t>172.16.60.51</t>
  </si>
  <si>
    <t>172.16.60.150</t>
  </si>
  <si>
    <t>10.96.0.0/22</t>
  </si>
  <si>
    <t>Start Range (example)</t>
  </si>
  <si>
    <t>End Range (example)</t>
  </si>
  <si>
    <t>Starting IP (example)</t>
  </si>
  <si>
    <t>TKGS Workload  Network</t>
  </si>
  <si>
    <t>user defined, required only for TKGS-namespace deployments</t>
  </si>
  <si>
    <t>tmcAvailability
tmcRefreshToken
tmcSupervisorClusterName</t>
  </si>
  <si>
    <t>tkgWorkloadBaseOs
tkgWorkloadKubeVersion</t>
  </si>
  <si>
    <r>
      <t xml:space="preserve">If user wants to configure shared cluster with custom sizes pass value as custom: If custom size passed we ask for 3 more parameters :
</t>
    </r>
    <r>
      <rPr>
        <u/>
        <sz val="10"/>
        <rFont val="Metropolis"/>
      </rPr>
      <t>Tanzu Kubernetes Grid Multi-cloud deploymemts on vSphere:</t>
    </r>
    <r>
      <rPr>
        <sz val="10"/>
        <rFont val="Metropolis"/>
      </rPr>
      <t xml:space="preserve">
            "tkgSharedserviceCpuSize",
            "tkgSharedserviceMemorySize"
            "tkgSharedserviceStorageSize"
Make sure to have the minimum value as or have minimum 3 count of tkSharedserviceWorkerMachineCount  node if going with mminimum value
        "CPU": "2",
        "MEMORY": "8192" MB
        "DISK": "40". GB 
</t>
    </r>
    <r>
      <rPr>
        <u/>
        <sz val="10"/>
        <rFont val="Metropolis"/>
      </rPr>
      <t>Tanzu on VMware vSphere (Enable WCP): Not Applicable</t>
    </r>
    <r>
      <rPr>
        <sz val="10"/>
        <rFont val="Metropolis"/>
      </rPr>
      <t xml:space="preserve">
</t>
    </r>
    <r>
      <rPr>
        <u/>
        <sz val="10"/>
        <rFont val="Metropolis"/>
      </rPr>
      <t>Tanzu on VMware vSphere (Namespace and workload cluster creation): Not Applicable</t>
    </r>
  </si>
  <si>
    <r>
      <t xml:space="preserve">User can choose one of Ubuntu or Photon as the Kubernetes base OS flavor.
The chosen version of the kubernetes ova will be used for shared services cluster deployment
With in TKG 1.5.1, with TMC only "photon" is supported
</t>
    </r>
    <r>
      <rPr>
        <u/>
        <sz val="10"/>
        <rFont val="Metropolis"/>
      </rPr>
      <t>Tanzu on VMware vSphere (Enable WCP): Not Applicable</t>
    </r>
    <r>
      <rPr>
        <sz val="10"/>
        <rFont val="Metropolis"/>
      </rPr>
      <t xml:space="preserve">
</t>
    </r>
    <r>
      <rPr>
        <u/>
        <sz val="10"/>
        <rFont val="Metropolis"/>
      </rPr>
      <t>Tanzu on VMware vSphere (Namespace and workload cluster creation): Not Applicable</t>
    </r>
  </si>
  <si>
    <r>
      <t xml:space="preserve">If user wants to configure workload cluster with custom sizes pass value as custom: If custom size passed we ask for 3 more parameters :
</t>
    </r>
    <r>
      <rPr>
        <u/>
        <sz val="10"/>
        <rFont val="Metropolis"/>
      </rPr>
      <t xml:space="preserve">Tanzu Kubernetes Grid Multi-cloud deploymemts on vSphere:
</t>
    </r>
    <r>
      <rPr>
        <sz val="10"/>
        <rFont val="Metropolis"/>
      </rPr>
      <t xml:space="preserve">    "tkgWorkloadMemorySize"
    "tkgWorkloadStorageSize"
    "tkWorkloadDeploymentType"
Make sure to have the minimum value as or have minimum 3 count of tkgWorkloadWorkerMachineCount, if going with mminimum value
        "CPU": "2",
        "MEMORY": "8192" MB
        "DISK": "40". GB
</t>
    </r>
    <r>
      <rPr>
        <u/>
        <sz val="10"/>
        <rFont val="Metropolis"/>
      </rPr>
      <t>Tanzu on VMware vSphere (Enable WCP): Not Applicable</t>
    </r>
    <r>
      <rPr>
        <sz val="10"/>
        <rFont val="Metropolis"/>
      </rPr>
      <t xml:space="preserve">
</t>
    </r>
    <r>
      <rPr>
        <u/>
        <sz val="10"/>
        <rFont val="Metropolis"/>
      </rPr>
      <t xml:space="preserve">Tanzu on VMware vSphere (Namespace and workload cluster creation): Not Applicable
</t>
    </r>
  </si>
  <si>
    <r>
      <t xml:space="preserve">User can choose one of Ubuntu or Photon as the Kubernetes base OS flavor.
The latest version of the kubernetes ova will be used for management cluster deployment
With in TKG 1.5.1, with TMC only "photon" is supported
</t>
    </r>
    <r>
      <rPr>
        <u/>
        <sz val="10"/>
        <rFont val="Metropolis"/>
      </rPr>
      <t>Tanzu on VMware vSphere (Enable WCP): Not Applicable</t>
    </r>
    <r>
      <rPr>
        <sz val="10"/>
        <rFont val="Metropolis"/>
      </rPr>
      <t xml:space="preserve">
</t>
    </r>
    <r>
      <rPr>
        <u/>
        <sz val="10"/>
        <rFont val="Metropolis"/>
      </rPr>
      <t>Tanzu on VMware vSphere (Namespace and workload cluster creation): Not Applicable</t>
    </r>
  </si>
  <si>
    <r>
      <t xml:space="preserve">If user wants to configure management cluster with custom sizes pass value as custom: If custom size passed we ask for 3 more parameters :
</t>
    </r>
    <r>
      <rPr>
        <u/>
        <sz val="10"/>
        <rFont val="Metropolis"/>
      </rPr>
      <t>Tanzu Kubernetes Grid Multi-cloud deployments on vSphere:</t>
    </r>
    <r>
      <rPr>
        <sz val="10"/>
        <rFont val="Metropolis"/>
      </rPr>
      <t xml:space="preserve">
    tkgMgmtCpuSize
    tkgMgmtMemorySize
    tkgMgmtStorageSize
Make sure to have the minimum value as or have minimum 3 count of node if going with mminimum value
        "CPU": "2",
        "MEMORY": "8192" MB
        "DISK": "40". GB 
</t>
    </r>
    <r>
      <rPr>
        <u/>
        <sz val="10"/>
        <rFont val="Metropolis"/>
      </rPr>
      <t>Tanzu on VMware vSphere (Enable WCP): Not Applicable</t>
    </r>
    <r>
      <rPr>
        <sz val="10"/>
        <rFont val="Metropolis"/>
      </rPr>
      <t xml:space="preserve">
</t>
    </r>
    <r>
      <rPr>
        <u/>
        <sz val="10"/>
        <rFont val="Metropolis"/>
      </rPr>
      <t>Tanzu on VMware vSphere (Namespace and workload cluster creation): Not Applicable</t>
    </r>
  </si>
  <si>
    <r>
      <t xml:space="preserve">If user wants to configure NSX ALB with their own certificate pass key and certificate path,  make sure file must be present in SIVT VM at that path
</t>
    </r>
    <r>
      <rPr>
        <u/>
        <sz val="10"/>
        <rFont val="Metropolis"/>
      </rPr>
      <t xml:space="preserve">Tanzu Kubernetes Grid Multi-cloud deployments on vSphere: optional
Tanzu on VMware vSphere (Enable WCP): optional
Tanzu on VMware vSphere (Namespace and workload cluster creation) : Not Applicable
</t>
    </r>
  </si>
  <si>
    <r>
      <t xml:space="preserve">If user wants to configure NSX ALB controller with one of the following t-shirt size user can pass </t>
    </r>
    <r>
      <rPr>
        <b/>
        <sz val="10"/>
        <rFont val="Metropolis"/>
      </rPr>
      <t>essentials/small/medium/large</t>
    </r>
    <r>
      <rPr>
        <sz val="10"/>
        <rFont val="Metropolis"/>
      </rPr>
      <t xml:space="preserve">
</t>
    </r>
    <r>
      <rPr>
        <u/>
        <sz val="10"/>
        <rFont val="Metropolis"/>
      </rPr>
      <t>Tanzu Kubernetes Grid Multi-cloud deployments on vSphere: required
Tanzu on VMware vSphere (Enable WCP): required
Tanzu on VMware vSphere (Namespace and workload cluster creation) : Not Applicable</t>
    </r>
  </si>
  <si>
    <r>
      <t xml:space="preserve">If user wants to configure avi controller in HA mode user can pass as true, if it true ask for 6 addiotional paramters:
</t>
    </r>
    <r>
      <rPr>
        <u/>
        <sz val="10"/>
        <rFont val="Metropolis"/>
      </rPr>
      <t>Tanzu Kubernetes Grid Multi-cloud deployments on vSphere:</t>
    </r>
    <r>
      <rPr>
        <sz val="10"/>
        <rFont val="Metropolis"/>
      </rPr>
      <t xml:space="preserve">
                               "aviController02Ip"
                               "aviController02Fqdn"
                               "aviController03Ip"
                               "aviController03Fqdn"
                                "aviClusterIp"
                                 "aviClusterFqdn"
</t>
    </r>
    <r>
      <rPr>
        <u/>
        <sz val="10"/>
        <rFont val="Metropolis"/>
      </rPr>
      <t>Tanzu on VMware vSphere (Enable WCP):</t>
    </r>
    <r>
      <rPr>
        <sz val="10"/>
        <rFont val="Metropolis"/>
      </rPr>
      <t xml:space="preserve">
                               "aviController02Ip"
                               "aviController02Fqdn"
                               "aviController03Ip"
                               "aviController03Fqdn"
                                "aviClusterIp"
                                 "aviClusterFqdn"
</t>
    </r>
    <r>
      <rPr>
        <u/>
        <sz val="10"/>
        <rFont val="Metropolis"/>
      </rPr>
      <t>Tanzu on VMware vSphere (Namespace and workload cluster creation) : Not Applicable</t>
    </r>
    <r>
      <rPr>
        <sz val="10"/>
        <rFont val="Metropolis"/>
      </rPr>
      <t xml:space="preserve">
</t>
    </r>
  </si>
  <si>
    <r>
      <t xml:space="preserve">If user wants to configure Shared cluster with proxy user can pass as "true"
</t>
    </r>
    <r>
      <rPr>
        <u/>
        <sz val="10"/>
        <rFont val="Metropolis"/>
      </rPr>
      <t xml:space="preserve">Tanzu Kubernetes Grid Multi-cloud deployments on vSphere:
</t>
    </r>
    <r>
      <rPr>
        <sz val="10"/>
        <rFont val="Metropolis"/>
      </rPr>
      <t xml:space="preserve">
        enableProxy: true,
        httpProxy: HTTP proxy URL to be configured globally for accessing infrastructure deployed behind the proxy.
        httpsProxy: HTTPS proxy URL to be configured globally for accessing infrastructure deployed behind the proxy.
        noProxy: A comma separated list of network CIDRs or host names. Example: noproxy.yourdomain.com,192.168.0.0/24.
                       It is recommended that you enter the VM CIDR range for the VM network selected above.
                       Failing to do so will result in traffic between api-server and kubelet being forwarded to the proxy, impacting kubectl log commands.
</t>
    </r>
    <r>
      <rPr>
        <u/>
        <sz val="10"/>
        <rFont val="Metropolis"/>
      </rPr>
      <t>Tanzu on VMware vSphere (Enable WCP): Not Applicable
Tanzu on VMware vSphere (Namespace and workload cluster creation) : Not Applicable</t>
    </r>
  </si>
  <si>
    <r>
      <t xml:space="preserve">If user wants to configure Workload cluster with proxy user can pass as "true"
</t>
    </r>
    <r>
      <rPr>
        <u/>
        <sz val="10"/>
        <rFont val="Metropolis"/>
      </rPr>
      <t>Tanzu Kubernetes Grid Multi-cloud deployments on vSphere:</t>
    </r>
    <r>
      <rPr>
        <sz val="10"/>
        <rFont val="Metropolis"/>
      </rPr>
      <t xml:space="preserve">
        enableProxy: true,
        httpProxy: HTTP proxy URL to be configured globally for accessing infrastructure deployed behind the proxy.
        httpsProxy: HTTPS proxy URL to be configured globally for accessing infrastructure deployed behind the proxy.
        noProxy: A comma separated list of network CIDRs or host names. Example: noproxy.yourdomain.com,192.168.0.0/24.
                       It is recommended that you enter the VM CIDR range for the VM network selected above.
                       Failing to do so will result in traffic between api-server and kubelet being forwarded to the proxy, impacting kubectl log commands.
</t>
    </r>
    <r>
      <rPr>
        <u/>
        <sz val="10"/>
        <rFont val="Metropolis"/>
      </rPr>
      <t>Tanzu on VMware vSphere (Enable WCP): Not Applicable
Tanzu on VMware vSphere (Namespace and workload cluster creation) : Not Applicable</t>
    </r>
  </si>
  <si>
    <r>
      <t xml:space="preserve">If user wants to configure Management cluster with proxy user can pass as "true"
</t>
    </r>
    <r>
      <rPr>
        <u/>
        <sz val="10"/>
        <rFont val="Metropolis"/>
      </rPr>
      <t>Tanzu Kubernetes Grid Multi-cloud deployments on vSphere:</t>
    </r>
    <r>
      <rPr>
        <sz val="10"/>
        <rFont val="Metropolis"/>
      </rPr>
      <t xml:space="preserve">
        enableProxy: true,
        httpProxy: HTTP proxy URL to be configured globally for accessing infrastructure deployed behind the proxy.
        httpsProxy: HTTPS proxy URL to be configured globally for accessing infrastructure deployed behind the proxy.
        noProxy: A comma separated list of network CIDRs or host names. Example: noproxy.yourdomain.com,192.168.0.0/24.
                       It is recommended that you enter the VM CIDR range for the VM network selected above.
                       Failing to do so will result in traffic between api-server and kubelet being forwarded to the proxy, impacting kubectl log commands.
</t>
    </r>
    <r>
      <rPr>
        <u/>
        <sz val="10"/>
        <rFont val="Metropolis"/>
      </rPr>
      <t>Tanzu on VMware vSphere (Enable WCP): Not Applicable
Tanzu on VMware vSphere (Namespace and workload cluster creation) : Not Applicable</t>
    </r>
  </si>
  <si>
    <r>
      <t xml:space="preserve">If user wants to configure SIVT vm with proxy user can pass as "true"
</t>
    </r>
    <r>
      <rPr>
        <u/>
        <sz val="10"/>
        <rFont val="Metropolis"/>
      </rPr>
      <t>Tanzu Kubernetes Grid Multi-cloud deployments on vSphere:</t>
    </r>
    <r>
      <rPr>
        <sz val="10"/>
        <rFont val="Metropolis"/>
      </rPr>
      <t xml:space="preserve">
        enableProxy: true,
        httpProxy: HTTP proxy URL to be configured globally for accessing infrastructure deployed behind the proxy.
        httpsProxy: HTTPS proxy URL to be configured globally for accessing infrastructure deployed behind the proxy.
        noProxy: A comma separated list of network CIDRs or host names. Example: noproxy.yourdomain.com,192.168.0.0/24.
                       It is recommended that you enter the VM CIDR range for the VM network selected above.
                       Failing to do so will result in traffic between api-server and kubelet being forwarded to the proxy, impacting kubectl log commands.
</t>
    </r>
    <r>
      <rPr>
        <u/>
        <sz val="10"/>
        <rFont val="Metropolis"/>
      </rPr>
      <t>Tanzu on VMware vSphere (Enable WCP): Not Applicable</t>
    </r>
    <r>
      <rPr>
        <sz val="10"/>
        <rFont val="Metropolis"/>
      </rPr>
      <t xml:space="preserve">
</t>
    </r>
    <r>
      <rPr>
        <u/>
        <sz val="10"/>
        <rFont val="Metropolis"/>
      </rPr>
      <t>Tanzu on VMware vSphere (Namespace and workload cluster creation) : Not Applicable</t>
    </r>
  </si>
  <si>
    <r>
      <t>If Tanzu Service Mesh  is required , pass value as true , note</t>
    </r>
    <r>
      <rPr>
        <b/>
        <sz val="10"/>
        <rFont val="Metropolis"/>
      </rPr>
      <t xml:space="preserve"> TMC should be enabled to integrate with TSM
</t>
    </r>
    <r>
      <rPr>
        <sz val="10"/>
        <rFont val="Metropolis"/>
      </rPr>
      <t xml:space="preserve">
</t>
    </r>
    <r>
      <rPr>
        <u/>
        <sz val="10"/>
        <rFont val="Metropolis"/>
      </rPr>
      <t>Tanzu Kubernetes Grid Multi-cloud deployments on vSphere:</t>
    </r>
    <r>
      <rPr>
        <sz val="10"/>
        <rFont val="Metropolis"/>
      </rPr>
      <t xml:space="preserve">
        tkgWorkloadTsmIntegration : "true",
        exactName:
        startsWith:
</t>
    </r>
    <r>
      <rPr>
        <u/>
        <sz val="10"/>
        <rFont val="Metropolis"/>
      </rPr>
      <t xml:space="preserve">Tanzu on VMware vSphere (Enable WCP): Not Applicable
Tanzu on VMware vSphere (Namespace and workload cluster creation):
</t>
    </r>
    <r>
      <rPr>
        <sz val="10"/>
        <rFont val="Metropolis"/>
      </rPr>
      <t xml:space="preserve">        tkgWorkloadTsmIntegration: true,
        exactName:
        startsWith:</t>
    </r>
  </si>
  <si>
    <r>
      <t xml:space="preserve">If Tanzu obsevevililty is required , pass value as true , note </t>
    </r>
    <r>
      <rPr>
        <b/>
        <sz val="10"/>
        <rFont val="Metropolis"/>
      </rPr>
      <t xml:space="preserve">if TMC should be enabled to integrate with TO
</t>
    </r>
    <r>
      <rPr>
        <sz val="10"/>
        <rFont val="Metropolis"/>
      </rPr>
      <t xml:space="preserve">
</t>
    </r>
    <r>
      <rPr>
        <u/>
        <sz val="10"/>
        <rFont val="Metropolis"/>
      </rPr>
      <t>Tanzu Kubernetes Grid Multi-cloud deployments on vSphere:</t>
    </r>
    <r>
      <rPr>
        <sz val="10"/>
        <rFont val="Metropolis"/>
      </rPr>
      <t xml:space="preserve">
        tanzuObservabilityAvailability : "true",
        tanzuObservabilityUrl:
        tanzuObservabilityRefreshToken:
</t>
    </r>
    <r>
      <rPr>
        <u/>
        <sz val="10"/>
        <rFont val="Metropolis"/>
      </rPr>
      <t xml:space="preserve">Tanzu on VMware vSphere (Enable WCP): Not Applicable
Tanzu on VMware vSphere (Namespace and workload cluster creation):
</t>
    </r>
    <r>
      <rPr>
        <sz val="10"/>
        <rFont val="Metropolis"/>
      </rPr>
      <t xml:space="preserve">        tanzuObservabilityAvailability: true,
        tanzuObservabilityUrl: for integrating workload cluster with TO
        tanzuObservabilityRefreshToken: for integrating workload cluster with TO</t>
    </r>
  </si>
  <si>
    <r>
      <t xml:space="preserve">If Tanzu Mission Control (TMC) integration is required , pass value as true
</t>
    </r>
    <r>
      <rPr>
        <u/>
        <sz val="10"/>
        <rFont val="Metropolis"/>
      </rPr>
      <t>Tanzu Kubernetes Grid Multi-cloud deployments on vSphere:</t>
    </r>
    <r>
      <rPr>
        <sz val="10"/>
        <rFont val="Metropolis"/>
      </rPr>
      <t xml:space="preserve">
        tmcAvailability : "true",
        tmcRefreshToken: token details can be found at Credentials sheet
</t>
    </r>
    <r>
      <rPr>
        <u/>
        <sz val="10"/>
        <rFont val="Metropolis"/>
      </rPr>
      <t>Tanzu on VMware vSphere (Enable WCP):</t>
    </r>
    <r>
      <rPr>
        <sz val="10"/>
        <rFont val="Metropolis"/>
      </rPr>
      <t xml:space="preserve">
        tmcAvailability: "true",
        tmcRefreshToken: token details can be found at Credentials sheet
        tmcSupervisorClusterName: Name for the Supervisor Cluster to be registered with TMC.
</t>
    </r>
    <r>
      <rPr>
        <u/>
        <sz val="10"/>
        <rFont val="Metropolis"/>
      </rPr>
      <t>Tanzu on VMware vSphere (Namespace and workload cluster creation)</t>
    </r>
    <r>
      <rPr>
        <sz val="10"/>
        <rFont val="Metropolis"/>
      </rPr>
      <t>:
        tmcAvailability: "true",
        tmcRefreshToken: token details can be found at Credentials sheet
        tmcSupervisorClusterName: Name of the Supervisor Cluster registered with TMC.</t>
    </r>
  </si>
  <si>
    <r>
      <t xml:space="preserve">This field is </t>
    </r>
    <r>
      <rPr>
        <b/>
        <sz val="10"/>
        <rFont val="Metropolis"/>
      </rPr>
      <t xml:space="preserve">required if marketplace token is not provided </t>
    </r>
    <r>
      <rPr>
        <sz val="10"/>
        <rFont val="Metropolis"/>
      </rPr>
      <t xml:space="preserve">     name of NSX ALB controller image present within the above specified content library
       </t>
    </r>
    <r>
      <rPr>
        <u/>
        <sz val="10"/>
        <rFont val="Metropolis"/>
      </rPr>
      <t xml:space="preserve"> Tanzu Kubernetes Grid Multi-cloud deployments on vSphere: optional
</t>
    </r>
    <r>
      <rPr>
        <sz val="10"/>
        <rFont val="Metropolis"/>
      </rPr>
      <t xml:space="preserve">        </t>
    </r>
    <r>
      <rPr>
        <u/>
        <sz val="10"/>
        <rFont val="Metropolis"/>
      </rPr>
      <t xml:space="preserve">Tanzu on VMware vSphere (Enable WCP) : optional
</t>
    </r>
    <r>
      <rPr>
        <sz val="10"/>
        <rFont val="Metropolis"/>
      </rPr>
      <t xml:space="preserve">        </t>
    </r>
    <r>
      <rPr>
        <u/>
        <sz val="10"/>
        <rFont val="Metropolis"/>
      </rPr>
      <t>Tanzu on VMware vSphere (Namespace and Workload cluster creation) : N/A</t>
    </r>
  </si>
  <si>
    <r>
      <t xml:space="preserve">This field is </t>
    </r>
    <r>
      <rPr>
        <b/>
        <sz val="10"/>
        <rFont val="Metropolis"/>
      </rPr>
      <t>required if marketplace token is not provided</t>
    </r>
    <r>
      <rPr>
        <sz val="10"/>
        <rFont val="Metropolis"/>
      </rPr>
      <t xml:space="preserve">      name of content library where NSX ALB controller image is uploaded
        </t>
    </r>
    <r>
      <rPr>
        <u/>
        <sz val="10"/>
        <rFont val="Metropolis"/>
      </rPr>
      <t>Tanzu Kubernetes Grid Multi-cloud deployments on vSphere: optional</t>
    </r>
    <r>
      <rPr>
        <sz val="10"/>
        <rFont val="Metropolis"/>
      </rPr>
      <t xml:space="preserve">
        </t>
    </r>
    <r>
      <rPr>
        <u/>
        <sz val="10"/>
        <rFont val="Metropolis"/>
      </rPr>
      <t>Tanzu on VMware vSphere (Enable WCP) : optional</t>
    </r>
    <r>
      <rPr>
        <sz val="10"/>
        <rFont val="Metropolis"/>
      </rPr>
      <t xml:space="preserve">
        </t>
    </r>
    <r>
      <rPr>
        <u/>
        <sz val="10"/>
        <rFont val="Metropolis"/>
      </rPr>
      <t>Tanzu on VMware vSphere (Namespace and Workload cluster creation) : N/A</t>
    </r>
  </si>
  <si>
    <r>
      <t xml:space="preserve">This field is required all deployment will use this cluster
        </t>
    </r>
    <r>
      <rPr>
        <u/>
        <sz val="10"/>
        <rFont val="Metropolis"/>
      </rPr>
      <t>Tanzu Kubernetes Grid Multi-cloud deployments on vSphere: required</t>
    </r>
    <r>
      <rPr>
        <sz val="10"/>
        <rFont val="Metropolis"/>
      </rPr>
      <t xml:space="preserve">
        </t>
    </r>
    <r>
      <rPr>
        <u/>
        <sz val="10"/>
        <rFont val="Metropolis"/>
      </rPr>
      <t>Tanzu on VMware vSphere (Enable WCP) :</t>
    </r>
    <r>
      <rPr>
        <sz val="10"/>
        <rFont val="Metropolis"/>
      </rPr>
      <t xml:space="preserve"> Only vSphere namespace compatible clusters can be assigned, required
       </t>
    </r>
    <r>
      <rPr>
        <u/>
        <sz val="10"/>
        <rFont val="Metropolis"/>
      </rPr>
      <t xml:space="preserve"> Tanzu on VMware vSphere (Namespace and Workload cluster creation) :</t>
    </r>
    <r>
      <rPr>
        <sz val="10"/>
        <rFont val="Metropolis"/>
      </rPr>
      <t xml:space="preserve"> only WCP enabled clusters can be assigned, required</t>
    </r>
  </si>
  <si>
    <r>
      <t xml:space="preserve">This field is required all deployment will use this datastore
        </t>
    </r>
    <r>
      <rPr>
        <u/>
        <sz val="10"/>
        <rFont val="Metropolis"/>
      </rPr>
      <t>Tanzu Kubernetes Grid Multi-cloud deployments on vSphere: required</t>
    </r>
    <r>
      <rPr>
        <sz val="10"/>
        <rFont val="Metropolis"/>
      </rPr>
      <t xml:space="preserve">
        </t>
    </r>
    <r>
      <rPr>
        <u/>
        <sz val="10"/>
        <rFont val="Metropolis"/>
      </rPr>
      <t>Tanzu on VMware vSphere (Enable WCP) : required</t>
    </r>
    <r>
      <rPr>
        <sz val="10"/>
        <rFont val="Metropolis"/>
      </rPr>
      <t xml:space="preserve">
        </t>
    </r>
    <r>
      <rPr>
        <u/>
        <sz val="10"/>
        <rFont val="Metropolis"/>
      </rPr>
      <t xml:space="preserve">Tanzu on VMware vSphere (Namespace and Workload cluster creation) : N/A
</t>
    </r>
  </si>
  <si>
    <r>
      <t xml:space="preserve">This field is optional , used to deploy in that particular resourcepool if specified
       </t>
    </r>
    <r>
      <rPr>
        <u/>
        <sz val="10"/>
        <rFont val="Metropolis"/>
      </rPr>
      <t>Tanzu Kubernetes Grid Multi-cloud deployments on vSphere: optional field</t>
    </r>
    <r>
      <rPr>
        <sz val="10"/>
        <rFont val="Metropolis"/>
      </rPr>
      <t xml:space="preserve">
        </t>
    </r>
    <r>
      <rPr>
        <u/>
        <sz val="10"/>
        <rFont val="Metropolis"/>
      </rPr>
      <t>Tanzu on VMware vSphere (Enable WCP) : N/A</t>
    </r>
    <r>
      <rPr>
        <sz val="10"/>
        <rFont val="Metropolis"/>
      </rPr>
      <t xml:space="preserve">
        </t>
    </r>
    <r>
      <rPr>
        <u/>
        <sz val="10"/>
        <rFont val="Metropolis"/>
      </rPr>
      <t>Tanzu on VMware vSphere (Namespace and Workload cluster creation) : N/A</t>
    </r>
  </si>
  <si>
    <r>
      <t xml:space="preserve">This field is required all deployment will use this datacenter
        </t>
    </r>
    <r>
      <rPr>
        <u/>
        <sz val="10"/>
        <rFont val="Metropolis"/>
      </rPr>
      <t>Tanzu Kubernetes Grid Multi-cloud deployments on vSphere: required</t>
    </r>
    <r>
      <rPr>
        <sz val="10"/>
        <rFont val="Metropolis"/>
      </rPr>
      <t xml:space="preserve">
        </t>
    </r>
    <r>
      <rPr>
        <u/>
        <sz val="10"/>
        <rFont val="Metropolis"/>
      </rPr>
      <t>Tanzu on VMware vSphere (Enable WCP) : required</t>
    </r>
    <r>
      <rPr>
        <sz val="10"/>
        <rFont val="Metropolis"/>
      </rPr>
      <t xml:space="preserve">
        </t>
    </r>
    <r>
      <rPr>
        <u/>
        <sz val="10"/>
        <rFont val="Metropolis"/>
      </rPr>
      <t>Tanzu on VMware vSphere (Namespace and Workload cluster creation) : required</t>
    </r>
  </si>
  <si>
    <r>
      <t xml:space="preserve">This field is required to login to vcenter
        </t>
    </r>
    <r>
      <rPr>
        <u/>
        <sz val="10"/>
        <rFont val="Metropolis"/>
      </rPr>
      <t>Tanzu Kubernetes Grid Multi-cloud deployments on vSphere: required</t>
    </r>
    <r>
      <rPr>
        <sz val="10"/>
        <rFont val="Metropolis"/>
      </rPr>
      <t xml:space="preserve">
        </t>
    </r>
    <r>
      <rPr>
        <u/>
        <sz val="10"/>
        <rFont val="Metropolis"/>
      </rPr>
      <t>Tanzu on VMware vSphere (Enable WCP) : required</t>
    </r>
    <r>
      <rPr>
        <sz val="10"/>
        <rFont val="Metropolis"/>
      </rPr>
      <t xml:space="preserve">
        </t>
    </r>
    <r>
      <rPr>
        <u/>
        <sz val="10"/>
        <rFont val="Metropolis"/>
      </rPr>
      <t>Tanzu on VMware vSphere (Namespace and Workload cluster creation) : required</t>
    </r>
  </si>
  <si>
    <r>
      <t xml:space="preserve">This field is required to talk to vcenter
        </t>
    </r>
    <r>
      <rPr>
        <u/>
        <sz val="10"/>
        <rFont val="Metropolis"/>
      </rPr>
      <t>Tanzu Kubernetes Grid Multi-cloud deployments on vSphere: required</t>
    </r>
    <r>
      <rPr>
        <sz val="10"/>
        <rFont val="Metropolis"/>
      </rPr>
      <t xml:space="preserve">
        </t>
    </r>
    <r>
      <rPr>
        <u/>
        <sz val="10"/>
        <rFont val="Metropolis"/>
      </rPr>
      <t>Tanzu on VMware vSphere (Enable WCP) : required</t>
    </r>
    <r>
      <rPr>
        <sz val="10"/>
        <rFont val="Metropolis"/>
      </rPr>
      <t xml:space="preserve">
       </t>
    </r>
    <r>
      <rPr>
        <u/>
        <sz val="10"/>
        <rFont val="Metropolis"/>
      </rPr>
      <t xml:space="preserve"> Tanzu on VMware vSphere (Namespace and Workload cluster creation) : required</t>
    </r>
    <r>
      <rPr>
        <sz val="10"/>
        <rFont val="Metropolis"/>
      </rPr>
      <t xml:space="preserve">
</t>
    </r>
  </si>
  <si>
    <r>
      <t xml:space="preserve">This field is required to configure AVI , comma seperated value can be passed
        </t>
    </r>
    <r>
      <rPr>
        <u/>
        <sz val="10"/>
        <rFont val="Metropolis"/>
      </rPr>
      <t>Tanzu Kubernetes Grid Multi-cloud deployments on vSphere: required</t>
    </r>
    <r>
      <rPr>
        <sz val="10"/>
        <rFont val="Metropolis"/>
      </rPr>
      <t xml:space="preserve">
        </t>
    </r>
    <r>
      <rPr>
        <u/>
        <sz val="10"/>
        <rFont val="Metropolis"/>
      </rPr>
      <t>Tanzu on VMware vSphere (Enable WCP) : required</t>
    </r>
    <r>
      <rPr>
        <sz val="10"/>
        <rFont val="Metropolis"/>
      </rPr>
      <t xml:space="preserve">
        </t>
    </r>
    <r>
      <rPr>
        <u/>
        <sz val="10"/>
        <rFont val="Metropolis"/>
      </rPr>
      <t xml:space="preserve">Tanzu on VMware vSphere (Namespace and Workload cluster creation) : N/A
</t>
    </r>
  </si>
  <si>
    <r>
      <t xml:space="preserve">This field is required to configure AVI , comma seperated value can be passed
        </t>
    </r>
    <r>
      <rPr>
        <u/>
        <sz val="10"/>
        <rFont val="Metropolis"/>
      </rPr>
      <t>Tanzu Kubernetes Grid Multi-cloud deployments on vSphere: required</t>
    </r>
    <r>
      <rPr>
        <sz val="10"/>
        <rFont val="Metropolis"/>
      </rPr>
      <t xml:space="preserve">
        </t>
    </r>
    <r>
      <rPr>
        <u/>
        <sz val="10"/>
        <rFont val="Metropolis"/>
      </rPr>
      <t>Tanzu on VMware vSphere (Enable WCP) : required</t>
    </r>
    <r>
      <rPr>
        <sz val="10"/>
        <rFont val="Metropolis"/>
      </rPr>
      <t xml:space="preserve">
        </t>
    </r>
    <r>
      <rPr>
        <u/>
        <sz val="10"/>
        <rFont val="Metropolis"/>
      </rPr>
      <t xml:space="preserve">Tanzu on VMware vSphere (Namespace and Workload cluster creation) :N/A
</t>
    </r>
  </si>
  <si>
    <r>
      <t xml:space="preserve">This field is required to configure AVI , comma seperated value can be passed
        </t>
    </r>
    <r>
      <rPr>
        <u/>
        <sz val="10"/>
        <rFont val="Metropolis"/>
      </rPr>
      <t>Tanzu Kubernetes Grid Multi-cloud deployments on vSphere: required</t>
    </r>
    <r>
      <rPr>
        <sz val="10"/>
        <rFont val="Metropolis"/>
      </rPr>
      <t xml:space="preserve">
        </t>
    </r>
    <r>
      <rPr>
        <u/>
        <sz val="10"/>
        <rFont val="Metropolis"/>
      </rPr>
      <t>Tanzu on VMware vSphere (Enable WCP) : required</t>
    </r>
    <r>
      <rPr>
        <sz val="10"/>
        <rFont val="Metropolis"/>
      </rPr>
      <t xml:space="preserve">
        </t>
    </r>
    <r>
      <rPr>
        <u/>
        <sz val="10"/>
        <rFont val="Metropolis"/>
      </rPr>
      <t>Tanzu on VMware vSphere (Namespace and Workload cluster creation) : N/A</t>
    </r>
    <r>
      <rPr>
        <sz val="10"/>
        <rFont val="Metropolis"/>
      </rPr>
      <t xml:space="preserve">
</t>
    </r>
  </si>
  <si>
    <t xml:space="preserve">User Managed Packages (Extensions) </t>
  </si>
  <si>
    <t>enableHarborExtension</t>
  </si>
  <si>
    <t>Prometheus</t>
  </si>
  <si>
    <t>enableExtensions</t>
  </si>
  <si>
    <r>
      <rPr>
        <u/>
        <sz val="10"/>
        <rFont val="Metropolis"/>
      </rPr>
      <t>Tanzu Kubernetes Grid Multi-cloud deploymemts on vSphere:</t>
    </r>
    <r>
      <rPr>
        <sz val="10"/>
        <rFont val="Metropolis"/>
      </rPr>
      <t xml:space="preserve">
Harbor package will be added to shared services cluster as part of deployment:
If "enableHarborExtension" == "true" --&gt;
            "harborFqdn",
            "harborPasswordBase64"
            "harborCertPath"
           "harborCertKeyPath"
</t>
    </r>
    <r>
      <rPr>
        <u/>
        <sz val="10"/>
        <rFont val="Metropolis"/>
      </rPr>
      <t xml:space="preserve">Tanzu on VMware vSphere (Enable WCP): Not Applicable
Tanzu on VMware vSphere (Namespace and workload cluster creation):
</t>
    </r>
    <r>
      <rPr>
        <sz val="10"/>
        <rFont val="Metropolis"/>
      </rPr>
      <t xml:space="preserve">Harbor package will be added to workload cluster as part of deployment if it is enabled:
If "enableHarborExtension" == "true" --&gt;
            "harborFqdn",
            "harborPasswordBase64"
            "harborCertPath"
           "harborCertKeyPath"
harborFqdn: "this fqdn will be used to access harbor over"
harborPasswordBase64: "user-defined password in base64 format"
harborCertPath: "Optional field, for using own certificate put in the cerficate file path as present on SIVT VM"
harborCertKeyPath: "Optional field, for using own certificate put in the cerficate key file path as present on SIVT VM"
</t>
    </r>
  </si>
  <si>
    <r>
      <rPr>
        <u/>
        <sz val="10"/>
        <rFont val="Metropolis"/>
      </rPr>
      <t xml:space="preserve">Tanzu Kubernetes Grid Multi-cloud deploymemts on vSphere:
</t>
    </r>
    <r>
      <rPr>
        <sz val="10"/>
        <rFont val="Metropolis"/>
      </rPr>
      <t xml:space="preserve">
Prometheus package will be added to user-defined cluster as part of deployment, this is a monitoring package and hence cannot be enabled if TO is already enabled:
"tanzuExtensions":
        "enableExtensions" : 
        "tkgClustersName": 
        "monitoring":
                "enableLoggingExtension": "true"
                "prometheusFqdn":
                 "prometheusCertPath": 
                "prometheusCertKeyPath": 
</t>
    </r>
    <r>
      <rPr>
        <u/>
        <sz val="10"/>
        <rFont val="Metropolis"/>
      </rPr>
      <t xml:space="preserve">Tanzu on VMware vSphere (Enable WCP): Not Applicable
</t>
    </r>
    <r>
      <rPr>
        <sz val="10"/>
        <rFont val="Metropolis"/>
      </rPr>
      <t xml:space="preserve">
</t>
    </r>
    <r>
      <rPr>
        <u/>
        <sz val="10"/>
        <rFont val="Metropolis"/>
      </rPr>
      <t xml:space="preserve">Tanzu on VMware vSphere (Namespace and workload cluster creation):
</t>
    </r>
    <r>
      <rPr>
        <sz val="10"/>
        <rFont val="Metropolis"/>
      </rPr>
      <t>Prometheus package will be added to workload cluster as part of deployment, this is a monitoring package and hence cannot be enabled if TO is already enabled:
"tanzuExtensions":
        "enableExtensions" : 
        "tkgClustersName": 
        "monitoring":
                "enableLoggingExtension": "true"
                "prometheusFqdn":
                 "prometheusCertPath": 
                "prometheusCertKeyPath": 
enableExtensions: can be true/false, not available if TO is already enabled
tkgClustersName: If enableExtensions = true, user-managed package (prometheus) is supported for shared services and workload cluster, specify one of the two here
enableLoggingExtension: can be true/false
prometheusFqdn: required if  enableLoggingExtension = true, Prometheus control plane can be accessed via this fqdn
prometheusCertPath: Optional field, for using own certificate put in the cerficate file path as present on SIVT VM
prometheusCertKeyPath: Optional field, for using own certificate put in the cerficate key file path as present on SIVT VM</t>
    </r>
  </si>
  <si>
    <r>
      <rPr>
        <u/>
        <sz val="10"/>
        <rFont val="Metropolis"/>
      </rPr>
      <t xml:space="preserve">Tanzu Kubernetes Grid Multi-cloud deploymemts on vSphere:
</t>
    </r>
    <r>
      <rPr>
        <sz val="10"/>
        <rFont val="Metropolis"/>
      </rPr>
      <t xml:space="preserve">
Grafana package will be added to user-defined cluster as part of deployment, this is a monitoring package and hence cannot be enabled if TO is already enabled:
"tanzuExtensions":
        "enableExtensions" : 
        "tkgClustersName": 
        "monitoring":
                "enableLoggingExtension": "true"
                "grafanaFqdn":
                "grafanaPasswordBase64":
                 "grafanaCertPath": 
                "grafanaCertKeyPath": 
</t>
    </r>
    <r>
      <rPr>
        <u/>
        <sz val="10"/>
        <rFont val="Metropolis"/>
      </rPr>
      <t xml:space="preserve">
Tanzu on VMware vSphere (Enable WCP): Not Applicable
Tanzu on VMware vSphere (Namespace and workload cluster creation):</t>
    </r>
    <r>
      <rPr>
        <sz val="10"/>
        <rFont val="Metropolis"/>
      </rPr>
      <t xml:space="preserve">
Grafana package will be added to worload cluster as part of deployment, this is a monitoring package and hence cannot be enabled if TO is already enabled:
"tanzuExtensions":
        "enableExtensions" : 
        "tkgClustersName": 
        "monitoring":
                "enableLoggingExtension": "true"
                "grafanaFqdn":
                "grafanaPasswordBase64":
                 "grafanaCertPath": 
                "grafanaCertKeyPath": _x000B_
enableExtensions: can be true/false, not available if TO is already enabled_x000B_tkgClustersName: If enableExtensions = true, user-managed package (prometheus) is supported for shared services and workload cluster, specify one of the two here_x000B_enableLoggingExtension: can be true/false_x000B_grafanaFqdn: required if  enableLoggingExtension = true, Grafana control plane can be accessed via this fqdn
grafanaPasswordBase64: required if  enableLoggingExtension = true, user-defined in base64 format_x000B_grafanaCertPath: Optional field, for using own certificate put in the cerficate file path as present on SIVT VM
grafanaCertKeyPath: Optional field, for using own certificate put in the cerficate key file path as present on SIVT VM
</t>
    </r>
  </si>
  <si>
    <t>Storage policy specifications</t>
  </si>
  <si>
    <t>Master storage policy</t>
  </si>
  <si>
    <r>
      <rPr>
        <u/>
        <sz val="10"/>
        <rFont val="Metropolis"/>
      </rPr>
      <t xml:space="preserve">Tanzu Kubernetes Grid Multi-cloud deployments on vSphere: </t>
    </r>
    <r>
      <rPr>
        <sz val="10"/>
        <rFont val="Metropolis"/>
      </rPr>
      <t xml:space="preserve">Not Applicable
</t>
    </r>
    <r>
      <rPr>
        <u/>
        <sz val="10"/>
        <rFont val="Metropolis"/>
      </rPr>
      <t xml:space="preserve">Tanzu on VMware vSphere (Enable WCP) : </t>
    </r>
    <r>
      <rPr>
        <sz val="10"/>
        <rFont val="Metropolis"/>
      </rPr>
      <t>required</t>
    </r>
    <r>
      <rPr>
        <u/>
        <sz val="10"/>
        <rFont val="Metropolis"/>
      </rPr>
      <t xml:space="preserve">
</t>
    </r>
    <r>
      <rPr>
        <sz val="10"/>
        <rFont val="Metropolis"/>
      </rPr>
      <t xml:space="preserve">This field is required for placement on control plane VM
</t>
    </r>
    <r>
      <rPr>
        <u/>
        <sz val="10"/>
        <rFont val="Metropolis"/>
      </rPr>
      <t>Tanzu on VMware vSphere (Namespace and Workload cluster creation)</t>
    </r>
    <r>
      <rPr>
        <sz val="10"/>
        <rFont val="Metropolis"/>
      </rPr>
      <t xml:space="preserve"> : Not Applicable
</t>
    </r>
  </si>
  <si>
    <t>masterStoragePolicy</t>
  </si>
  <si>
    <t>Ephemeral storage policy</t>
  </si>
  <si>
    <r>
      <rPr>
        <u/>
        <sz val="10"/>
        <rFont val="Metropolis"/>
      </rPr>
      <t xml:space="preserve">Tanzu Kubernetes Grid Multi-cloud deployments on vSphere: </t>
    </r>
    <r>
      <rPr>
        <sz val="10"/>
        <rFont val="Metropolis"/>
      </rPr>
      <t xml:space="preserve">Not Applicable
</t>
    </r>
    <r>
      <rPr>
        <u/>
        <sz val="10"/>
        <rFont val="Metropolis"/>
      </rPr>
      <t xml:space="preserve">Tanzu on VMware vSphere (Enable WCP) : </t>
    </r>
    <r>
      <rPr>
        <sz val="10"/>
        <rFont val="Metropolis"/>
      </rPr>
      <t>required</t>
    </r>
    <r>
      <rPr>
        <u/>
        <sz val="10"/>
        <rFont val="Metropolis"/>
      </rPr>
      <t xml:space="preserve">
</t>
    </r>
    <r>
      <rPr>
        <sz val="10"/>
        <rFont val="Metropolis"/>
      </rPr>
      <t xml:space="preserve">The storage policy associated with ephemeral disks of all the Kubernetes Pods in the cluster
</t>
    </r>
    <r>
      <rPr>
        <u/>
        <sz val="10"/>
        <rFont val="Metropolis"/>
      </rPr>
      <t>Tanzu on VMware vSphere (Namespace and Workload cluster creation)</t>
    </r>
    <r>
      <rPr>
        <sz val="10"/>
        <rFont val="Metropolis"/>
      </rPr>
      <t xml:space="preserve"> : Not Applicable
</t>
    </r>
  </si>
  <si>
    <t>ephemeralStoragePolicy</t>
  </si>
  <si>
    <t>imageStoragePolicy</t>
  </si>
  <si>
    <t>Image storage policy</t>
  </si>
  <si>
    <r>
      <rPr>
        <u/>
        <sz val="10"/>
        <rFont val="Metropolis"/>
      </rPr>
      <t xml:space="preserve">Tanzu Kubernetes Grid Multi-cloud deployments on vSphere: </t>
    </r>
    <r>
      <rPr>
        <sz val="10"/>
        <rFont val="Metropolis"/>
      </rPr>
      <t xml:space="preserve">Not Applicable
</t>
    </r>
    <r>
      <rPr>
        <u/>
        <sz val="10"/>
        <rFont val="Metropolis"/>
      </rPr>
      <t xml:space="preserve">Tanzu on VMware vSphere (Enable WCP) : </t>
    </r>
    <r>
      <rPr>
        <sz val="10"/>
        <rFont val="Metropolis"/>
      </rPr>
      <t>required</t>
    </r>
    <r>
      <rPr>
        <u/>
        <sz val="10"/>
        <rFont val="Metropolis"/>
      </rPr>
      <t xml:space="preserve">
</t>
    </r>
    <r>
      <rPr>
        <sz val="10"/>
        <rFont val="Metropolis"/>
      </rPr>
      <t xml:space="preserve">The storage policy for placement of the cache of container images.
</t>
    </r>
    <r>
      <rPr>
        <u/>
        <sz val="10"/>
        <rFont val="Metropolis"/>
      </rPr>
      <t>Tanzu on VMware vSphere (Namespace and Workload cluster creation)</t>
    </r>
    <r>
      <rPr>
        <sz val="10"/>
        <rFont val="Metropolis"/>
      </rPr>
      <t xml:space="preserve"> : Not Applicable
</t>
    </r>
  </si>
  <si>
    <t>Primary Workload Network</t>
  </si>
  <si>
    <t>This is the network created during workload control plane enbalement</t>
  </si>
  <si>
    <t>"</t>
  </si>
  <si>
    <r>
      <rPr>
        <u/>
        <sz val="10"/>
        <rFont val="Metropolis"/>
      </rPr>
      <t xml:space="preserve">Tanzu Kubernetes Grid Multi-cloud deployments on vSphere: </t>
    </r>
    <r>
      <rPr>
        <sz val="10"/>
        <rFont val="Metropolis"/>
      </rPr>
      <t xml:space="preserve">Not Applicable
</t>
    </r>
    <r>
      <rPr>
        <u/>
        <sz val="10"/>
        <rFont val="Metropolis"/>
      </rPr>
      <t xml:space="preserve">Tanzu on VMware vSphere (Enable WCP) : </t>
    </r>
    <r>
      <rPr>
        <sz val="10"/>
        <rFont val="Metropolis"/>
      </rPr>
      <t>required</t>
    </r>
    <r>
      <rPr>
        <u/>
        <sz val="10"/>
        <rFont val="Metropolis"/>
      </rPr>
      <t xml:space="preserve">
</t>
    </r>
    <r>
      <rPr>
        <sz val="10"/>
        <rFont val="Metropolis"/>
      </rPr>
      <t xml:space="preserve">        "tkgsPrimaryWorkloadPortgroupName": Name of the portgroup to be linked with the primary worload network
        "tkgsPrimaryWorkloadNetworkName" Network name, user-defined will be created
        "tkgsPrimaryWorkloadNetworkGatewayCidr"
        "tkgsPrimaryWorkloadNetworkStartRange"
        "tkgsPrimaryWorkloadNetworkEndRange"
        "tkgsWorkloadDnsServers"
        "tkgsWorkloadNtpServers"
         "tkgsWorkloadServiceCidr"
</t>
    </r>
    <r>
      <rPr>
        <u/>
        <sz val="10"/>
        <rFont val="Metropolis"/>
      </rPr>
      <t>Tanzu on VMware vSphere (Namespace and Workload cluster creation)</t>
    </r>
    <r>
      <rPr>
        <sz val="10"/>
        <rFont val="Metropolis"/>
      </rPr>
      <t xml:space="preserve"> : Not Applicable
</t>
    </r>
  </si>
  <si>
    <t>tkgsPrimaryWorkloadNetwork</t>
  </si>
  <si>
    <t>tkgsWorkloadNetwork</t>
  </si>
  <si>
    <t>Namespace</t>
  </si>
  <si>
    <t>Here user can configure fields for creating a new namespace or using a alreafy present namespace</t>
  </si>
  <si>
    <r>
      <rPr>
        <u/>
        <sz val="10"/>
        <rFont val="Metropolis"/>
      </rPr>
      <t xml:space="preserve">Tanzu Kubernetes Grid Multi-cloud deployments on vSphere: </t>
    </r>
    <r>
      <rPr>
        <sz val="10"/>
        <rFont val="Metropolis"/>
      </rPr>
      <t xml:space="preserve">Not Applicable
</t>
    </r>
    <r>
      <rPr>
        <u/>
        <sz val="10"/>
        <rFont val="Metropolis"/>
      </rPr>
      <t>Tanzu on VMware vSphere (Enable WCP) :</t>
    </r>
    <r>
      <rPr>
        <sz val="10"/>
        <rFont val="Metropolis"/>
      </rPr>
      <t xml:space="preserve"> Not Applicable          
</t>
    </r>
    <r>
      <rPr>
        <u/>
        <sz val="10"/>
        <rFont val="Metropolis"/>
      </rPr>
      <t>Tanzu on VMware vSphere (Namespace and Workload cluster creation)</t>
    </r>
    <r>
      <rPr>
        <sz val="10"/>
        <rFont val="Metropolis"/>
      </rPr>
      <t xml:space="preserve"> : required
Users have the option of just specifying the "tkgsPrimaryWorkloadNetworkName", if they already have a. workload network created in the environment, for example:
        "tkgsWorkloadNetworkName": "already-present-workload-network"
         "tkgsWorkloadPortgroupName": "",
         "tkgsWorkloadNetworkGatewayCidr": "",
         "tkgsWorkloadNetworkStartRange": "",
         "tkgsWorkloadNetworkEndRange": "",
         "tkgsWorkloadServiceCidr": ""
Users can also create a new workload network by specifying all the fields with respective values
        "tkgsWorkloadNetworkName": "new-workload-network"
         "tkgsWorkloadPortgroupName": "workload-pg",
         "tkgsWorkloadNetworkGatewayCidr": "172.16.60.1/24",
         "tkgsWorkloadNetworkStartRange": "172.16.60.51",
         "tkgsWorkloadNetworkEndRange": "172.16.60.150",
         "tkgsWorkloadServiceCidr": "10.96.0.0/22"
</t>
    </r>
  </si>
  <si>
    <r>
      <rPr>
        <u/>
        <sz val="10"/>
        <rFont val="Metropolis"/>
      </rPr>
      <t xml:space="preserve">Tanzu Kubernetes Grid Multi-cloud deployments on vSphere: </t>
    </r>
    <r>
      <rPr>
        <sz val="10"/>
        <rFont val="Metropolis"/>
      </rPr>
      <t xml:space="preserve">Not Applicable
</t>
    </r>
    <r>
      <rPr>
        <u/>
        <sz val="10"/>
        <rFont val="Metropolis"/>
      </rPr>
      <t>Tanzu on VMware vSphere (Enable WCP) :</t>
    </r>
    <r>
      <rPr>
        <sz val="10"/>
        <rFont val="Metropolis"/>
      </rPr>
      <t xml:space="preserve"> Not Applicable          
</t>
    </r>
    <r>
      <rPr>
        <u/>
        <sz val="10"/>
        <rFont val="Metropolis"/>
      </rPr>
      <t>Tanzu on VMware vSphere (Namespace and Workload cluster creation)</t>
    </r>
    <r>
      <rPr>
        <sz val="10"/>
        <rFont val="Metropolis"/>
      </rPr>
      <t xml:space="preserve"> : required
Users have the option of just specifying the "tkgsVsphereNamespaceName", if they already have a  namespace created in the environment, for example:
        "tkgsVsphereNamespaceName": "already-present-namespace",
         "tkgsVsphereNamespaceDescription": "",
         "tkgsVsphereNamespaceContentLibrary": "",
         "tkgsVsphereNamespaceVmClasses": "",
         "getTkgsResourceSpec": "",
         "tkgsVsphereNamespaceStorageSpec": "",
Users can also create a new workload network by specifying all the fields with respective values
        "tkgsWorkloadNetworkName": "new-workload-network"
         "tkgsVsphereNamespaceDescription": optional field
         "tkgsVsphereNamespaceContentLibrary": </t>
    </r>
    <r>
      <rPr>
        <i/>
        <sz val="10"/>
        <rFont val="Metropolis"/>
      </rPr>
      <t>Associate the Tanzu Kubernetes release content library with the namespace,
          Service installer creates a Subscribed content library as part of the WCP enablement,
          if this field is left blank the same Content Library will be used</t>
    </r>
    <r>
      <rPr>
        <sz val="10"/>
        <rFont val="Metropolis"/>
      </rPr>
      <t xml:space="preserve">
         "tkgsVsphereNamespaceVmClasses": </t>
    </r>
    <r>
      <rPr>
        <i/>
        <sz val="10"/>
        <rFont val="Metropolis"/>
      </rPr>
      <t>user can select one or more vm class value for the namespace</t>
    </r>
    <r>
      <rPr>
        <sz val="10"/>
        <rFont val="Metropolis"/>
      </rPr>
      <t xml:space="preserve">
         "getTkgsResourceSpec": { "cpuLimit": </t>
    </r>
    <r>
      <rPr>
        <i/>
        <sz val="10"/>
        <rFont val="Metropolis"/>
      </rPr>
      <t>in MHz (optional), "</t>
    </r>
    <r>
      <rPr>
        <sz val="10"/>
        <rFont val="Metropolis"/>
      </rPr>
      <t>memoryLimit</t>
    </r>
    <r>
      <rPr>
        <i/>
        <sz val="10"/>
        <rFont val="Metropolis"/>
      </rPr>
      <t>": in MB(optional),
                                                    "</t>
    </r>
    <r>
      <rPr>
        <sz val="10"/>
        <rFont val="Metropolis"/>
      </rPr>
      <t>storageRequestLimit</t>
    </r>
    <r>
      <rPr>
        <i/>
        <sz val="10"/>
        <rFont val="Metropolis"/>
      </rPr>
      <t>":MB(optional) }</t>
    </r>
    <r>
      <rPr>
        <sz val="10"/>
        <rFont val="Metropolis"/>
      </rPr>
      <t xml:space="preserve">
         "tkgsVsphereNamespaceStorageSpec": one or more storage policy and limit values 
                                                                         [{ "storageLimit": inMB (optional), "storagePolicy": }]
</t>
    </r>
  </si>
  <si>
    <t>tkgsVsphereNamespaceSpec</t>
  </si>
  <si>
    <r>
      <rPr>
        <u/>
        <sz val="10"/>
        <rFont val="Metropolis"/>
      </rPr>
      <t>Tanzu Kubernetes Grid Multi-cloud deploymemts on vSphere:</t>
    </r>
    <r>
      <rPr>
        <sz val="10"/>
        <rFont val="Metropolis"/>
      </rPr>
      <t xml:space="preserve"> Not Applicable</t>
    </r>
    <r>
      <rPr>
        <u/>
        <sz val="10"/>
        <rFont val="Metropolis"/>
      </rPr>
      <t xml:space="preserve">
Tanzu on VMware vSphere (Enable WCP):</t>
    </r>
    <r>
      <rPr>
        <sz val="10"/>
        <rFont val="Metropolis"/>
      </rPr>
      <t xml:space="preserve"> Not Applicable
</t>
    </r>
    <r>
      <rPr>
        <u/>
        <sz val="10"/>
        <rFont val="Metropolis"/>
      </rPr>
      <t>Tanzu on VMware vSphere (Namespace and workload cluster creation):</t>
    </r>
    <r>
      <rPr>
        <sz val="10"/>
        <rFont val="Metropolis"/>
      </rPr>
      <t xml:space="preserve">
        "tkgsVsphereWorkloadClusterName"
        "tkgsVsphereWorkloadClusterVersion": 
           </t>
    </r>
    <r>
      <rPr>
        <i/>
        <sz val="10"/>
        <rFont val="Metropolis"/>
      </rPr>
      <t xml:space="preserve">Validated Tanzu K8s versions to deploy User-Managed Packages such as Harbor, Prometheus and Grafana are:
           </t>
    </r>
    <r>
      <rPr>
        <u/>
        <sz val="10"/>
        <rFont val="Metropolis"/>
      </rPr>
      <t>For vSphere 7.0 U3</t>
    </r>
    <r>
      <rPr>
        <sz val="10"/>
        <rFont val="Metropolis"/>
      </rPr>
      <t xml:space="preserve">: v1.20.7+vmware.1-tkg.1.7fb9067", v1.20.9+vmware.1-tkg.1.a4cee5b,
           </t>
    </r>
    <r>
      <rPr>
        <i/>
        <sz val="10"/>
        <rFont val="Metropolis"/>
      </rPr>
      <t xml:space="preserve">v1.20.12+vmware.1-tkg.1.b9a42f3, v1.21.2+vmware.1-tkg.1.ee25d55, v1.21.6+vmware.1-tkg.1.b3d708a,
           v1.21.6+vmware.1-tkg.1
           </t>
    </r>
    <r>
      <rPr>
        <i/>
        <u/>
        <sz val="10"/>
        <rFont val="Metropolis"/>
      </rPr>
      <t>For vSphere 7.0 U2:</t>
    </r>
    <r>
      <rPr>
        <i/>
        <sz val="10"/>
        <rFont val="Metropolis"/>
      </rPr>
      <t xml:space="preserve"> v1.20.12+vmware.1-tkg.1.b9a42f3, v1.19.7+vmware.1-tkg.1.fc82c41
         "</t>
    </r>
    <r>
      <rPr>
        <sz val="10"/>
        <rFont val="Metropolis"/>
      </rPr>
      <t>allowedStorageClasses</t>
    </r>
    <r>
      <rPr>
        <i/>
        <sz val="10"/>
        <rFont val="Metropolis"/>
      </rPr>
      <t xml:space="preserve">": user can specify 1 or more storage classes among the ones which are set as
                                                   "tkgsVsphereNamespaceStorageSpec"
          </t>
    </r>
    <r>
      <rPr>
        <sz val="10"/>
        <rFont val="Metropolis"/>
      </rPr>
      <t>defaultStorageClass</t>
    </r>
    <r>
      <rPr>
        <i/>
        <sz val="10"/>
        <rFont val="Metropolis"/>
      </rPr>
      <t xml:space="preserve">": any one of the above selected allowedStorageClasses can be specifiied
          </t>
    </r>
    <r>
      <rPr>
        <sz val="10"/>
        <rFont val="Metropolis"/>
      </rPr>
      <t>nodeStorageClass</t>
    </r>
    <r>
      <rPr>
        <i/>
        <sz val="10"/>
        <rFont val="Metropolis"/>
      </rPr>
      <t>": any one of the above selected allowedStorageClasses can be specifiied
          "</t>
    </r>
    <r>
      <rPr>
        <sz val="10"/>
        <rFont val="Metropolis"/>
      </rPr>
      <t>serviceCidrBlocks</t>
    </r>
    <r>
      <rPr>
        <i/>
        <sz val="10"/>
        <rFont val="Metropolis"/>
      </rPr>
      <t>": default used: 192.168.0.0/16
          "</t>
    </r>
    <r>
      <rPr>
        <sz val="10"/>
        <rFont val="Metropolis"/>
      </rPr>
      <t>podCidrBlocks</t>
    </r>
    <r>
      <rPr>
        <i/>
        <sz val="10"/>
        <rFont val="Metropolis"/>
      </rPr>
      <t>": default used : 10.96.0.0/12
           "</t>
    </r>
    <r>
      <rPr>
        <sz val="10"/>
        <rFont val="Metropolis"/>
      </rPr>
      <t>controlPlaneVmClass</t>
    </r>
    <r>
      <rPr>
        <i/>
        <sz val="10"/>
        <rFont val="Metropolis"/>
      </rPr>
      <t>": user can specify 1 or more vm classes among the ones which are set as
                                                   "tkgsVsphereNamespaceVmClasses"
           "workerVmClass": user can specify 1 or more vm classes among the ones which are set as
                                                   "tkgsVsphereNamespaceVmClasses"</t>
    </r>
  </si>
  <si>
    <t>tkgsVsphereWorkloadClusterSpec</t>
  </si>
  <si>
    <t>user-defined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</si>
</sst>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mmm\-yy"/>
  </numFmts>
  <fonts count="48">
    <font>
      <sz val="11"/>
      <color theme="1"/>
      <name val="Calibri"/>
      <family val="2"/>
      <scheme val="minor"/>
    </font>
    <font>
      <sz val="12"/>
      <color theme="1"/>
      <name val="Calibri"/>
      <family val="2"/>
      <scheme val="minor"/>
    </font>
    <font>
      <sz val="10"/>
      <name val="Arial"/>
      <family val="2"/>
    </font>
    <font>
      <u/>
      <sz val="10"/>
      <color indexed="12"/>
      <name val="Verdana"/>
      <family val="2"/>
    </font>
    <font>
      <sz val="12"/>
      <color theme="1"/>
      <name val="Calibri"/>
      <family val="2"/>
      <scheme val="minor"/>
    </font>
    <font>
      <u/>
      <sz val="12"/>
      <color theme="10"/>
      <name val="Calibri"/>
      <family val="2"/>
      <scheme val="minor"/>
    </font>
    <font>
      <sz val="11"/>
      <color theme="0"/>
      <name val="Calibri"/>
      <family val="1"/>
      <scheme val="minor"/>
    </font>
    <font>
      <u/>
      <sz val="11"/>
      <color theme="10"/>
      <name val="Calibri"/>
      <family val="1"/>
      <scheme val="minor"/>
    </font>
    <font>
      <sz val="11"/>
      <name val="Calibri"/>
      <family val="2"/>
      <scheme val="minor"/>
    </font>
    <font>
      <u/>
      <sz val="11"/>
      <color theme="11"/>
      <name val="Calibri"/>
      <family val="2"/>
      <scheme val="minor"/>
    </font>
    <font>
      <sz val="11"/>
      <color rgb="FF000000"/>
      <name val="Calibri"/>
      <family val="2"/>
      <scheme val="minor"/>
    </font>
    <font>
      <sz val="10.5"/>
      <color theme="0"/>
      <name val="Metropolis"/>
    </font>
    <font>
      <sz val="10.5"/>
      <color theme="1"/>
      <name val="Metropolis"/>
    </font>
    <font>
      <sz val="11"/>
      <color theme="1"/>
      <name val="Metropolis"/>
    </font>
    <font>
      <sz val="10"/>
      <color theme="0"/>
      <name val="Metropolis"/>
    </font>
    <font>
      <sz val="10"/>
      <color theme="1"/>
      <name val="Metropolis"/>
    </font>
    <font>
      <b/>
      <sz val="14"/>
      <color theme="0"/>
      <name val="Metropolis"/>
    </font>
    <font>
      <b/>
      <sz val="16"/>
      <color theme="0"/>
      <name val="Metropolis"/>
    </font>
    <font>
      <sz val="10.5"/>
      <name val="Metropolis"/>
    </font>
    <font>
      <b/>
      <sz val="10"/>
      <color theme="1"/>
      <name val="Metropolis"/>
    </font>
    <font>
      <sz val="10"/>
      <name val="Metropolis"/>
    </font>
    <font>
      <b/>
      <sz val="10"/>
      <name val="Metropolis"/>
    </font>
    <font>
      <b/>
      <sz val="10"/>
      <color theme="0"/>
      <name val="Metropolis"/>
    </font>
    <font>
      <sz val="12"/>
      <color theme="1"/>
      <name val="Metropolis"/>
    </font>
    <font>
      <sz val="10"/>
      <color theme="4"/>
      <name val="Metropolis"/>
    </font>
    <font>
      <b/>
      <sz val="10"/>
      <color theme="6"/>
      <name val="Metropolis"/>
    </font>
    <font>
      <sz val="10"/>
      <color rgb="FF000000"/>
      <name val="Metropolis"/>
    </font>
    <font>
      <b/>
      <sz val="12"/>
      <name val="Metropolis"/>
    </font>
    <font>
      <b/>
      <u/>
      <sz val="10"/>
      <name val="Metropolis"/>
    </font>
    <font>
      <b/>
      <sz val="10.5"/>
      <name val="Metropolis"/>
    </font>
    <font>
      <sz val="10"/>
      <color theme="6"/>
      <name val="Metropolis"/>
    </font>
    <font>
      <sz val="10"/>
      <color theme="1"/>
      <name val="Calibri"/>
      <family val="2"/>
      <scheme val="minor"/>
    </font>
    <font>
      <b/>
      <sz val="12"/>
      <color theme="0"/>
      <name val="Metropolis"/>
    </font>
    <font>
      <b/>
      <sz val="11"/>
      <color theme="1"/>
      <name val="Calibri"/>
      <family val="2"/>
      <scheme val="minor"/>
    </font>
    <font>
      <b/>
      <sz val="12"/>
      <color theme="1"/>
      <name val="Calibri"/>
      <family val="2"/>
      <scheme val="minor"/>
    </font>
    <font>
      <sz val="8"/>
      <name val="Calibri"/>
      <family val="2"/>
      <scheme val="minor"/>
    </font>
    <font>
      <sz val="10"/>
      <name val="Metropolis"/>
      <family val="3"/>
    </font>
    <font>
      <b/>
      <sz val="12"/>
      <name val="Metropolis"/>
      <family val="3"/>
    </font>
    <font>
      <sz val="12"/>
      <color theme="1"/>
      <name val="Metropolis"/>
      <family val="3"/>
    </font>
    <font>
      <i/>
      <sz val="10.5"/>
      <name val="Metropolis"/>
    </font>
    <font>
      <i/>
      <sz val="10"/>
      <name val="Metropolis"/>
    </font>
    <font>
      <sz val="11"/>
      <color rgb="FF1D1C1D"/>
      <name val="Calibri"/>
      <family val="2"/>
      <scheme val="minor"/>
    </font>
    <font>
      <b/>
      <sz val="11"/>
      <color theme="0"/>
      <name val="Metropolis"/>
    </font>
    <font>
      <sz val="11"/>
      <color theme="1"/>
      <name val="Metropolis Regular"/>
    </font>
    <font>
      <b/>
      <sz val="11"/>
      <color theme="1"/>
      <name val="Metropolis Regular"/>
    </font>
    <font>
      <b/>
      <sz val="10"/>
      <color rgb="FFFFFFFF"/>
      <name val="Metropolis"/>
    </font>
    <font>
      <u/>
      <sz val="10"/>
      <name val="Metropolis"/>
    </font>
    <font>
      <i/>
      <u/>
      <sz val="10"/>
      <name val="Metropolis"/>
    </font>
  </fonts>
  <fills count="15">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4"/>
      </patternFill>
    </fill>
    <fill>
      <patternFill patternType="solid">
        <fgColor theme="4" tint="0.39997558519241921"/>
        <bgColor indexed="65"/>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E5"/>
        <bgColor indexed="64"/>
      </patternFill>
    </fill>
    <fill>
      <patternFill patternType="solid">
        <fgColor theme="0"/>
        <bgColor indexed="64"/>
      </patternFill>
    </fill>
    <fill>
      <patternFill patternType="solid">
        <fgColor theme="4" tint="0.59999389629810485"/>
        <bgColor indexed="64"/>
      </patternFill>
    </fill>
    <fill>
      <patternFill patternType="solid">
        <fgColor rgb="FFFCFFD4"/>
        <bgColor indexed="64"/>
      </patternFill>
    </fill>
    <fill>
      <patternFill patternType="solid">
        <fgColor rgb="FFFFFFDB"/>
        <bgColor indexed="64"/>
      </patternFill>
    </fill>
    <fill>
      <patternFill patternType="solid">
        <fgColor rgb="FF366092"/>
        <bgColor rgb="FF000000"/>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47">
    <xf numFmtId="0" fontId="0" fillId="0" borderId="0"/>
    <xf numFmtId="0" fontId="2" fillId="0" borderId="0"/>
    <xf numFmtId="43"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5" fillId="0" borderId="0" applyNumberFormat="0" applyFill="0" applyBorder="0" applyAlignment="0" applyProtection="0"/>
    <xf numFmtId="0" fontId="6" fillId="5" borderId="0" applyNumberFormat="0" applyBorder="0" applyAlignment="0" applyProtection="0"/>
    <xf numFmtId="0" fontId="7" fillId="0" borderId="0" applyNumberFormat="0" applyFill="0" applyBorder="0" applyAlignment="0" applyProtection="0"/>
    <xf numFmtId="0" fontId="6" fillId="4"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50">
    <xf numFmtId="0" fontId="0" fillId="0" borderId="0" xfId="0"/>
    <xf numFmtId="0" fontId="8" fillId="0" borderId="0" xfId="0" applyFont="1" applyAlignment="1"/>
    <xf numFmtId="0" fontId="8" fillId="0" borderId="0" xfId="0" applyFont="1"/>
    <xf numFmtId="0" fontId="8" fillId="7" borderId="0" xfId="0" applyFont="1" applyFill="1"/>
    <xf numFmtId="0" fontId="8" fillId="7" borderId="0" xfId="0" applyFont="1" applyFill="1" applyAlignment="1"/>
    <xf numFmtId="0" fontId="8" fillId="0" borderId="0" xfId="0" applyFont="1" applyFill="1" applyAlignment="1"/>
    <xf numFmtId="0" fontId="8" fillId="7" borderId="0" xfId="3" applyFont="1" applyFill="1" applyAlignment="1" applyProtection="1"/>
    <xf numFmtId="0" fontId="8" fillId="0" borderId="0" xfId="0" applyFont="1" applyFill="1"/>
    <xf numFmtId="0" fontId="0" fillId="7" borderId="0" xfId="0" applyFill="1"/>
    <xf numFmtId="0" fontId="10" fillId="7" borderId="0" xfId="0" applyFont="1" applyFill="1"/>
    <xf numFmtId="0" fontId="10" fillId="0" borderId="0" xfId="0" applyFont="1" applyFill="1"/>
    <xf numFmtId="0" fontId="0" fillId="0" borderId="0" xfId="0" applyAlignment="1">
      <alignment wrapText="1"/>
    </xf>
    <xf numFmtId="15" fontId="0" fillId="0" borderId="0" xfId="0" applyNumberFormat="1" applyAlignment="1">
      <alignment horizontal="center" vertical="center"/>
    </xf>
    <xf numFmtId="15" fontId="0" fillId="2" borderId="0" xfId="0" applyNumberFormat="1" applyFill="1" applyAlignment="1">
      <alignment horizontal="center" vertical="center"/>
    </xf>
    <xf numFmtId="0" fontId="0" fillId="2" borderId="0" xfId="0" applyFill="1" applyAlignment="1">
      <alignment wrapText="1"/>
    </xf>
    <xf numFmtId="0" fontId="18" fillId="0" borderId="0" xfId="1" applyFont="1" applyFill="1" applyBorder="1" applyAlignment="1"/>
    <xf numFmtId="0" fontId="18" fillId="0" borderId="0" xfId="1" applyFont="1" applyFill="1" applyBorder="1" applyAlignment="1">
      <alignment horizontal="left" wrapText="1"/>
    </xf>
    <xf numFmtId="0" fontId="18" fillId="0" borderId="0" xfId="1" applyFont="1" applyFill="1" applyBorder="1" applyAlignment="1">
      <alignment horizontal="left"/>
    </xf>
    <xf numFmtId="0" fontId="18" fillId="0" borderId="0" xfId="1" applyFont="1" applyFill="1" applyBorder="1" applyAlignment="1">
      <alignment vertical="center"/>
    </xf>
    <xf numFmtId="0" fontId="18" fillId="0" borderId="0" xfId="1" applyFont="1" applyFill="1" applyBorder="1" applyAlignment="1">
      <alignment horizontal="left" vertical="center"/>
    </xf>
    <xf numFmtId="0" fontId="18" fillId="0" borderId="0" xfId="1" applyFont="1" applyFill="1" applyBorder="1" applyAlignment="1">
      <alignment horizontal="left" vertical="top"/>
    </xf>
    <xf numFmtId="0" fontId="18" fillId="0" borderId="0" xfId="1" applyFont="1" applyFill="1" applyBorder="1" applyAlignment="1">
      <alignment horizontal="left" vertical="top" wrapText="1"/>
    </xf>
    <xf numFmtId="0" fontId="20" fillId="0" borderId="0" xfId="1" applyFont="1" applyFill="1" applyBorder="1" applyAlignment="1">
      <alignment horizontal="left"/>
    </xf>
    <xf numFmtId="0" fontId="21" fillId="6" borderId="5" xfId="1" applyFont="1" applyFill="1" applyBorder="1" applyAlignment="1">
      <alignment horizontal="center" vertical="center" wrapText="1"/>
    </xf>
    <xf numFmtId="0" fontId="21" fillId="6" borderId="1" xfId="1" applyFont="1" applyFill="1" applyBorder="1" applyAlignment="1">
      <alignment horizontal="center" vertical="center" wrapText="1"/>
    </xf>
    <xf numFmtId="0" fontId="20" fillId="0" borderId="0" xfId="1" applyFont="1" applyFill="1" applyBorder="1" applyAlignment="1">
      <alignment horizontal="left" vertical="top"/>
    </xf>
    <xf numFmtId="0" fontId="20" fillId="7" borderId="5" xfId="1" applyFont="1" applyFill="1" applyBorder="1" applyAlignment="1">
      <alignment horizontal="left" vertical="center"/>
    </xf>
    <xf numFmtId="0" fontId="20" fillId="0" borderId="1" xfId="1" applyFont="1" applyFill="1" applyBorder="1" applyAlignment="1">
      <alignment horizontal="left" vertical="center" wrapText="1"/>
    </xf>
    <xf numFmtId="0" fontId="20" fillId="0" borderId="0" xfId="1" applyFont="1" applyFill="1" applyBorder="1" applyAlignment="1">
      <alignment horizontal="left" vertical="top" wrapText="1"/>
    </xf>
    <xf numFmtId="0" fontId="15" fillId="10" borderId="0" xfId="4" applyFont="1" applyFill="1"/>
    <xf numFmtId="0" fontId="20" fillId="10" borderId="0" xfId="1" applyFont="1" applyFill="1" applyBorder="1" applyAlignment="1">
      <alignment horizontal="left"/>
    </xf>
    <xf numFmtId="0" fontId="20" fillId="10" borderId="0" xfId="1" applyFont="1" applyFill="1" applyBorder="1" applyAlignment="1"/>
    <xf numFmtId="0" fontId="24" fillId="10" borderId="0" xfId="1" applyFont="1" applyFill="1"/>
    <xf numFmtId="0" fontId="20" fillId="10" borderId="0" xfId="1" applyFont="1" applyFill="1" applyBorder="1" applyAlignment="1">
      <alignment horizontal="left" vertical="center"/>
    </xf>
    <xf numFmtId="0" fontId="20" fillId="10" borderId="0" xfId="1" applyFont="1" applyFill="1" applyBorder="1" applyAlignment="1">
      <alignment vertical="center"/>
    </xf>
    <xf numFmtId="0" fontId="20" fillId="0" borderId="0" xfId="1" applyFont="1" applyFill="1" applyBorder="1" applyAlignment="1">
      <alignment horizontal="left" vertical="center"/>
    </xf>
    <xf numFmtId="0" fontId="15" fillId="0" borderId="0" xfId="4" applyFont="1"/>
    <xf numFmtId="0" fontId="16" fillId="8" borderId="2" xfId="1" applyFont="1" applyFill="1" applyBorder="1" applyAlignment="1">
      <alignment horizontal="left" vertical="center"/>
    </xf>
    <xf numFmtId="0" fontId="15" fillId="10" borderId="0" xfId="4" applyFont="1" applyFill="1" applyAlignment="1">
      <alignment vertical="center"/>
    </xf>
    <xf numFmtId="0" fontId="14" fillId="10" borderId="0" xfId="4" applyFont="1" applyFill="1" applyBorder="1" applyAlignment="1">
      <alignment vertical="center"/>
    </xf>
    <xf numFmtId="0" fontId="15" fillId="0" borderId="0" xfId="4" applyFont="1" applyAlignment="1">
      <alignment vertical="center"/>
    </xf>
    <xf numFmtId="0" fontId="19" fillId="10" borderId="0" xfId="4" applyFont="1" applyFill="1" applyBorder="1" applyAlignment="1">
      <alignment horizontal="center" vertical="center"/>
    </xf>
    <xf numFmtId="0" fontId="26" fillId="10" borderId="0" xfId="4" applyFont="1" applyFill="1" applyBorder="1" applyAlignment="1">
      <alignment horizontal="center" vertical="center"/>
    </xf>
    <xf numFmtId="0" fontId="22" fillId="8" borderId="3" xfId="1" applyFont="1" applyFill="1" applyBorder="1" applyAlignment="1">
      <alignment horizontal="left" vertical="center"/>
    </xf>
    <xf numFmtId="0" fontId="14" fillId="8" borderId="3" xfId="1" applyFont="1" applyFill="1" applyBorder="1" applyAlignment="1">
      <alignment horizontal="left" vertical="center" wrapText="1"/>
    </xf>
    <xf numFmtId="0" fontId="17" fillId="8" borderId="0" xfId="1" applyFont="1" applyFill="1" applyBorder="1" applyAlignment="1">
      <alignment horizontal="left" vertical="center"/>
    </xf>
    <xf numFmtId="0" fontId="24" fillId="0" borderId="0" xfId="1" applyFont="1"/>
    <xf numFmtId="0" fontId="20" fillId="0" borderId="0" xfId="1" applyFont="1" applyFill="1" applyBorder="1" applyAlignment="1"/>
    <xf numFmtId="0" fontId="20" fillId="0" borderId="0" xfId="1" applyFont="1" applyFill="1" applyBorder="1" applyAlignment="1">
      <alignment vertical="center"/>
    </xf>
    <xf numFmtId="0" fontId="22" fillId="8" borderId="0" xfId="1" applyFont="1" applyFill="1" applyBorder="1" applyAlignment="1">
      <alignment horizontal="left" vertical="center"/>
    </xf>
    <xf numFmtId="0" fontId="22" fillId="8" borderId="0" xfId="1" applyFont="1" applyFill="1" applyBorder="1" applyAlignment="1">
      <alignment horizontal="left" vertical="center" indent="1"/>
    </xf>
    <xf numFmtId="0" fontId="28" fillId="0" borderId="0" xfId="1" applyFont="1" applyFill="1" applyBorder="1"/>
    <xf numFmtId="0" fontId="28" fillId="0" borderId="0" xfId="1" applyFont="1" applyFill="1" applyBorder="1" applyAlignment="1">
      <alignment vertical="center"/>
    </xf>
    <xf numFmtId="0" fontId="15" fillId="9" borderId="6" xfId="4" applyFont="1" applyFill="1" applyBorder="1" applyAlignment="1" applyProtection="1">
      <alignment horizontal="center" vertical="center"/>
      <protection locked="0"/>
    </xf>
    <xf numFmtId="0" fontId="15" fillId="0" borderId="0" xfId="0" applyFont="1" applyBorder="1" applyAlignment="1">
      <alignment vertical="center" wrapText="1"/>
    </xf>
    <xf numFmtId="0" fontId="13" fillId="0" borderId="0" xfId="0" applyFont="1" applyBorder="1" applyAlignment="1">
      <alignment vertical="center" wrapText="1"/>
    </xf>
    <xf numFmtId="2" fontId="22" fillId="8" borderId="5" xfId="4" applyNumberFormat="1" applyFont="1" applyFill="1" applyBorder="1" applyAlignment="1">
      <alignment horizontal="left" vertical="center"/>
    </xf>
    <xf numFmtId="49" fontId="25" fillId="9" borderId="1" xfId="4" applyNumberFormat="1" applyFont="1" applyFill="1" applyBorder="1" applyAlignment="1" applyProtection="1">
      <alignment horizontal="center" vertical="center"/>
      <protection locked="0"/>
    </xf>
    <xf numFmtId="49" fontId="15" fillId="9" borderId="1" xfId="4" applyNumberFormat="1" applyFont="1" applyFill="1" applyBorder="1" applyAlignment="1" applyProtection="1">
      <alignment horizontal="center" vertical="center"/>
      <protection locked="0"/>
    </xf>
    <xf numFmtId="0" fontId="33" fillId="7" borderId="0" xfId="0" applyFont="1" applyFill="1" applyAlignment="1">
      <alignment horizontal="center"/>
    </xf>
    <xf numFmtId="15" fontId="0" fillId="0" borderId="0" xfId="0" applyNumberFormat="1"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0" fontId="30" fillId="9" borderId="1" xfId="4" applyFont="1" applyFill="1" applyBorder="1" applyAlignment="1" applyProtection="1">
      <alignment horizontal="left" vertical="center" wrapText="1"/>
      <protection locked="0"/>
    </xf>
    <xf numFmtId="0" fontId="26" fillId="9" borderId="1" xfId="4" applyFont="1" applyFill="1" applyBorder="1" applyAlignment="1" applyProtection="1">
      <alignment horizontal="left" vertical="center"/>
      <protection locked="0"/>
    </xf>
    <xf numFmtId="0" fontId="8" fillId="0" borderId="0" xfId="3" applyFont="1" applyFill="1" applyAlignment="1" applyProtection="1"/>
    <xf numFmtId="0" fontId="0" fillId="0" borderId="0" xfId="0" applyFill="1"/>
    <xf numFmtId="0" fontId="36" fillId="0" borderId="0" xfId="1" applyFont="1" applyAlignment="1">
      <alignment horizontal="left" vertical="center"/>
    </xf>
    <xf numFmtId="0" fontId="36" fillId="0" borderId="0" xfId="1" applyFont="1" applyAlignment="1">
      <alignment horizontal="left" vertical="center" wrapText="1"/>
    </xf>
    <xf numFmtId="0" fontId="19" fillId="6" borderId="3" xfId="4" applyFont="1" applyFill="1" applyBorder="1" applyAlignment="1">
      <alignment horizontal="center" vertical="center"/>
    </xf>
    <xf numFmtId="0" fontId="19" fillId="6" borderId="4" xfId="4" applyFont="1" applyFill="1" applyBorder="1" applyAlignment="1">
      <alignment horizontal="center" vertical="center"/>
    </xf>
    <xf numFmtId="0" fontId="19" fillId="6" borderId="2" xfId="4" applyFont="1" applyFill="1" applyBorder="1" applyAlignment="1">
      <alignment horizontal="center" vertical="center"/>
    </xf>
    <xf numFmtId="164" fontId="0" fillId="0" borderId="0" xfId="0" applyNumberFormat="1" applyAlignment="1">
      <alignment horizontal="center" vertical="center"/>
    </xf>
    <xf numFmtId="0" fontId="41" fillId="0" borderId="0" xfId="0" applyFont="1"/>
    <xf numFmtId="0" fontId="20" fillId="9" borderId="1" xfId="1" applyFont="1" applyFill="1" applyBorder="1" applyAlignment="1" applyProtection="1">
      <alignment horizontal="left" vertical="center"/>
      <protection locked="0"/>
    </xf>
    <xf numFmtId="0" fontId="11" fillId="0" borderId="0" xfId="0" applyFont="1" applyAlignment="1" applyProtection="1">
      <alignment horizontal="center" vertical="center"/>
    </xf>
    <xf numFmtId="0" fontId="12" fillId="0" borderId="0" xfId="0" applyFont="1" applyAlignment="1" applyProtection="1">
      <alignment horizontal="center" vertical="center"/>
    </xf>
    <xf numFmtId="0" fontId="12" fillId="10" borderId="0" xfId="0" applyFont="1" applyFill="1" applyAlignment="1" applyProtection="1">
      <alignment horizontal="center" vertical="center"/>
    </xf>
    <xf numFmtId="0" fontId="31" fillId="10" borderId="0" xfId="0" applyFont="1" applyFill="1" applyAlignment="1" applyProtection="1">
      <alignment horizontal="left" vertical="center" wrapText="1"/>
    </xf>
    <xf numFmtId="0" fontId="34" fillId="7" borderId="18" xfId="0" applyFont="1" applyFill="1" applyBorder="1" applyAlignment="1" applyProtection="1">
      <alignment horizontal="center" vertical="center" wrapText="1"/>
    </xf>
    <xf numFmtId="0" fontId="11" fillId="10" borderId="0" xfId="0" applyFont="1" applyFill="1" applyAlignment="1" applyProtection="1">
      <alignment horizontal="center" vertical="center"/>
    </xf>
    <xf numFmtId="0" fontId="12" fillId="10" borderId="0" xfId="0" applyFont="1" applyFill="1" applyProtection="1"/>
    <xf numFmtId="0" fontId="13" fillId="10" borderId="0" xfId="0" applyFont="1" applyFill="1" applyProtection="1"/>
    <xf numFmtId="0" fontId="12" fillId="3" borderId="0" xfId="0" applyFont="1" applyFill="1" applyProtection="1"/>
    <xf numFmtId="0" fontId="20" fillId="9" borderId="1" xfId="1" applyFont="1" applyFill="1" applyBorder="1" applyAlignment="1" applyProtection="1">
      <alignment horizontal="left" vertical="center"/>
      <protection locked="0"/>
    </xf>
    <xf numFmtId="0" fontId="0" fillId="0" borderId="1" xfId="0" applyBorder="1" applyAlignment="1">
      <alignment vertical="center"/>
    </xf>
    <xf numFmtId="0" fontId="3" fillId="9" borderId="1" xfId="3" applyFill="1" applyBorder="1" applyAlignment="1" applyProtection="1">
      <alignment horizontal="left" vertical="center"/>
      <protection locked="0"/>
    </xf>
    <xf numFmtId="0" fontId="15" fillId="12" borderId="1" xfId="4" applyFont="1" applyFill="1" applyBorder="1" applyAlignment="1">
      <alignment horizontal="center" vertical="center"/>
    </xf>
    <xf numFmtId="0" fontId="15" fillId="12" borderId="1" xfId="4" applyFont="1" applyFill="1" applyBorder="1" applyAlignment="1">
      <alignment horizontal="center"/>
    </xf>
    <xf numFmtId="0" fontId="15" fillId="13" borderId="1" xfId="4" applyFont="1" applyFill="1" applyBorder="1" applyAlignment="1">
      <alignment horizontal="center"/>
    </xf>
    <xf numFmtId="0" fontId="45" fillId="14" borderId="0" xfId="0" applyFont="1" applyFill="1" applyAlignment="1">
      <alignment horizontal="left" vertical="center" indent="1"/>
    </xf>
    <xf numFmtId="0" fontId="0" fillId="0" borderId="14" xfId="0" applyBorder="1" applyAlignment="1">
      <alignment horizontal="left"/>
    </xf>
    <xf numFmtId="0" fontId="28" fillId="0" borderId="1" xfId="1" applyFont="1" applyFill="1" applyBorder="1" applyAlignment="1">
      <alignment vertical="center"/>
    </xf>
    <xf numFmtId="0" fontId="20" fillId="0" borderId="1" xfId="1" applyFont="1" applyFill="1" applyBorder="1" applyAlignment="1">
      <alignment horizontal="left" vertical="center"/>
    </xf>
    <xf numFmtId="0" fontId="0" fillId="0" borderId="1" xfId="0" applyBorder="1" applyAlignment="1">
      <alignment horizontal="left"/>
    </xf>
    <xf numFmtId="0" fontId="22" fillId="8" borderId="0" xfId="1" applyFont="1" applyFill="1" applyBorder="1" applyAlignment="1">
      <alignment horizontal="center" vertical="center"/>
    </xf>
    <xf numFmtId="0" fontId="3" fillId="0" borderId="1" xfId="3" applyFill="1" applyBorder="1" applyAlignment="1" applyProtection="1">
      <alignment horizontal="left" vertical="center"/>
    </xf>
    <xf numFmtId="0" fontId="20" fillId="0" borderId="0" xfId="1" applyFont="1" applyAlignment="1">
      <alignment horizontal="left" vertical="center"/>
    </xf>
    <xf numFmtId="0" fontId="20" fillId="0" borderId="22" xfId="1" applyFont="1" applyBorder="1" applyAlignment="1">
      <alignment horizontal="left" vertical="center"/>
    </xf>
    <xf numFmtId="0" fontId="20" fillId="0" borderId="14" xfId="1" applyFont="1" applyBorder="1" applyAlignment="1">
      <alignment horizontal="left" vertical="center"/>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20" fillId="0" borderId="0" xfId="1" applyFont="1" applyAlignment="1">
      <alignment horizontal="left"/>
    </xf>
    <xf numFmtId="0" fontId="3" fillId="0" borderId="1" xfId="3" applyFill="1" applyBorder="1" applyAlignment="1" applyProtection="1">
      <alignment horizontal="left" vertical="center" wrapText="1"/>
    </xf>
    <xf numFmtId="0" fontId="15" fillId="7" borderId="10" xfId="0" applyFont="1" applyFill="1" applyBorder="1" applyAlignment="1" applyProtection="1">
      <alignment horizontal="left" vertical="center" wrapText="1" indent="1"/>
    </xf>
    <xf numFmtId="0" fontId="31" fillId="7" borderId="11" xfId="0" applyFont="1" applyFill="1" applyBorder="1" applyAlignment="1" applyProtection="1">
      <alignment horizontal="left" vertical="center" wrapText="1" indent="1"/>
    </xf>
    <xf numFmtId="0" fontId="31" fillId="7" borderId="12" xfId="0" applyFont="1" applyFill="1" applyBorder="1" applyAlignment="1" applyProtection="1">
      <alignment horizontal="left" vertical="center" wrapText="1" indent="1"/>
    </xf>
    <xf numFmtId="0" fontId="42" fillId="8" borderId="2" xfId="1" applyFont="1" applyFill="1" applyBorder="1" applyAlignment="1" applyProtection="1">
      <alignment horizontal="left" vertical="center"/>
    </xf>
    <xf numFmtId="0" fontId="0" fillId="0" borderId="3" xfId="0" applyBorder="1" applyProtection="1"/>
    <xf numFmtId="0" fontId="0" fillId="0" borderId="4" xfId="0" applyBorder="1" applyProtection="1"/>
    <xf numFmtId="0" fontId="43" fillId="0" borderId="5" xfId="0" applyFont="1" applyBorder="1" applyAlignment="1" applyProtection="1">
      <alignment horizontal="left" vertical="center" wrapText="1" indent="1"/>
    </xf>
    <xf numFmtId="0" fontId="43" fillId="0" borderId="1" xfId="0" applyFont="1" applyBorder="1" applyAlignment="1" applyProtection="1">
      <alignment horizontal="left" vertical="center" wrapText="1" indent="1"/>
    </xf>
    <xf numFmtId="0" fontId="0" fillId="0" borderId="1" xfId="0" applyBorder="1" applyAlignment="1" applyProtection="1">
      <alignment horizontal="left" indent="1"/>
    </xf>
    <xf numFmtId="0" fontId="0" fillId="0" borderId="6" xfId="0" applyBorder="1" applyAlignment="1" applyProtection="1">
      <alignment horizontal="left" indent="1"/>
    </xf>
    <xf numFmtId="0" fontId="43" fillId="0" borderId="20" xfId="0" applyFont="1" applyBorder="1" applyAlignment="1" applyProtection="1">
      <alignment horizontal="left" vertical="center" wrapText="1" indent="1"/>
    </xf>
    <xf numFmtId="0" fontId="43" fillId="0" borderId="13" xfId="0" applyFont="1" applyBorder="1" applyAlignment="1" applyProtection="1">
      <alignment horizontal="left" vertical="center" wrapText="1" indent="1"/>
    </xf>
    <xf numFmtId="0" fontId="0" fillId="0" borderId="13" xfId="0" applyBorder="1" applyAlignment="1" applyProtection="1">
      <alignment horizontal="left" indent="1"/>
    </xf>
    <xf numFmtId="0" fontId="0" fillId="0" borderId="21" xfId="0" applyBorder="1" applyAlignment="1" applyProtection="1">
      <alignment horizontal="left" indent="1"/>
    </xf>
    <xf numFmtId="0" fontId="43" fillId="0" borderId="7" xfId="0" applyFont="1" applyBorder="1" applyAlignment="1" applyProtection="1">
      <alignment horizontal="left" vertical="center" wrapText="1" indent="1"/>
    </xf>
    <xf numFmtId="0" fontId="43" fillId="0" borderId="8" xfId="0" applyFont="1" applyBorder="1" applyAlignment="1" applyProtection="1">
      <alignment horizontal="left" vertical="center" wrapText="1" indent="1"/>
    </xf>
    <xf numFmtId="0" fontId="0" fillId="0" borderId="8" xfId="0" applyBorder="1" applyAlignment="1" applyProtection="1">
      <alignment horizontal="left" indent="1"/>
    </xf>
    <xf numFmtId="0" fontId="0" fillId="0" borderId="9" xfId="0" applyBorder="1" applyAlignment="1" applyProtection="1">
      <alignment horizontal="left" indent="1"/>
    </xf>
    <xf numFmtId="0" fontId="27" fillId="11" borderId="5" xfId="1" applyFont="1" applyFill="1" applyBorder="1" applyAlignment="1">
      <alignment horizontal="left" vertical="center" wrapText="1"/>
    </xf>
    <xf numFmtId="0" fontId="23" fillId="11" borderId="1" xfId="0" applyFont="1" applyFill="1" applyBorder="1" applyAlignment="1">
      <alignment horizontal="left" vertical="center" wrapText="1"/>
    </xf>
    <xf numFmtId="0" fontId="21" fillId="7" borderId="10" xfId="3" applyFont="1" applyFill="1" applyBorder="1" applyAlignment="1" applyProtection="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37" fillId="11" borderId="5" xfId="1" applyFont="1" applyFill="1" applyBorder="1" applyAlignment="1">
      <alignment horizontal="left" vertical="center" wrapText="1"/>
    </xf>
    <xf numFmtId="0" fontId="38" fillId="11" borderId="1" xfId="0" applyFont="1" applyFill="1" applyBorder="1" applyAlignment="1">
      <alignment horizontal="left" vertical="center" wrapText="1"/>
    </xf>
    <xf numFmtId="0" fontId="29" fillId="7" borderId="10" xfId="3" applyFont="1" applyFill="1" applyBorder="1" applyAlignment="1" applyProtection="1">
      <alignment vertical="center" wrapText="1"/>
    </xf>
    <xf numFmtId="0" fontId="29" fillId="7" borderId="11" xfId="3" applyFont="1" applyFill="1" applyBorder="1" applyAlignment="1" applyProtection="1">
      <alignment vertical="center" wrapText="1"/>
    </xf>
    <xf numFmtId="0" fontId="13" fillId="0" borderId="11" xfId="0" applyFont="1" applyBorder="1" applyAlignment="1"/>
    <xf numFmtId="0" fontId="13" fillId="0" borderId="12" xfId="0" applyFont="1" applyBorder="1" applyAlignment="1"/>
    <xf numFmtId="0" fontId="32" fillId="8" borderId="15" xfId="4" applyFont="1" applyFill="1" applyBorder="1" applyAlignment="1">
      <alignment horizontal="center" vertical="center"/>
    </xf>
    <xf numFmtId="0" fontId="32" fillId="8" borderId="19" xfId="4" applyFont="1" applyFill="1" applyBorder="1" applyAlignment="1">
      <alignment horizontal="center" vertical="center"/>
    </xf>
    <xf numFmtId="0" fontId="23" fillId="8" borderId="16" xfId="0" applyFont="1" applyFill="1" applyBorder="1" applyAlignment="1">
      <alignment horizontal="center" vertical="center"/>
    </xf>
    <xf numFmtId="0" fontId="23" fillId="8" borderId="17" xfId="0" applyFont="1" applyFill="1" applyBorder="1" applyAlignment="1">
      <alignment horizontal="center" vertical="center"/>
    </xf>
    <xf numFmtId="0" fontId="21" fillId="7" borderId="10" xfId="3" applyFont="1" applyFill="1" applyBorder="1" applyAlignment="1" applyProtection="1">
      <alignment vertical="center" wrapText="1"/>
    </xf>
    <xf numFmtId="0" fontId="15" fillId="7" borderId="11" xfId="0" applyFont="1" applyFill="1" applyBorder="1" applyAlignment="1">
      <alignment vertical="center" wrapText="1"/>
    </xf>
    <xf numFmtId="0" fontId="15" fillId="0" borderId="11" xfId="0" applyFont="1" applyBorder="1" applyAlignment="1"/>
    <xf numFmtId="0" fontId="15" fillId="0" borderId="12" xfId="0" applyFont="1" applyBorder="1" applyAlignment="1"/>
    <xf numFmtId="0" fontId="22" fillId="8" borderId="1" xfId="1" applyFont="1" applyFill="1" applyBorder="1" applyAlignment="1">
      <alignment horizontal="center" vertical="center"/>
    </xf>
    <xf numFmtId="0" fontId="15" fillId="0" borderId="1" xfId="0" applyFont="1" applyBorder="1" applyAlignment="1">
      <alignment vertical="center"/>
    </xf>
    <xf numFmtId="49" fontId="20" fillId="9" borderId="1" xfId="1" applyNumberFormat="1" applyFont="1" applyFill="1" applyBorder="1" applyAlignment="1" applyProtection="1">
      <alignment vertical="center"/>
      <protection locked="0"/>
    </xf>
    <xf numFmtId="0" fontId="0" fillId="0" borderId="1" xfId="0" applyBorder="1" applyAlignment="1" applyProtection="1">
      <alignment vertical="center"/>
      <protection locked="0"/>
    </xf>
    <xf numFmtId="0" fontId="17" fillId="8" borderId="0" xfId="1" applyFont="1" applyFill="1" applyAlignment="1">
      <alignment horizontal="left" vertical="center"/>
    </xf>
    <xf numFmtId="0" fontId="22" fillId="8" borderId="0" xfId="1" applyFont="1" applyFill="1" applyAlignment="1">
      <alignment horizontal="left" vertical="center"/>
    </xf>
    <xf numFmtId="0" fontId="22" fillId="8" borderId="0" xfId="1" applyFont="1" applyFill="1" applyAlignment="1">
      <alignment horizontal="center" vertical="center"/>
    </xf>
    <xf numFmtId="0" fontId="20" fillId="0" borderId="23" xfId="1" applyFont="1" applyBorder="1" applyAlignment="1">
      <alignment horizontal="left" vertical="center"/>
    </xf>
    <xf numFmtId="0" fontId="20" fillId="0" borderId="24" xfId="1" applyFont="1" applyBorder="1" applyAlignment="1">
      <alignment horizontal="left" vertical="center"/>
    </xf>
  </cellXfs>
  <cellStyles count="47">
    <cellStyle name="60% - Accent1 2" xfId="6" xr:uid="{00000000-0005-0000-0000-000000000000}"/>
    <cellStyle name="Accent1 2" xfId="8" xr:uid="{00000000-0005-0000-0000-000001000000}"/>
    <cellStyle name="Comma 2" xfId="2" xr:uid="{00000000-0005-0000-0000-000002000000}"/>
    <cellStyle name="Followed Hyperlink" xfId="9" builtinId="9" hidden="1"/>
    <cellStyle name="Followed Hyperlink" xfId="10" builtinId="9" hidden="1"/>
    <cellStyle name="Followed Hyperlink" xfId="35"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1" builtinId="9" hidden="1"/>
    <cellStyle name="Followed Hyperlink" xfId="37" builtinId="9" hidden="1"/>
    <cellStyle name="Followed Hyperlink" xfId="33" builtinId="9" hidden="1"/>
    <cellStyle name="Followed Hyperlink" xfId="24" builtinId="9" hidden="1"/>
    <cellStyle name="Followed Hyperlink" xfId="20"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1" builtinId="9" hidden="1"/>
    <cellStyle name="Followed Hyperlink" xfId="12" builtinId="9" hidden="1"/>
    <cellStyle name="Followed Hyperlink" xfId="13" builtinId="9" hidden="1"/>
    <cellStyle name="Followed Hyperlink" xfId="19" builtinId="9" hidden="1"/>
    <cellStyle name="Followed Hyperlink" xfId="15" builtinId="9" hidden="1"/>
    <cellStyle name="Followed Hyperlink" xfId="28" builtinId="9" hidden="1"/>
    <cellStyle name="Followed Hyperlink" xfId="44" builtinId="9" hidden="1"/>
    <cellStyle name="Followed Hyperlink" xfId="39" builtinId="9" hidden="1"/>
    <cellStyle name="Followed Hyperlink" xfId="34"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21" builtinId="9" hidden="1"/>
    <cellStyle name="Followed Hyperlink" xfId="22" builtinId="9" hidden="1"/>
    <cellStyle name="Followed Hyperlink" xfId="23" builtinId="9" hidden="1"/>
    <cellStyle name="Followed Hyperlink" xfId="45" builtinId="9" hidden="1"/>
    <cellStyle name="Followed Hyperlink" xfId="46" builtinId="9" hidden="1"/>
    <cellStyle name="Hyperlink" xfId="3" builtinId="8"/>
    <cellStyle name="Hyperlink 2" xfId="5" xr:uid="{00000000-0005-0000-0000-000029000000}"/>
    <cellStyle name="Hyperlink 3" xfId="7" xr:uid="{00000000-0005-0000-0000-00002A000000}"/>
    <cellStyle name="Normal" xfId="0" builtinId="0"/>
    <cellStyle name="Normal 2" xfId="1" xr:uid="{00000000-0005-0000-0000-00002C000000}"/>
    <cellStyle name="Normal 3" xfId="4" xr:uid="{00000000-0005-0000-0000-00002D000000}"/>
    <cellStyle name="Normal 3 2" xfId="30" xr:uid="{00000000-0005-0000-0000-00002E000000}"/>
  </cellStyles>
  <dxfs count="130">
    <dxf>
      <font>
        <b/>
        <i val="0"/>
        <color rgb="FFFF0000"/>
      </font>
    </dxf>
    <dxf>
      <font>
        <b/>
        <i val="0"/>
        <color rgb="FFFF0000"/>
      </font>
    </dxf>
    <dxf>
      <font>
        <b/>
        <i val="0"/>
        <color rgb="FFFF0000"/>
      </font>
    </dxf>
    <dxf>
      <font>
        <b/>
        <i val="0"/>
        <color rgb="FFFF0000"/>
      </font>
    </dxf>
    <dxf>
      <font>
        <b/>
        <i val="0"/>
        <color rgb="FFFF000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val="0"/>
        <i val="0"/>
        <color theme="1"/>
      </font>
      <fill>
        <patternFill>
          <bgColor rgb="FFFFFFE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9C0006"/>
      </font>
      <fill>
        <patternFill>
          <bgColor rgb="FFFFC7CE"/>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9C0006"/>
      </font>
      <fill>
        <patternFill>
          <bgColor rgb="FFFFC7CE"/>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alignment horizontal="general" vertical="bottom" textRotation="0" wrapText="1" indent="0" justifyLastLine="0" shrinkToFit="0" readingOrder="0"/>
    </dxf>
    <dxf>
      <numFmt numFmtId="164" formatCode="d\-mmm\-yy"/>
      <alignment horizontal="center" vertical="center" textRotation="0" wrapText="0" indent="0" justifyLastLine="0" shrinkToFit="0" readingOrder="0"/>
    </dxf>
  </dxfs>
  <tableStyles count="0" defaultTableStyle="TableStyleMedium2" defaultPivotStyle="PivotStyleLight16"/>
  <colors>
    <mruColors>
      <color rgb="FFFFFFDB"/>
      <color rgb="FFFCFFD4"/>
      <color rgb="FFFFFFE5"/>
      <color rgb="FF9C0006"/>
      <color rgb="FFFFFFCC"/>
      <color rgb="FF0000D4"/>
      <color rgb="FF004AFF"/>
      <color rgb="FF043DFF"/>
      <color rgb="FFFF66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19538</xdr:colOff>
      <xdr:row>0</xdr:row>
      <xdr:rowOff>19539</xdr:rowOff>
    </xdr:from>
    <xdr:to>
      <xdr:col>6</xdr:col>
      <xdr:colOff>1</xdr:colOff>
      <xdr:row>1</xdr:row>
      <xdr:rowOff>13922</xdr:rowOff>
    </xdr:to>
    <xdr:pic>
      <xdr:nvPicPr>
        <xdr:cNvPr id="2" name="Picture 4">
          <a:extLst>
            <a:ext uri="{FF2B5EF4-FFF2-40B4-BE49-F238E27FC236}">
              <a16:creationId xmlns:a16="http://schemas.microsoft.com/office/drawing/2014/main" id="{939C5638-7A2B-CF4F-AFB9-D6BBC578A1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38" y="19539"/>
          <a:ext cx="14801363" cy="603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1640336</xdr:colOff>
      <xdr:row>0</xdr:row>
      <xdr:rowOff>142504</xdr:rowOff>
    </xdr:from>
    <xdr:to>
      <xdr:col>3</xdr:col>
      <xdr:colOff>3054152</xdr:colOff>
      <xdr:row>0</xdr:row>
      <xdr:rowOff>459265</xdr:rowOff>
    </xdr:to>
    <xdr:pic>
      <xdr:nvPicPr>
        <xdr:cNvPr id="3" name="Picture 2">
          <a:extLst>
            <a:ext uri="{FF2B5EF4-FFF2-40B4-BE49-F238E27FC236}">
              <a16:creationId xmlns:a16="http://schemas.microsoft.com/office/drawing/2014/main" id="{89E8D9C4-1949-6B45-BEB8-D80D402B5F06}"/>
            </a:ext>
          </a:extLst>
        </xdr:cNvPr>
        <xdr:cNvPicPr>
          <a:picLocks noChangeAspect="1"/>
        </xdr:cNvPicPr>
      </xdr:nvPicPr>
      <xdr:blipFill>
        <a:blip xmlns:r="http://schemas.openxmlformats.org/officeDocument/2006/relationships" r:embed="rId2"/>
        <a:stretch>
          <a:fillRect/>
        </a:stretch>
      </xdr:blipFill>
      <xdr:spPr>
        <a:xfrm>
          <a:off x="11762236" y="142504"/>
          <a:ext cx="1413816" cy="316761"/>
        </a:xfrm>
        <a:prstGeom prst="rect">
          <a:avLst/>
        </a:prstGeom>
      </xdr:spPr>
    </xdr:pic>
    <xdr:clientData/>
  </xdr:twoCellAnchor>
  <xdr:oneCellAnchor>
    <xdr:from>
      <xdr:col>1</xdr:col>
      <xdr:colOff>57150</xdr:colOff>
      <xdr:row>0</xdr:row>
      <xdr:rowOff>94662</xdr:rowOff>
    </xdr:from>
    <xdr:ext cx="11626850" cy="451406"/>
    <xdr:sp macro="" textlink="">
      <xdr:nvSpPr>
        <xdr:cNvPr id="4" name="TextBox 3">
          <a:extLst>
            <a:ext uri="{FF2B5EF4-FFF2-40B4-BE49-F238E27FC236}">
              <a16:creationId xmlns:a16="http://schemas.microsoft.com/office/drawing/2014/main" id="{EC4AF090-2E4B-7143-98D7-C8A2C079ACA3}"/>
            </a:ext>
          </a:extLst>
        </xdr:cNvPr>
        <xdr:cNvSpPr txBox="1"/>
      </xdr:nvSpPr>
      <xdr:spPr>
        <a:xfrm>
          <a:off x="146050" y="94662"/>
          <a:ext cx="1162685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rgbClr val="FFFFFF"/>
              </a:solidFill>
              <a:latin typeface="Metropolis" pitchFamily="2" charset="77"/>
            </a:rPr>
            <a:t>Service</a:t>
          </a:r>
          <a:r>
            <a:rPr lang="en-US" sz="2800" baseline="0">
              <a:solidFill>
                <a:srgbClr val="FFFFFF"/>
              </a:solidFill>
              <a:latin typeface="Metropolis" pitchFamily="2" charset="77"/>
            </a:rPr>
            <a:t> Installer for VMware Tanzu</a:t>
          </a:r>
          <a:endParaRPr lang="en-US" sz="2800">
            <a:solidFill>
              <a:srgbClr val="FFFFFF"/>
            </a:solidFill>
            <a:latin typeface="Metropolis" pitchFamily="2" charset="77"/>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4</xdr:col>
      <xdr:colOff>2351</xdr:colOff>
      <xdr:row>1</xdr:row>
      <xdr:rowOff>1622</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459184" cy="603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94427</xdr:rowOff>
    </xdr:from>
    <xdr:ext cx="2112181" cy="45140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7620" y="94427"/>
          <a:ext cx="2112181"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Credentials</a:t>
          </a:r>
        </a:p>
      </xdr:txBody>
    </xdr:sp>
    <xdr:clientData/>
  </xdr:oneCellAnchor>
  <xdr:twoCellAnchor editAs="oneCell">
    <xdr:from>
      <xdr:col>3</xdr:col>
      <xdr:colOff>7262520</xdr:colOff>
      <xdr:row>0</xdr:row>
      <xdr:rowOff>94898</xdr:rowOff>
    </xdr:from>
    <xdr:to>
      <xdr:col>3</xdr:col>
      <xdr:colOff>8748891</xdr:colOff>
      <xdr:row>0</xdr:row>
      <xdr:rowOff>411659</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1373557" y="94898"/>
          <a:ext cx="1486371" cy="316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5423</xdr:rowOff>
    </xdr:from>
    <xdr:to>
      <xdr:col>5</xdr:col>
      <xdr:colOff>1982104</xdr:colOff>
      <xdr:row>1</xdr:row>
      <xdr:rowOff>1214</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23"/>
          <a:ext cx="15728462" cy="601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87923</xdr:colOff>
      <xdr:row>0</xdr:row>
      <xdr:rowOff>67408</xdr:rowOff>
    </xdr:from>
    <xdr:ext cx="1823833" cy="45140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7923" y="67408"/>
          <a:ext cx="182383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Networks</a:t>
          </a:r>
        </a:p>
      </xdr:txBody>
    </xdr:sp>
    <xdr:clientData/>
  </xdr:oneCellAnchor>
  <xdr:twoCellAnchor editAs="oneCell">
    <xdr:from>
      <xdr:col>9</xdr:col>
      <xdr:colOff>2030562</xdr:colOff>
      <xdr:row>0</xdr:row>
      <xdr:rowOff>149226</xdr:rowOff>
    </xdr:from>
    <xdr:to>
      <xdr:col>10</xdr:col>
      <xdr:colOff>1629471</xdr:colOff>
      <xdr:row>0</xdr:row>
      <xdr:rowOff>462177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0920562" y="149226"/>
          <a:ext cx="1620309" cy="3167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4</xdr:col>
      <xdr:colOff>1024955</xdr:colOff>
      <xdr:row>1</xdr:row>
      <xdr:rowOff>19040</xdr:rowOff>
    </xdr:to>
    <xdr:pic>
      <xdr:nvPicPr>
        <xdr:cNvPr id="3" name="Picture 4">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5923846" cy="615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103834</xdr:rowOff>
    </xdr:from>
    <xdr:ext cx="6266395" cy="45140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7620" y="103834"/>
          <a:ext cx="626639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Deployment</a:t>
          </a:r>
          <a:r>
            <a:rPr lang="en-US" sz="2800" baseline="0">
              <a:solidFill>
                <a:srgbClr val="FFFFFF"/>
              </a:solidFill>
              <a:latin typeface="Metropolis" pitchFamily="2" charset="77"/>
            </a:rPr>
            <a:t>  Prequisite Parameters</a:t>
          </a:r>
          <a:endParaRPr lang="en-US" sz="2800">
            <a:solidFill>
              <a:srgbClr val="FFFFFF"/>
            </a:solidFill>
            <a:latin typeface="Metropolis" pitchFamily="2" charset="77"/>
          </a:endParaRPr>
        </a:p>
      </xdr:txBody>
    </xdr:sp>
    <xdr:clientData/>
  </xdr:oneCellAnchor>
  <xdr:twoCellAnchor editAs="oneCell">
    <xdr:from>
      <xdr:col>7</xdr:col>
      <xdr:colOff>1288995</xdr:colOff>
      <xdr:row>0</xdr:row>
      <xdr:rowOff>149320</xdr:rowOff>
    </xdr:from>
    <xdr:to>
      <xdr:col>7</xdr:col>
      <xdr:colOff>2752289</xdr:colOff>
      <xdr:row>0</xdr:row>
      <xdr:rowOff>469360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1361072" y="149320"/>
          <a:ext cx="1529969" cy="3200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126" totalsRowShown="0">
  <autoFilter ref="A1:B126" xr:uid="{00000000-0009-0000-0100-000003000000}"/>
  <tableColumns count="2">
    <tableColumn id="1" xr3:uid="{00000000-0010-0000-0100-000001000000}" name="Date" dataDxfId="129"/>
    <tableColumn id="2" xr3:uid="{00000000-0010-0000-0100-000002000000}" name="Description" dataDxfId="128"/>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 TargetMode="External"/><Relationship Id="rId2" Type="http://schemas.openxmlformats.org/officeDocument/2006/relationships/hyperlink" Target="http://example.com/" TargetMode="External"/><Relationship Id="rId1" Type="http://schemas.openxmlformats.org/officeDocument/2006/relationships/hyperlink" Target="http://example.com/"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example.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hysical-nic-dedicated-to-dvs@value=vmnic1" TargetMode="External"/><Relationship Id="rId1" Type="http://schemas.openxmlformats.org/officeDocument/2006/relationships/hyperlink" Target="mailto:physical-nic-dedicated-to-dvs@value=vmnic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09B6-12CF-6849-9C27-A6075ADD6694}">
  <dimension ref="B1:O571"/>
  <sheetViews>
    <sheetView zoomScaleNormal="100" zoomScalePageLayoutView="118" workbookViewId="0">
      <pane ySplit="4" topLeftCell="A5" activePane="bottomLeft" state="frozen"/>
      <selection pane="bottomLeft" activeCell="B25" sqref="B25:F31"/>
    </sheetView>
  </sheetViews>
  <sheetFormatPr baseColWidth="10" defaultColWidth="11.33203125" defaultRowHeight="14"/>
  <cols>
    <col min="1" max="1" width="1.1640625" style="83" customWidth="1"/>
    <col min="2" max="2" width="78.83203125" style="83" customWidth="1"/>
    <col min="3" max="4" width="52.83203125" style="83" customWidth="1"/>
    <col min="5" max="5" width="1" style="83" customWidth="1"/>
    <col min="6" max="6" width="7.83203125" style="83" customWidth="1"/>
    <col min="7" max="7" width="20.6640625" style="81" customWidth="1"/>
    <col min="8" max="15" width="11.33203125" style="81"/>
    <col min="16" max="256" width="11.33203125" style="83"/>
    <col min="257" max="257" width="83.6640625" style="83" customWidth="1"/>
    <col min="258" max="258" width="10.6640625" style="83" customWidth="1"/>
    <col min="259" max="259" width="50.6640625" style="83" customWidth="1"/>
    <col min="260" max="260" width="30.6640625" style="83" customWidth="1"/>
    <col min="261" max="262" width="10.6640625" style="83" customWidth="1"/>
    <col min="263" max="263" width="20.6640625" style="83" customWidth="1"/>
    <col min="264" max="512" width="11.33203125" style="83"/>
    <col min="513" max="513" width="83.6640625" style="83" customWidth="1"/>
    <col min="514" max="514" width="10.6640625" style="83" customWidth="1"/>
    <col min="515" max="515" width="50.6640625" style="83" customWidth="1"/>
    <col min="516" max="516" width="30.6640625" style="83" customWidth="1"/>
    <col min="517" max="518" width="10.6640625" style="83" customWidth="1"/>
    <col min="519" max="519" width="20.6640625" style="83" customWidth="1"/>
    <col min="520" max="768" width="11.33203125" style="83"/>
    <col min="769" max="769" width="83.6640625" style="83" customWidth="1"/>
    <col min="770" max="770" width="10.6640625" style="83" customWidth="1"/>
    <col min="771" max="771" width="50.6640625" style="83" customWidth="1"/>
    <col min="772" max="772" width="30.6640625" style="83" customWidth="1"/>
    <col min="773" max="774" width="10.6640625" style="83" customWidth="1"/>
    <col min="775" max="775" width="20.6640625" style="83" customWidth="1"/>
    <col min="776" max="1024" width="11.33203125" style="83"/>
    <col min="1025" max="1025" width="83.6640625" style="83" customWidth="1"/>
    <col min="1026" max="1026" width="10.6640625" style="83" customWidth="1"/>
    <col min="1027" max="1027" width="50.6640625" style="83" customWidth="1"/>
    <col min="1028" max="1028" width="30.6640625" style="83" customWidth="1"/>
    <col min="1029" max="1030" width="10.6640625" style="83" customWidth="1"/>
    <col min="1031" max="1031" width="20.6640625" style="83" customWidth="1"/>
    <col min="1032" max="1280" width="11.33203125" style="83"/>
    <col min="1281" max="1281" width="83.6640625" style="83" customWidth="1"/>
    <col min="1282" max="1282" width="10.6640625" style="83" customWidth="1"/>
    <col min="1283" max="1283" width="50.6640625" style="83" customWidth="1"/>
    <col min="1284" max="1284" width="30.6640625" style="83" customWidth="1"/>
    <col min="1285" max="1286" width="10.6640625" style="83" customWidth="1"/>
    <col min="1287" max="1287" width="20.6640625" style="83" customWidth="1"/>
    <col min="1288" max="1536" width="11.33203125" style="83"/>
    <col min="1537" max="1537" width="83.6640625" style="83" customWidth="1"/>
    <col min="1538" max="1538" width="10.6640625" style="83" customWidth="1"/>
    <col min="1539" max="1539" width="50.6640625" style="83" customWidth="1"/>
    <col min="1540" max="1540" width="30.6640625" style="83" customWidth="1"/>
    <col min="1541" max="1542" width="10.6640625" style="83" customWidth="1"/>
    <col min="1543" max="1543" width="20.6640625" style="83" customWidth="1"/>
    <col min="1544" max="1792" width="11.33203125" style="83"/>
    <col min="1793" max="1793" width="83.6640625" style="83" customWidth="1"/>
    <col min="1794" max="1794" width="10.6640625" style="83" customWidth="1"/>
    <col min="1795" max="1795" width="50.6640625" style="83" customWidth="1"/>
    <col min="1796" max="1796" width="30.6640625" style="83" customWidth="1"/>
    <col min="1797" max="1798" width="10.6640625" style="83" customWidth="1"/>
    <col min="1799" max="1799" width="20.6640625" style="83" customWidth="1"/>
    <col min="1800" max="2048" width="11.33203125" style="83"/>
    <col min="2049" max="2049" width="83.6640625" style="83" customWidth="1"/>
    <col min="2050" max="2050" width="10.6640625" style="83" customWidth="1"/>
    <col min="2051" max="2051" width="50.6640625" style="83" customWidth="1"/>
    <col min="2052" max="2052" width="30.6640625" style="83" customWidth="1"/>
    <col min="2053" max="2054" width="10.6640625" style="83" customWidth="1"/>
    <col min="2055" max="2055" width="20.6640625" style="83" customWidth="1"/>
    <col min="2056" max="2304" width="11.33203125" style="83"/>
    <col min="2305" max="2305" width="83.6640625" style="83" customWidth="1"/>
    <col min="2306" max="2306" width="10.6640625" style="83" customWidth="1"/>
    <col min="2307" max="2307" width="50.6640625" style="83" customWidth="1"/>
    <col min="2308" max="2308" width="30.6640625" style="83" customWidth="1"/>
    <col min="2309" max="2310" width="10.6640625" style="83" customWidth="1"/>
    <col min="2311" max="2311" width="20.6640625" style="83" customWidth="1"/>
    <col min="2312" max="2560" width="11.33203125" style="83"/>
    <col min="2561" max="2561" width="83.6640625" style="83" customWidth="1"/>
    <col min="2562" max="2562" width="10.6640625" style="83" customWidth="1"/>
    <col min="2563" max="2563" width="50.6640625" style="83" customWidth="1"/>
    <col min="2564" max="2564" width="30.6640625" style="83" customWidth="1"/>
    <col min="2565" max="2566" width="10.6640625" style="83" customWidth="1"/>
    <col min="2567" max="2567" width="20.6640625" style="83" customWidth="1"/>
    <col min="2568" max="2816" width="11.33203125" style="83"/>
    <col min="2817" max="2817" width="83.6640625" style="83" customWidth="1"/>
    <col min="2818" max="2818" width="10.6640625" style="83" customWidth="1"/>
    <col min="2819" max="2819" width="50.6640625" style="83" customWidth="1"/>
    <col min="2820" max="2820" width="30.6640625" style="83" customWidth="1"/>
    <col min="2821" max="2822" width="10.6640625" style="83" customWidth="1"/>
    <col min="2823" max="2823" width="20.6640625" style="83" customWidth="1"/>
    <col min="2824" max="3072" width="11.33203125" style="83"/>
    <col min="3073" max="3073" width="83.6640625" style="83" customWidth="1"/>
    <col min="3074" max="3074" width="10.6640625" style="83" customWidth="1"/>
    <col min="3075" max="3075" width="50.6640625" style="83" customWidth="1"/>
    <col min="3076" max="3076" width="30.6640625" style="83" customWidth="1"/>
    <col min="3077" max="3078" width="10.6640625" style="83" customWidth="1"/>
    <col min="3079" max="3079" width="20.6640625" style="83" customWidth="1"/>
    <col min="3080" max="3328" width="11.33203125" style="83"/>
    <col min="3329" max="3329" width="83.6640625" style="83" customWidth="1"/>
    <col min="3330" max="3330" width="10.6640625" style="83" customWidth="1"/>
    <col min="3331" max="3331" width="50.6640625" style="83" customWidth="1"/>
    <col min="3332" max="3332" width="30.6640625" style="83" customWidth="1"/>
    <col min="3333" max="3334" width="10.6640625" style="83" customWidth="1"/>
    <col min="3335" max="3335" width="20.6640625" style="83" customWidth="1"/>
    <col min="3336" max="3584" width="11.33203125" style="83"/>
    <col min="3585" max="3585" width="83.6640625" style="83" customWidth="1"/>
    <col min="3586" max="3586" width="10.6640625" style="83" customWidth="1"/>
    <col min="3587" max="3587" width="50.6640625" style="83" customWidth="1"/>
    <col min="3588" max="3588" width="30.6640625" style="83" customWidth="1"/>
    <col min="3589" max="3590" width="10.6640625" style="83" customWidth="1"/>
    <col min="3591" max="3591" width="20.6640625" style="83" customWidth="1"/>
    <col min="3592" max="3840" width="11.33203125" style="83"/>
    <col min="3841" max="3841" width="83.6640625" style="83" customWidth="1"/>
    <col min="3842" max="3842" width="10.6640625" style="83" customWidth="1"/>
    <col min="3843" max="3843" width="50.6640625" style="83" customWidth="1"/>
    <col min="3844" max="3844" width="30.6640625" style="83" customWidth="1"/>
    <col min="3845" max="3846" width="10.6640625" style="83" customWidth="1"/>
    <col min="3847" max="3847" width="20.6640625" style="83" customWidth="1"/>
    <col min="3848" max="4096" width="11.33203125" style="83"/>
    <col min="4097" max="4097" width="83.6640625" style="83" customWidth="1"/>
    <col min="4098" max="4098" width="10.6640625" style="83" customWidth="1"/>
    <col min="4099" max="4099" width="50.6640625" style="83" customWidth="1"/>
    <col min="4100" max="4100" width="30.6640625" style="83" customWidth="1"/>
    <col min="4101" max="4102" width="10.6640625" style="83" customWidth="1"/>
    <col min="4103" max="4103" width="20.6640625" style="83" customWidth="1"/>
    <col min="4104" max="4352" width="11.33203125" style="83"/>
    <col min="4353" max="4353" width="83.6640625" style="83" customWidth="1"/>
    <col min="4354" max="4354" width="10.6640625" style="83" customWidth="1"/>
    <col min="4355" max="4355" width="50.6640625" style="83" customWidth="1"/>
    <col min="4356" max="4356" width="30.6640625" style="83" customWidth="1"/>
    <col min="4357" max="4358" width="10.6640625" style="83" customWidth="1"/>
    <col min="4359" max="4359" width="20.6640625" style="83" customWidth="1"/>
    <col min="4360" max="4608" width="11.33203125" style="83"/>
    <col min="4609" max="4609" width="83.6640625" style="83" customWidth="1"/>
    <col min="4610" max="4610" width="10.6640625" style="83" customWidth="1"/>
    <col min="4611" max="4611" width="50.6640625" style="83" customWidth="1"/>
    <col min="4612" max="4612" width="30.6640625" style="83" customWidth="1"/>
    <col min="4613" max="4614" width="10.6640625" style="83" customWidth="1"/>
    <col min="4615" max="4615" width="20.6640625" style="83" customWidth="1"/>
    <col min="4616" max="4864" width="11.33203125" style="83"/>
    <col min="4865" max="4865" width="83.6640625" style="83" customWidth="1"/>
    <col min="4866" max="4866" width="10.6640625" style="83" customWidth="1"/>
    <col min="4867" max="4867" width="50.6640625" style="83" customWidth="1"/>
    <col min="4868" max="4868" width="30.6640625" style="83" customWidth="1"/>
    <col min="4869" max="4870" width="10.6640625" style="83" customWidth="1"/>
    <col min="4871" max="4871" width="20.6640625" style="83" customWidth="1"/>
    <col min="4872" max="5120" width="11.33203125" style="83"/>
    <col min="5121" max="5121" width="83.6640625" style="83" customWidth="1"/>
    <col min="5122" max="5122" width="10.6640625" style="83" customWidth="1"/>
    <col min="5123" max="5123" width="50.6640625" style="83" customWidth="1"/>
    <col min="5124" max="5124" width="30.6640625" style="83" customWidth="1"/>
    <col min="5125" max="5126" width="10.6640625" style="83" customWidth="1"/>
    <col min="5127" max="5127" width="20.6640625" style="83" customWidth="1"/>
    <col min="5128" max="5376" width="11.33203125" style="83"/>
    <col min="5377" max="5377" width="83.6640625" style="83" customWidth="1"/>
    <col min="5378" max="5378" width="10.6640625" style="83" customWidth="1"/>
    <col min="5379" max="5379" width="50.6640625" style="83" customWidth="1"/>
    <col min="5380" max="5380" width="30.6640625" style="83" customWidth="1"/>
    <col min="5381" max="5382" width="10.6640625" style="83" customWidth="1"/>
    <col min="5383" max="5383" width="20.6640625" style="83" customWidth="1"/>
    <col min="5384" max="5632" width="11.33203125" style="83"/>
    <col min="5633" max="5633" width="83.6640625" style="83" customWidth="1"/>
    <col min="5634" max="5634" width="10.6640625" style="83" customWidth="1"/>
    <col min="5635" max="5635" width="50.6640625" style="83" customWidth="1"/>
    <col min="5636" max="5636" width="30.6640625" style="83" customWidth="1"/>
    <col min="5637" max="5638" width="10.6640625" style="83" customWidth="1"/>
    <col min="5639" max="5639" width="20.6640625" style="83" customWidth="1"/>
    <col min="5640" max="5888" width="11.33203125" style="83"/>
    <col min="5889" max="5889" width="83.6640625" style="83" customWidth="1"/>
    <col min="5890" max="5890" width="10.6640625" style="83" customWidth="1"/>
    <col min="5891" max="5891" width="50.6640625" style="83" customWidth="1"/>
    <col min="5892" max="5892" width="30.6640625" style="83" customWidth="1"/>
    <col min="5893" max="5894" width="10.6640625" style="83" customWidth="1"/>
    <col min="5895" max="5895" width="20.6640625" style="83" customWidth="1"/>
    <col min="5896" max="6144" width="11.33203125" style="83"/>
    <col min="6145" max="6145" width="83.6640625" style="83" customWidth="1"/>
    <col min="6146" max="6146" width="10.6640625" style="83" customWidth="1"/>
    <col min="6147" max="6147" width="50.6640625" style="83" customWidth="1"/>
    <col min="6148" max="6148" width="30.6640625" style="83" customWidth="1"/>
    <col min="6149" max="6150" width="10.6640625" style="83" customWidth="1"/>
    <col min="6151" max="6151" width="20.6640625" style="83" customWidth="1"/>
    <col min="6152" max="6400" width="11.33203125" style="83"/>
    <col min="6401" max="6401" width="83.6640625" style="83" customWidth="1"/>
    <col min="6402" max="6402" width="10.6640625" style="83" customWidth="1"/>
    <col min="6403" max="6403" width="50.6640625" style="83" customWidth="1"/>
    <col min="6404" max="6404" width="30.6640625" style="83" customWidth="1"/>
    <col min="6405" max="6406" width="10.6640625" style="83" customWidth="1"/>
    <col min="6407" max="6407" width="20.6640625" style="83" customWidth="1"/>
    <col min="6408" max="6656" width="11.33203125" style="83"/>
    <col min="6657" max="6657" width="83.6640625" style="83" customWidth="1"/>
    <col min="6658" max="6658" width="10.6640625" style="83" customWidth="1"/>
    <col min="6659" max="6659" width="50.6640625" style="83" customWidth="1"/>
    <col min="6660" max="6660" width="30.6640625" style="83" customWidth="1"/>
    <col min="6661" max="6662" width="10.6640625" style="83" customWidth="1"/>
    <col min="6663" max="6663" width="20.6640625" style="83" customWidth="1"/>
    <col min="6664" max="6912" width="11.33203125" style="83"/>
    <col min="6913" max="6913" width="83.6640625" style="83" customWidth="1"/>
    <col min="6914" max="6914" width="10.6640625" style="83" customWidth="1"/>
    <col min="6915" max="6915" width="50.6640625" style="83" customWidth="1"/>
    <col min="6916" max="6916" width="30.6640625" style="83" customWidth="1"/>
    <col min="6917" max="6918" width="10.6640625" style="83" customWidth="1"/>
    <col min="6919" max="6919" width="20.6640625" style="83" customWidth="1"/>
    <col min="6920" max="7168" width="11.33203125" style="83"/>
    <col min="7169" max="7169" width="83.6640625" style="83" customWidth="1"/>
    <col min="7170" max="7170" width="10.6640625" style="83" customWidth="1"/>
    <col min="7171" max="7171" width="50.6640625" style="83" customWidth="1"/>
    <col min="7172" max="7172" width="30.6640625" style="83" customWidth="1"/>
    <col min="7173" max="7174" width="10.6640625" style="83" customWidth="1"/>
    <col min="7175" max="7175" width="20.6640625" style="83" customWidth="1"/>
    <col min="7176" max="7424" width="11.33203125" style="83"/>
    <col min="7425" max="7425" width="83.6640625" style="83" customWidth="1"/>
    <col min="7426" max="7426" width="10.6640625" style="83" customWidth="1"/>
    <col min="7427" max="7427" width="50.6640625" style="83" customWidth="1"/>
    <col min="7428" max="7428" width="30.6640625" style="83" customWidth="1"/>
    <col min="7429" max="7430" width="10.6640625" style="83" customWidth="1"/>
    <col min="7431" max="7431" width="20.6640625" style="83" customWidth="1"/>
    <col min="7432" max="7680" width="11.33203125" style="83"/>
    <col min="7681" max="7681" width="83.6640625" style="83" customWidth="1"/>
    <col min="7682" max="7682" width="10.6640625" style="83" customWidth="1"/>
    <col min="7683" max="7683" width="50.6640625" style="83" customWidth="1"/>
    <col min="7684" max="7684" width="30.6640625" style="83" customWidth="1"/>
    <col min="7685" max="7686" width="10.6640625" style="83" customWidth="1"/>
    <col min="7687" max="7687" width="20.6640625" style="83" customWidth="1"/>
    <col min="7688" max="7936" width="11.33203125" style="83"/>
    <col min="7937" max="7937" width="83.6640625" style="83" customWidth="1"/>
    <col min="7938" max="7938" width="10.6640625" style="83" customWidth="1"/>
    <col min="7939" max="7939" width="50.6640625" style="83" customWidth="1"/>
    <col min="7940" max="7940" width="30.6640625" style="83" customWidth="1"/>
    <col min="7941" max="7942" width="10.6640625" style="83" customWidth="1"/>
    <col min="7943" max="7943" width="20.6640625" style="83" customWidth="1"/>
    <col min="7944" max="8192" width="11.33203125" style="83"/>
    <col min="8193" max="8193" width="83.6640625" style="83" customWidth="1"/>
    <col min="8194" max="8194" width="10.6640625" style="83" customWidth="1"/>
    <col min="8195" max="8195" width="50.6640625" style="83" customWidth="1"/>
    <col min="8196" max="8196" width="30.6640625" style="83" customWidth="1"/>
    <col min="8197" max="8198" width="10.6640625" style="83" customWidth="1"/>
    <col min="8199" max="8199" width="20.6640625" style="83" customWidth="1"/>
    <col min="8200" max="8448" width="11.33203125" style="83"/>
    <col min="8449" max="8449" width="83.6640625" style="83" customWidth="1"/>
    <col min="8450" max="8450" width="10.6640625" style="83" customWidth="1"/>
    <col min="8451" max="8451" width="50.6640625" style="83" customWidth="1"/>
    <col min="8452" max="8452" width="30.6640625" style="83" customWidth="1"/>
    <col min="8453" max="8454" width="10.6640625" style="83" customWidth="1"/>
    <col min="8455" max="8455" width="20.6640625" style="83" customWidth="1"/>
    <col min="8456" max="8704" width="11.33203125" style="83"/>
    <col min="8705" max="8705" width="83.6640625" style="83" customWidth="1"/>
    <col min="8706" max="8706" width="10.6640625" style="83" customWidth="1"/>
    <col min="8707" max="8707" width="50.6640625" style="83" customWidth="1"/>
    <col min="8708" max="8708" width="30.6640625" style="83" customWidth="1"/>
    <col min="8709" max="8710" width="10.6640625" style="83" customWidth="1"/>
    <col min="8711" max="8711" width="20.6640625" style="83" customWidth="1"/>
    <col min="8712" max="8960" width="11.33203125" style="83"/>
    <col min="8961" max="8961" width="83.6640625" style="83" customWidth="1"/>
    <col min="8962" max="8962" width="10.6640625" style="83" customWidth="1"/>
    <col min="8963" max="8963" width="50.6640625" style="83" customWidth="1"/>
    <col min="8964" max="8964" width="30.6640625" style="83" customWidth="1"/>
    <col min="8965" max="8966" width="10.6640625" style="83" customWidth="1"/>
    <col min="8967" max="8967" width="20.6640625" style="83" customWidth="1"/>
    <col min="8968" max="9216" width="11.33203125" style="83"/>
    <col min="9217" max="9217" width="83.6640625" style="83" customWidth="1"/>
    <col min="9218" max="9218" width="10.6640625" style="83" customWidth="1"/>
    <col min="9219" max="9219" width="50.6640625" style="83" customWidth="1"/>
    <col min="9220" max="9220" width="30.6640625" style="83" customWidth="1"/>
    <col min="9221" max="9222" width="10.6640625" style="83" customWidth="1"/>
    <col min="9223" max="9223" width="20.6640625" style="83" customWidth="1"/>
    <col min="9224" max="9472" width="11.33203125" style="83"/>
    <col min="9473" max="9473" width="83.6640625" style="83" customWidth="1"/>
    <col min="9474" max="9474" width="10.6640625" style="83" customWidth="1"/>
    <col min="9475" max="9475" width="50.6640625" style="83" customWidth="1"/>
    <col min="9476" max="9476" width="30.6640625" style="83" customWidth="1"/>
    <col min="9477" max="9478" width="10.6640625" style="83" customWidth="1"/>
    <col min="9479" max="9479" width="20.6640625" style="83" customWidth="1"/>
    <col min="9480" max="9728" width="11.33203125" style="83"/>
    <col min="9729" max="9729" width="83.6640625" style="83" customWidth="1"/>
    <col min="9730" max="9730" width="10.6640625" style="83" customWidth="1"/>
    <col min="9731" max="9731" width="50.6640625" style="83" customWidth="1"/>
    <col min="9732" max="9732" width="30.6640625" style="83" customWidth="1"/>
    <col min="9733" max="9734" width="10.6640625" style="83" customWidth="1"/>
    <col min="9735" max="9735" width="20.6640625" style="83" customWidth="1"/>
    <col min="9736" max="9984" width="11.33203125" style="83"/>
    <col min="9985" max="9985" width="83.6640625" style="83" customWidth="1"/>
    <col min="9986" max="9986" width="10.6640625" style="83" customWidth="1"/>
    <col min="9987" max="9987" width="50.6640625" style="83" customWidth="1"/>
    <col min="9988" max="9988" width="30.6640625" style="83" customWidth="1"/>
    <col min="9989" max="9990" width="10.6640625" style="83" customWidth="1"/>
    <col min="9991" max="9991" width="20.6640625" style="83" customWidth="1"/>
    <col min="9992" max="10240" width="11.33203125" style="83"/>
    <col min="10241" max="10241" width="83.6640625" style="83" customWidth="1"/>
    <col min="10242" max="10242" width="10.6640625" style="83" customWidth="1"/>
    <col min="10243" max="10243" width="50.6640625" style="83" customWidth="1"/>
    <col min="10244" max="10244" width="30.6640625" style="83" customWidth="1"/>
    <col min="10245" max="10246" width="10.6640625" style="83" customWidth="1"/>
    <col min="10247" max="10247" width="20.6640625" style="83" customWidth="1"/>
    <col min="10248" max="10496" width="11.33203125" style="83"/>
    <col min="10497" max="10497" width="83.6640625" style="83" customWidth="1"/>
    <col min="10498" max="10498" width="10.6640625" style="83" customWidth="1"/>
    <col min="10499" max="10499" width="50.6640625" style="83" customWidth="1"/>
    <col min="10500" max="10500" width="30.6640625" style="83" customWidth="1"/>
    <col min="10501" max="10502" width="10.6640625" style="83" customWidth="1"/>
    <col min="10503" max="10503" width="20.6640625" style="83" customWidth="1"/>
    <col min="10504" max="10752" width="11.33203125" style="83"/>
    <col min="10753" max="10753" width="83.6640625" style="83" customWidth="1"/>
    <col min="10754" max="10754" width="10.6640625" style="83" customWidth="1"/>
    <col min="10755" max="10755" width="50.6640625" style="83" customWidth="1"/>
    <col min="10756" max="10756" width="30.6640625" style="83" customWidth="1"/>
    <col min="10757" max="10758" width="10.6640625" style="83" customWidth="1"/>
    <col min="10759" max="10759" width="20.6640625" style="83" customWidth="1"/>
    <col min="10760" max="11008" width="11.33203125" style="83"/>
    <col min="11009" max="11009" width="83.6640625" style="83" customWidth="1"/>
    <col min="11010" max="11010" width="10.6640625" style="83" customWidth="1"/>
    <col min="11011" max="11011" width="50.6640625" style="83" customWidth="1"/>
    <col min="11012" max="11012" width="30.6640625" style="83" customWidth="1"/>
    <col min="11013" max="11014" width="10.6640625" style="83" customWidth="1"/>
    <col min="11015" max="11015" width="20.6640625" style="83" customWidth="1"/>
    <col min="11016" max="11264" width="11.33203125" style="83"/>
    <col min="11265" max="11265" width="83.6640625" style="83" customWidth="1"/>
    <col min="11266" max="11266" width="10.6640625" style="83" customWidth="1"/>
    <col min="11267" max="11267" width="50.6640625" style="83" customWidth="1"/>
    <col min="11268" max="11268" width="30.6640625" style="83" customWidth="1"/>
    <col min="11269" max="11270" width="10.6640625" style="83" customWidth="1"/>
    <col min="11271" max="11271" width="20.6640625" style="83" customWidth="1"/>
    <col min="11272" max="11520" width="11.33203125" style="83"/>
    <col min="11521" max="11521" width="83.6640625" style="83" customWidth="1"/>
    <col min="11522" max="11522" width="10.6640625" style="83" customWidth="1"/>
    <col min="11523" max="11523" width="50.6640625" style="83" customWidth="1"/>
    <col min="11524" max="11524" width="30.6640625" style="83" customWidth="1"/>
    <col min="11525" max="11526" width="10.6640625" style="83" customWidth="1"/>
    <col min="11527" max="11527" width="20.6640625" style="83" customWidth="1"/>
    <col min="11528" max="11776" width="11.33203125" style="83"/>
    <col min="11777" max="11777" width="83.6640625" style="83" customWidth="1"/>
    <col min="11778" max="11778" width="10.6640625" style="83" customWidth="1"/>
    <col min="11779" max="11779" width="50.6640625" style="83" customWidth="1"/>
    <col min="11780" max="11780" width="30.6640625" style="83" customWidth="1"/>
    <col min="11781" max="11782" width="10.6640625" style="83" customWidth="1"/>
    <col min="11783" max="11783" width="20.6640625" style="83" customWidth="1"/>
    <col min="11784" max="12032" width="11.33203125" style="83"/>
    <col min="12033" max="12033" width="83.6640625" style="83" customWidth="1"/>
    <col min="12034" max="12034" width="10.6640625" style="83" customWidth="1"/>
    <col min="12035" max="12035" width="50.6640625" style="83" customWidth="1"/>
    <col min="12036" max="12036" width="30.6640625" style="83" customWidth="1"/>
    <col min="12037" max="12038" width="10.6640625" style="83" customWidth="1"/>
    <col min="12039" max="12039" width="20.6640625" style="83" customWidth="1"/>
    <col min="12040" max="12288" width="11.33203125" style="83"/>
    <col min="12289" max="12289" width="83.6640625" style="83" customWidth="1"/>
    <col min="12290" max="12290" width="10.6640625" style="83" customWidth="1"/>
    <col min="12291" max="12291" width="50.6640625" style="83" customWidth="1"/>
    <col min="12292" max="12292" width="30.6640625" style="83" customWidth="1"/>
    <col min="12293" max="12294" width="10.6640625" style="83" customWidth="1"/>
    <col min="12295" max="12295" width="20.6640625" style="83" customWidth="1"/>
    <col min="12296" max="12544" width="11.33203125" style="83"/>
    <col min="12545" max="12545" width="83.6640625" style="83" customWidth="1"/>
    <col min="12546" max="12546" width="10.6640625" style="83" customWidth="1"/>
    <col min="12547" max="12547" width="50.6640625" style="83" customWidth="1"/>
    <col min="12548" max="12548" width="30.6640625" style="83" customWidth="1"/>
    <col min="12549" max="12550" width="10.6640625" style="83" customWidth="1"/>
    <col min="12551" max="12551" width="20.6640625" style="83" customWidth="1"/>
    <col min="12552" max="12800" width="11.33203125" style="83"/>
    <col min="12801" max="12801" width="83.6640625" style="83" customWidth="1"/>
    <col min="12802" max="12802" width="10.6640625" style="83" customWidth="1"/>
    <col min="12803" max="12803" width="50.6640625" style="83" customWidth="1"/>
    <col min="12804" max="12804" width="30.6640625" style="83" customWidth="1"/>
    <col min="12805" max="12806" width="10.6640625" style="83" customWidth="1"/>
    <col min="12807" max="12807" width="20.6640625" style="83" customWidth="1"/>
    <col min="12808" max="13056" width="11.33203125" style="83"/>
    <col min="13057" max="13057" width="83.6640625" style="83" customWidth="1"/>
    <col min="13058" max="13058" width="10.6640625" style="83" customWidth="1"/>
    <col min="13059" max="13059" width="50.6640625" style="83" customWidth="1"/>
    <col min="13060" max="13060" width="30.6640625" style="83" customWidth="1"/>
    <col min="13061" max="13062" width="10.6640625" style="83" customWidth="1"/>
    <col min="13063" max="13063" width="20.6640625" style="83" customWidth="1"/>
    <col min="13064" max="13312" width="11.33203125" style="83"/>
    <col min="13313" max="13313" width="83.6640625" style="83" customWidth="1"/>
    <col min="13314" max="13314" width="10.6640625" style="83" customWidth="1"/>
    <col min="13315" max="13315" width="50.6640625" style="83" customWidth="1"/>
    <col min="13316" max="13316" width="30.6640625" style="83" customWidth="1"/>
    <col min="13317" max="13318" width="10.6640625" style="83" customWidth="1"/>
    <col min="13319" max="13319" width="20.6640625" style="83" customWidth="1"/>
    <col min="13320" max="13568" width="11.33203125" style="83"/>
    <col min="13569" max="13569" width="83.6640625" style="83" customWidth="1"/>
    <col min="13570" max="13570" width="10.6640625" style="83" customWidth="1"/>
    <col min="13571" max="13571" width="50.6640625" style="83" customWidth="1"/>
    <col min="13572" max="13572" width="30.6640625" style="83" customWidth="1"/>
    <col min="13573" max="13574" width="10.6640625" style="83" customWidth="1"/>
    <col min="13575" max="13575" width="20.6640625" style="83" customWidth="1"/>
    <col min="13576" max="13824" width="11.33203125" style="83"/>
    <col min="13825" max="13825" width="83.6640625" style="83" customWidth="1"/>
    <col min="13826" max="13826" width="10.6640625" style="83" customWidth="1"/>
    <col min="13827" max="13827" width="50.6640625" style="83" customWidth="1"/>
    <col min="13828" max="13828" width="30.6640625" style="83" customWidth="1"/>
    <col min="13829" max="13830" width="10.6640625" style="83" customWidth="1"/>
    <col min="13831" max="13831" width="20.6640625" style="83" customWidth="1"/>
    <col min="13832" max="14080" width="11.33203125" style="83"/>
    <col min="14081" max="14081" width="83.6640625" style="83" customWidth="1"/>
    <col min="14082" max="14082" width="10.6640625" style="83" customWidth="1"/>
    <col min="14083" max="14083" width="50.6640625" style="83" customWidth="1"/>
    <col min="14084" max="14084" width="30.6640625" style="83" customWidth="1"/>
    <col min="14085" max="14086" width="10.6640625" style="83" customWidth="1"/>
    <col min="14087" max="14087" width="20.6640625" style="83" customWidth="1"/>
    <col min="14088" max="14336" width="11.33203125" style="83"/>
    <col min="14337" max="14337" width="83.6640625" style="83" customWidth="1"/>
    <col min="14338" max="14338" width="10.6640625" style="83" customWidth="1"/>
    <col min="14339" max="14339" width="50.6640625" style="83" customWidth="1"/>
    <col min="14340" max="14340" width="30.6640625" style="83" customWidth="1"/>
    <col min="14341" max="14342" width="10.6640625" style="83" customWidth="1"/>
    <col min="14343" max="14343" width="20.6640625" style="83" customWidth="1"/>
    <col min="14344" max="14592" width="11.33203125" style="83"/>
    <col min="14593" max="14593" width="83.6640625" style="83" customWidth="1"/>
    <col min="14594" max="14594" width="10.6640625" style="83" customWidth="1"/>
    <col min="14595" max="14595" width="50.6640625" style="83" customWidth="1"/>
    <col min="14596" max="14596" width="30.6640625" style="83" customWidth="1"/>
    <col min="14597" max="14598" width="10.6640625" style="83" customWidth="1"/>
    <col min="14599" max="14599" width="20.6640625" style="83" customWidth="1"/>
    <col min="14600" max="14848" width="11.33203125" style="83"/>
    <col min="14849" max="14849" width="83.6640625" style="83" customWidth="1"/>
    <col min="14850" max="14850" width="10.6640625" style="83" customWidth="1"/>
    <col min="14851" max="14851" width="50.6640625" style="83" customWidth="1"/>
    <col min="14852" max="14852" width="30.6640625" style="83" customWidth="1"/>
    <col min="14853" max="14854" width="10.6640625" style="83" customWidth="1"/>
    <col min="14855" max="14855" width="20.6640625" style="83" customWidth="1"/>
    <col min="14856" max="15104" width="11.33203125" style="83"/>
    <col min="15105" max="15105" width="83.6640625" style="83" customWidth="1"/>
    <col min="15106" max="15106" width="10.6640625" style="83" customWidth="1"/>
    <col min="15107" max="15107" width="50.6640625" style="83" customWidth="1"/>
    <col min="15108" max="15108" width="30.6640625" style="83" customWidth="1"/>
    <col min="15109" max="15110" width="10.6640625" style="83" customWidth="1"/>
    <col min="15111" max="15111" width="20.6640625" style="83" customWidth="1"/>
    <col min="15112" max="15360" width="11.33203125" style="83"/>
    <col min="15361" max="15361" width="83.6640625" style="83" customWidth="1"/>
    <col min="15362" max="15362" width="10.6640625" style="83" customWidth="1"/>
    <col min="15363" max="15363" width="50.6640625" style="83" customWidth="1"/>
    <col min="15364" max="15364" width="30.6640625" style="83" customWidth="1"/>
    <col min="15365" max="15366" width="10.6640625" style="83" customWidth="1"/>
    <col min="15367" max="15367" width="20.6640625" style="83" customWidth="1"/>
    <col min="15368" max="15616" width="11.33203125" style="83"/>
    <col min="15617" max="15617" width="83.6640625" style="83" customWidth="1"/>
    <col min="15618" max="15618" width="10.6640625" style="83" customWidth="1"/>
    <col min="15619" max="15619" width="50.6640625" style="83" customWidth="1"/>
    <col min="15620" max="15620" width="30.6640625" style="83" customWidth="1"/>
    <col min="15621" max="15622" width="10.6640625" style="83" customWidth="1"/>
    <col min="15623" max="15623" width="20.6640625" style="83" customWidth="1"/>
    <col min="15624" max="15872" width="11.33203125" style="83"/>
    <col min="15873" max="15873" width="83.6640625" style="83" customWidth="1"/>
    <col min="15874" max="15874" width="10.6640625" style="83" customWidth="1"/>
    <col min="15875" max="15875" width="50.6640625" style="83" customWidth="1"/>
    <col min="15876" max="15876" width="30.6640625" style="83" customWidth="1"/>
    <col min="15877" max="15878" width="10.6640625" style="83" customWidth="1"/>
    <col min="15879" max="15879" width="20.6640625" style="83" customWidth="1"/>
    <col min="15880" max="16128" width="11.33203125" style="83"/>
    <col min="16129" max="16129" width="83.6640625" style="83" customWidth="1"/>
    <col min="16130" max="16130" width="10.6640625" style="83" customWidth="1"/>
    <col min="16131" max="16131" width="50.6640625" style="83" customWidth="1"/>
    <col min="16132" max="16132" width="30.6640625" style="83" customWidth="1"/>
    <col min="16133" max="16134" width="10.6640625" style="83" customWidth="1"/>
    <col min="16135" max="16135" width="20.6640625" style="83" customWidth="1"/>
    <col min="16136" max="16384" width="11.33203125" style="83"/>
  </cols>
  <sheetData>
    <row r="1" spans="2:15" s="76" customFormat="1" ht="48" customHeight="1">
      <c r="B1" s="75"/>
      <c r="E1" s="77"/>
      <c r="G1" s="77"/>
      <c r="H1" s="77"/>
      <c r="I1" s="77"/>
      <c r="J1" s="77"/>
      <c r="K1" s="77"/>
      <c r="L1" s="77"/>
      <c r="M1" s="77"/>
      <c r="N1" s="77"/>
      <c r="O1" s="77"/>
    </row>
    <row r="2" spans="2:15" s="76" customFormat="1" ht="3" customHeight="1" thickBot="1">
      <c r="B2" s="75"/>
      <c r="E2" s="77"/>
      <c r="G2" s="77"/>
      <c r="H2" s="77"/>
      <c r="I2" s="77"/>
      <c r="J2" s="77"/>
      <c r="K2" s="77"/>
      <c r="L2" s="77"/>
      <c r="M2" s="77"/>
      <c r="N2" s="77"/>
      <c r="O2" s="77"/>
    </row>
    <row r="3" spans="2:15" s="76" customFormat="1" ht="47" customHeight="1" thickBot="1">
      <c r="B3" s="104" t="s">
        <v>283</v>
      </c>
      <c r="C3" s="105"/>
      <c r="D3" s="106"/>
      <c r="E3" s="78"/>
      <c r="F3" s="79" t="s">
        <v>284</v>
      </c>
      <c r="G3" s="77"/>
      <c r="H3" s="77"/>
      <c r="I3" s="77"/>
      <c r="J3" s="77"/>
      <c r="K3" s="77"/>
      <c r="L3" s="77"/>
      <c r="M3" s="77"/>
      <c r="N3" s="77"/>
      <c r="O3" s="77"/>
    </row>
    <row r="4" spans="2:15" s="77" customFormat="1" ht="3" customHeight="1">
      <c r="B4" s="80"/>
    </row>
    <row r="5" spans="2:15" s="81" customFormat="1" ht="15" thickBot="1"/>
    <row r="6" spans="2:15" s="82" customFormat="1" ht="15">
      <c r="B6" s="107" t="s">
        <v>279</v>
      </c>
      <c r="C6" s="108"/>
      <c r="D6" s="108"/>
      <c r="E6" s="108"/>
      <c r="F6" s="109"/>
    </row>
    <row r="7" spans="2:15" s="82" customFormat="1">
      <c r="B7" s="110" t="s">
        <v>285</v>
      </c>
      <c r="C7" s="111"/>
      <c r="D7" s="111"/>
      <c r="E7" s="112"/>
      <c r="F7" s="113"/>
    </row>
    <row r="8" spans="2:15" s="82" customFormat="1">
      <c r="B8" s="110"/>
      <c r="C8" s="111"/>
      <c r="D8" s="111"/>
      <c r="E8" s="112"/>
      <c r="F8" s="113"/>
    </row>
    <row r="9" spans="2:15" s="82" customFormat="1">
      <c r="B9" s="110"/>
      <c r="C9" s="111"/>
      <c r="D9" s="111"/>
      <c r="E9" s="112"/>
      <c r="F9" s="113"/>
    </row>
    <row r="10" spans="2:15" s="82" customFormat="1">
      <c r="B10" s="110"/>
      <c r="C10" s="111"/>
      <c r="D10" s="111"/>
      <c r="E10" s="112"/>
      <c r="F10" s="113"/>
    </row>
    <row r="11" spans="2:15" s="82" customFormat="1">
      <c r="B11" s="110"/>
      <c r="C11" s="111"/>
      <c r="D11" s="111"/>
      <c r="E11" s="112"/>
      <c r="F11" s="113"/>
    </row>
    <row r="12" spans="2:15" s="82" customFormat="1">
      <c r="B12" s="110"/>
      <c r="C12" s="111"/>
      <c r="D12" s="111"/>
      <c r="E12" s="112"/>
      <c r="F12" s="113"/>
    </row>
    <row r="13" spans="2:15" s="82" customFormat="1">
      <c r="B13" s="110"/>
      <c r="C13" s="111"/>
      <c r="D13" s="111"/>
      <c r="E13" s="112"/>
      <c r="F13" s="113"/>
    </row>
    <row r="14" spans="2:15" s="82" customFormat="1">
      <c r="B14" s="110"/>
      <c r="C14" s="111"/>
      <c r="D14" s="111"/>
      <c r="E14" s="112"/>
      <c r="F14" s="113"/>
    </row>
    <row r="15" spans="2:15" s="82" customFormat="1">
      <c r="B15" s="114"/>
      <c r="C15" s="115"/>
      <c r="D15" s="115"/>
      <c r="E15" s="116"/>
      <c r="F15" s="117"/>
    </row>
    <row r="16" spans="2:15" s="82" customFormat="1">
      <c r="B16" s="114"/>
      <c r="C16" s="115"/>
      <c r="D16" s="115"/>
      <c r="E16" s="116"/>
      <c r="F16" s="117"/>
    </row>
    <row r="17" spans="2:6" s="82" customFormat="1">
      <c r="B17" s="114"/>
      <c r="C17" s="115"/>
      <c r="D17" s="115"/>
      <c r="E17" s="116"/>
      <c r="F17" s="117"/>
    </row>
    <row r="18" spans="2:6" s="82" customFormat="1">
      <c r="B18" s="114"/>
      <c r="C18" s="115"/>
      <c r="D18" s="115"/>
      <c r="E18" s="116"/>
      <c r="F18" s="117"/>
    </row>
    <row r="19" spans="2:6" s="82" customFormat="1">
      <c r="B19" s="114"/>
      <c r="C19" s="115"/>
      <c r="D19" s="115"/>
      <c r="E19" s="116"/>
      <c r="F19" s="117"/>
    </row>
    <row r="20" spans="2:6" s="82" customFormat="1">
      <c r="B20" s="114"/>
      <c r="C20" s="115"/>
      <c r="D20" s="115"/>
      <c r="E20" s="116"/>
      <c r="F20" s="117"/>
    </row>
    <row r="21" spans="2:6" s="82" customFormat="1">
      <c r="B21" s="114"/>
      <c r="C21" s="115"/>
      <c r="D21" s="115"/>
      <c r="E21" s="116"/>
      <c r="F21" s="117"/>
    </row>
    <row r="22" spans="2:6" s="82" customFormat="1" ht="15" thickBot="1">
      <c r="B22" s="118"/>
      <c r="C22" s="119"/>
      <c r="D22" s="119"/>
      <c r="E22" s="120"/>
      <c r="F22" s="121"/>
    </row>
    <row r="23" spans="2:6" s="81" customFormat="1" ht="15" thickBot="1"/>
    <row r="24" spans="2:6" s="81" customFormat="1" ht="15">
      <c r="B24" s="107" t="s">
        <v>280</v>
      </c>
      <c r="C24" s="108"/>
      <c r="D24" s="108"/>
      <c r="E24" s="108"/>
      <c r="F24" s="109"/>
    </row>
    <row r="25" spans="2:6" s="81" customFormat="1">
      <c r="B25" s="110" t="s">
        <v>329</v>
      </c>
      <c r="C25" s="111"/>
      <c r="D25" s="111"/>
      <c r="E25" s="112"/>
      <c r="F25" s="113"/>
    </row>
    <row r="26" spans="2:6" s="81" customFormat="1">
      <c r="B26" s="110"/>
      <c r="C26" s="111"/>
      <c r="D26" s="111"/>
      <c r="E26" s="112"/>
      <c r="F26" s="113"/>
    </row>
    <row r="27" spans="2:6" s="81" customFormat="1">
      <c r="B27" s="110"/>
      <c r="C27" s="111"/>
      <c r="D27" s="111"/>
      <c r="E27" s="112"/>
      <c r="F27" s="113"/>
    </row>
    <row r="28" spans="2:6" s="81" customFormat="1">
      <c r="B28" s="110"/>
      <c r="C28" s="111"/>
      <c r="D28" s="111"/>
      <c r="E28" s="112"/>
      <c r="F28" s="113"/>
    </row>
    <row r="29" spans="2:6" s="81" customFormat="1">
      <c r="B29" s="114"/>
      <c r="C29" s="115"/>
      <c r="D29" s="115"/>
      <c r="E29" s="116"/>
      <c r="F29" s="117"/>
    </row>
    <row r="30" spans="2:6" s="81" customFormat="1">
      <c r="B30" s="114"/>
      <c r="C30" s="115"/>
      <c r="D30" s="115"/>
      <c r="E30" s="116"/>
      <c r="F30" s="117"/>
    </row>
    <row r="31" spans="2:6" s="81" customFormat="1" ht="15" thickBot="1">
      <c r="B31" s="118"/>
      <c r="C31" s="119"/>
      <c r="D31" s="119"/>
      <c r="E31" s="120"/>
      <c r="F31" s="121"/>
    </row>
    <row r="32" spans="2:6" s="81" customFormat="1"/>
    <row r="33" s="81" customFormat="1"/>
    <row r="34" s="81" customFormat="1"/>
    <row r="35" s="81" customFormat="1"/>
    <row r="36" s="81" customFormat="1"/>
    <row r="37" s="81" customFormat="1"/>
    <row r="38" s="81" customFormat="1"/>
    <row r="39" s="81" customFormat="1"/>
    <row r="40" s="81" customFormat="1"/>
    <row r="41" s="81" customFormat="1"/>
    <row r="42" s="81" customFormat="1"/>
    <row r="43" s="81" customFormat="1"/>
    <row r="44" s="81" customFormat="1"/>
    <row r="45" s="81" customFormat="1"/>
    <row r="46" s="81" customFormat="1"/>
    <row r="47" s="81" customFormat="1"/>
    <row r="48" s="81" customFormat="1"/>
    <row r="49" s="81" customFormat="1"/>
    <row r="50" s="81" customFormat="1"/>
    <row r="51" s="81" customFormat="1"/>
    <row r="52" s="81" customFormat="1"/>
    <row r="53" s="81" customFormat="1"/>
    <row r="54" s="81" customFormat="1"/>
    <row r="55" s="81" customFormat="1"/>
    <row r="56" s="81" customFormat="1"/>
    <row r="57" s="81" customFormat="1"/>
    <row r="58" s="81" customFormat="1"/>
    <row r="59" s="81" customFormat="1"/>
    <row r="60" s="81" customFormat="1"/>
    <row r="61" s="81" customFormat="1"/>
    <row r="62" s="81" customFormat="1"/>
    <row r="63" s="81" customFormat="1"/>
    <row r="64" s="81" customFormat="1"/>
    <row r="65" s="81" customFormat="1"/>
    <row r="66" s="81" customFormat="1"/>
    <row r="67" s="81" customFormat="1"/>
    <row r="68" s="81" customFormat="1"/>
    <row r="69" s="81" customFormat="1"/>
    <row r="70" s="81" customFormat="1"/>
    <row r="71" s="81" customFormat="1"/>
    <row r="72" s="81" customFormat="1"/>
    <row r="73" s="81" customFormat="1"/>
    <row r="74" s="81" customFormat="1"/>
    <row r="75" s="81" customFormat="1"/>
    <row r="76" s="81" customFormat="1"/>
    <row r="77" s="81" customFormat="1"/>
    <row r="78" s="81" customFormat="1"/>
    <row r="79" s="81" customFormat="1"/>
    <row r="80" s="81" customFormat="1"/>
    <row r="81" s="81" customFormat="1"/>
    <row r="82" s="81" customFormat="1"/>
    <row r="83" s="81" customFormat="1"/>
    <row r="84" s="81" customFormat="1"/>
    <row r="85" s="81" customFormat="1"/>
    <row r="86" s="81" customFormat="1"/>
    <row r="87" s="81" customFormat="1"/>
    <row r="88" s="81" customFormat="1"/>
    <row r="89" s="81" customFormat="1"/>
    <row r="90" s="81" customFormat="1"/>
    <row r="91" s="81" customFormat="1"/>
    <row r="92" s="81" customFormat="1"/>
    <row r="93" s="81" customFormat="1"/>
    <row r="94" s="81" customFormat="1"/>
    <row r="95" s="81" customFormat="1"/>
    <row r="96" s="81" customFormat="1"/>
    <row r="97" s="81" customFormat="1"/>
    <row r="98" s="81" customFormat="1"/>
    <row r="99" s="81" customFormat="1"/>
    <row r="100" s="81" customFormat="1"/>
    <row r="101" s="81" customFormat="1"/>
    <row r="102" s="81" customFormat="1"/>
    <row r="103" s="81" customFormat="1"/>
    <row r="104" s="81" customFormat="1"/>
    <row r="105" s="81" customFormat="1"/>
    <row r="106" s="81" customFormat="1"/>
    <row r="107" s="81" customFormat="1"/>
    <row r="108" s="81" customFormat="1"/>
    <row r="109" s="81" customFormat="1"/>
    <row r="110" s="81" customFormat="1"/>
    <row r="111" s="81" customFormat="1"/>
    <row r="112"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row r="156" s="81" customFormat="1"/>
    <row r="157" s="81" customFormat="1"/>
    <row r="158" s="81" customFormat="1"/>
    <row r="159" s="81" customFormat="1"/>
    <row r="160" s="81" customFormat="1"/>
    <row r="161" s="81" customFormat="1"/>
    <row r="162" s="81" customFormat="1"/>
    <row r="163" s="81" customFormat="1"/>
    <row r="164" s="81" customFormat="1"/>
    <row r="165" s="81" customFormat="1"/>
    <row r="166" s="81" customFormat="1"/>
    <row r="167" s="81" customFormat="1"/>
    <row r="168" s="81" customFormat="1"/>
    <row r="169" s="81" customFormat="1"/>
    <row r="170" s="81" customFormat="1"/>
    <row r="171" s="81" customFormat="1"/>
    <row r="172" s="81" customFormat="1"/>
    <row r="173" s="81" customFormat="1"/>
    <row r="174" s="81" customFormat="1"/>
    <row r="175" s="81" customFormat="1"/>
    <row r="176" s="81" customFormat="1"/>
    <row r="177" s="81" customFormat="1"/>
    <row r="178" s="81" customFormat="1"/>
    <row r="179" s="81" customFormat="1"/>
    <row r="180" s="81" customFormat="1"/>
    <row r="181" s="81" customFormat="1"/>
    <row r="182" s="81" customFormat="1"/>
    <row r="183" s="81" customFormat="1"/>
    <row r="184" s="81" customFormat="1"/>
    <row r="185" s="81" customFormat="1"/>
    <row r="186" s="81" customFormat="1"/>
    <row r="187" s="81" customFormat="1"/>
    <row r="188" s="81" customFormat="1"/>
    <row r="189" s="81" customFormat="1"/>
    <row r="190" s="81" customFormat="1"/>
    <row r="191" s="81" customFormat="1"/>
    <row r="192" s="81" customFormat="1"/>
    <row r="193" s="81" customFormat="1"/>
    <row r="194" s="81" customFormat="1"/>
    <row r="195" s="81" customFormat="1"/>
    <row r="196" s="81" customFormat="1"/>
    <row r="197" s="81" customFormat="1"/>
    <row r="198" s="81" customFormat="1"/>
    <row r="199" s="81" customFormat="1"/>
    <row r="200" s="81" customFormat="1"/>
    <row r="201" s="81" customFormat="1"/>
    <row r="202" s="81" customFormat="1"/>
    <row r="203" s="81" customFormat="1"/>
    <row r="204" s="81" customFormat="1"/>
    <row r="205" s="81" customFormat="1"/>
    <row r="206" s="81" customFormat="1"/>
    <row r="207" s="81" customFormat="1"/>
    <row r="208" s="81" customFormat="1"/>
    <row r="209" s="81" customFormat="1"/>
    <row r="210" s="81" customFormat="1"/>
    <row r="211" s="81" customFormat="1"/>
    <row r="212" s="81" customFormat="1"/>
    <row r="213" s="81" customFormat="1"/>
    <row r="214" s="81" customFormat="1"/>
    <row r="215" s="81" customFormat="1"/>
    <row r="216" s="81" customFormat="1"/>
    <row r="217" s="81" customFormat="1"/>
    <row r="218" s="81" customFormat="1"/>
    <row r="219" s="81" customFormat="1"/>
    <row r="220" s="81" customFormat="1"/>
    <row r="221" s="81" customFormat="1"/>
    <row r="222" s="81" customFormat="1"/>
    <row r="223" s="81" customFormat="1"/>
    <row r="224" s="81" customFormat="1"/>
    <row r="225" s="81" customFormat="1"/>
    <row r="226" s="81" customFormat="1"/>
    <row r="227" s="81" customFormat="1"/>
    <row r="228" s="81" customFormat="1"/>
    <row r="229" s="81" customFormat="1"/>
    <row r="230" s="81" customFormat="1"/>
    <row r="231" s="81" customFormat="1"/>
    <row r="232" s="81" customFormat="1"/>
    <row r="233" s="81" customFormat="1"/>
    <row r="234" s="81" customFormat="1"/>
    <row r="235" s="81" customFormat="1"/>
    <row r="236" s="81" customFormat="1"/>
    <row r="237" s="81" customFormat="1"/>
    <row r="238" s="81" customFormat="1"/>
    <row r="239" s="81" customFormat="1"/>
    <row r="240" s="81" customFormat="1"/>
    <row r="241" s="81" customFormat="1"/>
    <row r="242" s="81" customFormat="1"/>
    <row r="243" s="81" customFormat="1"/>
    <row r="244" s="81" customFormat="1"/>
    <row r="245" s="81" customFormat="1"/>
    <row r="246" s="81" customFormat="1"/>
    <row r="247" s="81" customFormat="1"/>
    <row r="248" s="81" customFormat="1"/>
    <row r="249" s="81" customFormat="1"/>
    <row r="250" s="81" customFormat="1"/>
    <row r="251" s="81" customFormat="1"/>
    <row r="252" s="81" customFormat="1"/>
    <row r="253" s="81" customFormat="1"/>
    <row r="254" s="81" customFormat="1"/>
    <row r="255" s="81" customFormat="1"/>
    <row r="256" s="81" customFormat="1"/>
    <row r="257" s="81" customFormat="1"/>
    <row r="258" s="81" customFormat="1"/>
    <row r="259" s="81" customFormat="1"/>
    <row r="260" s="81" customFormat="1"/>
    <row r="261" s="81" customFormat="1"/>
    <row r="262" s="81" customFormat="1"/>
    <row r="263" s="81" customFormat="1"/>
    <row r="264" s="81" customFormat="1"/>
    <row r="265" s="81" customFormat="1"/>
    <row r="266" s="81" customFormat="1"/>
    <row r="267" s="81" customFormat="1"/>
    <row r="268" s="81" customFormat="1"/>
    <row r="269" s="81" customFormat="1"/>
    <row r="270" s="81" customFormat="1"/>
    <row r="271" s="81" customFormat="1"/>
    <row r="272" s="81" customFormat="1"/>
    <row r="273" s="81" customFormat="1"/>
    <row r="274" s="81" customFormat="1"/>
    <row r="275" s="81" customFormat="1"/>
    <row r="276" s="81" customFormat="1"/>
    <row r="277" s="81" customFormat="1"/>
    <row r="278" s="81" customFormat="1"/>
    <row r="279" s="81" customFormat="1"/>
    <row r="280" s="81" customFormat="1"/>
    <row r="281" s="81" customFormat="1"/>
    <row r="282" s="81" customFormat="1"/>
    <row r="283" s="81" customFormat="1"/>
    <row r="284" s="81" customFormat="1"/>
    <row r="285" s="81" customFormat="1"/>
    <row r="286" s="81" customFormat="1"/>
    <row r="287" s="81" customFormat="1"/>
    <row r="288" s="81" customFormat="1"/>
    <row r="289" s="81" customFormat="1"/>
    <row r="290" s="81" customFormat="1"/>
    <row r="291" s="81" customFormat="1"/>
    <row r="292" s="81" customFormat="1"/>
    <row r="293" s="81" customFormat="1"/>
    <row r="294" s="81" customFormat="1"/>
    <row r="295" s="81" customFormat="1"/>
    <row r="296" s="81" customFormat="1"/>
    <row r="297" s="81" customFormat="1"/>
    <row r="298" s="81" customFormat="1"/>
    <row r="299" s="81" customFormat="1"/>
    <row r="300" s="81" customFormat="1"/>
    <row r="301" s="81" customFormat="1"/>
    <row r="302" s="81" customFormat="1"/>
    <row r="303" s="81" customFormat="1"/>
    <row r="304" s="81" customFormat="1"/>
    <row r="305" s="81" customFormat="1"/>
    <row r="306" s="81" customFormat="1"/>
    <row r="307" s="81" customFormat="1"/>
    <row r="308" s="81" customFormat="1"/>
    <row r="309" s="81" customFormat="1"/>
    <row r="310" s="81" customFormat="1"/>
    <row r="311" s="81" customFormat="1"/>
    <row r="312" s="81" customFormat="1"/>
    <row r="313" s="81" customFormat="1"/>
    <row r="314" s="81" customFormat="1"/>
    <row r="315" s="81" customFormat="1"/>
    <row r="316" s="81" customFormat="1"/>
    <row r="317" s="81" customFormat="1"/>
    <row r="318" s="81" customFormat="1"/>
    <row r="319" s="81" customFormat="1"/>
    <row r="320" s="81" customFormat="1"/>
    <row r="321" s="81" customFormat="1"/>
    <row r="322" s="81" customFormat="1"/>
    <row r="323" s="81" customFormat="1"/>
    <row r="324" s="81" customFormat="1"/>
    <row r="325" s="81" customFormat="1"/>
    <row r="326" s="81" customFormat="1"/>
    <row r="327" s="81" customFormat="1"/>
    <row r="328" s="81" customFormat="1"/>
    <row r="329" s="81" customFormat="1"/>
    <row r="330" s="81" customFormat="1"/>
    <row r="331" s="81" customFormat="1"/>
    <row r="332" s="81" customFormat="1"/>
    <row r="333" s="81" customFormat="1"/>
    <row r="334" s="81" customFormat="1"/>
    <row r="335" s="81" customFormat="1"/>
    <row r="336" s="81" customFormat="1"/>
    <row r="337" s="81" customFormat="1"/>
    <row r="338" s="81" customFormat="1"/>
    <row r="339" s="81" customFormat="1"/>
    <row r="340" s="81" customFormat="1"/>
    <row r="341" s="81" customFormat="1"/>
    <row r="342" s="81" customFormat="1"/>
    <row r="343" s="81" customFormat="1"/>
    <row r="344" s="81" customFormat="1"/>
    <row r="345" s="81" customFormat="1"/>
    <row r="346" s="81" customFormat="1"/>
    <row r="347" s="81" customFormat="1"/>
    <row r="348" s="81" customFormat="1"/>
    <row r="349" s="81" customFormat="1"/>
    <row r="350" s="81" customFormat="1"/>
    <row r="351" s="81" customFormat="1"/>
    <row r="352" s="81" customFormat="1"/>
    <row r="353" s="81" customFormat="1"/>
    <row r="354" s="81" customFormat="1"/>
    <row r="355" s="81" customFormat="1"/>
    <row r="356" s="81" customFormat="1"/>
    <row r="357" s="81" customFormat="1"/>
    <row r="358" s="81" customFormat="1"/>
    <row r="359" s="81" customFormat="1"/>
    <row r="360" s="81" customFormat="1"/>
    <row r="361" s="81" customFormat="1"/>
    <row r="362" s="81" customFormat="1"/>
    <row r="363" s="81" customFormat="1"/>
    <row r="364" s="81" customFormat="1"/>
    <row r="365" s="81" customFormat="1"/>
    <row r="366" s="81" customFormat="1"/>
    <row r="367" s="81" customFormat="1"/>
    <row r="368" s="81" customFormat="1"/>
    <row r="369" s="81" customFormat="1"/>
    <row r="370" s="81" customFormat="1"/>
    <row r="371" s="81" customFormat="1"/>
    <row r="372" s="81" customFormat="1"/>
    <row r="373" s="81" customFormat="1"/>
    <row r="374" s="81" customFormat="1"/>
    <row r="375" s="81" customFormat="1"/>
    <row r="376" s="81" customFormat="1"/>
    <row r="377" s="81" customFormat="1"/>
    <row r="378" s="81" customFormat="1"/>
    <row r="379" s="81" customFormat="1"/>
    <row r="380" s="81" customFormat="1"/>
    <row r="381" s="81" customFormat="1"/>
    <row r="382" s="81" customFormat="1"/>
    <row r="383" s="81" customFormat="1"/>
    <row r="384" s="81" customFormat="1"/>
    <row r="385" s="81" customFormat="1"/>
    <row r="386" s="81" customFormat="1"/>
    <row r="387" s="81" customFormat="1"/>
    <row r="388" s="81" customFormat="1"/>
    <row r="389" s="81" customFormat="1"/>
    <row r="390" s="81" customFormat="1"/>
    <row r="391" s="81" customFormat="1"/>
    <row r="392" s="81" customFormat="1"/>
    <row r="393" s="81" customFormat="1"/>
    <row r="394" s="81" customFormat="1"/>
    <row r="395" s="81" customFormat="1"/>
    <row r="396" s="81" customFormat="1"/>
    <row r="397" s="81" customFormat="1"/>
    <row r="398" s="81" customFormat="1"/>
    <row r="399" s="81" customFormat="1"/>
    <row r="400" s="81" customFormat="1"/>
    <row r="401" s="81" customFormat="1"/>
    <row r="402" s="81" customFormat="1"/>
    <row r="403" s="81" customFormat="1"/>
    <row r="404" s="81" customFormat="1"/>
    <row r="405" s="81" customFormat="1"/>
    <row r="406" s="81" customFormat="1"/>
    <row r="407" s="81" customFormat="1"/>
    <row r="408" s="81" customFormat="1"/>
    <row r="409" s="81" customFormat="1"/>
    <row r="410" s="81" customFormat="1"/>
    <row r="411" s="81" customFormat="1"/>
    <row r="412" s="81" customFormat="1"/>
    <row r="413" s="81" customFormat="1"/>
    <row r="414" s="81" customFormat="1"/>
    <row r="415" s="81" customFormat="1"/>
    <row r="416" s="81" customFormat="1"/>
    <row r="417" s="81" customFormat="1"/>
    <row r="418" s="81" customFormat="1"/>
    <row r="419" s="81" customFormat="1"/>
    <row r="420" s="81" customFormat="1"/>
    <row r="421" s="81" customFormat="1"/>
    <row r="422" s="81" customFormat="1"/>
    <row r="423" s="81" customFormat="1"/>
    <row r="424" s="81" customFormat="1"/>
    <row r="425" s="81" customFormat="1"/>
    <row r="426" s="81" customFormat="1"/>
    <row r="427" s="81" customFormat="1"/>
    <row r="428" s="81" customFormat="1"/>
    <row r="429" s="81" customFormat="1"/>
    <row r="430" s="81" customFormat="1"/>
    <row r="431" s="81" customFormat="1"/>
    <row r="432" s="81" customFormat="1"/>
    <row r="433" s="81" customFormat="1"/>
    <row r="434" s="81" customFormat="1"/>
    <row r="435" s="81" customFormat="1"/>
    <row r="436" s="81" customFormat="1"/>
    <row r="437" s="81" customFormat="1"/>
    <row r="438" s="81" customFormat="1"/>
    <row r="439" s="81" customFormat="1"/>
    <row r="440" s="81" customFormat="1"/>
    <row r="441" s="81" customFormat="1"/>
    <row r="442" s="81" customFormat="1"/>
    <row r="443" s="81" customFormat="1"/>
    <row r="444" s="81" customFormat="1"/>
    <row r="445" s="81" customFormat="1"/>
    <row r="446" s="81" customFormat="1"/>
    <row r="447" s="81" customFormat="1"/>
    <row r="448" s="81" customFormat="1"/>
    <row r="449" s="81" customFormat="1"/>
    <row r="450" s="81" customFormat="1"/>
    <row r="451" s="81" customFormat="1"/>
    <row r="452" s="81" customFormat="1"/>
    <row r="453" s="81" customFormat="1"/>
    <row r="454" s="81" customFormat="1"/>
    <row r="455" s="81" customFormat="1"/>
    <row r="456" s="81" customFormat="1"/>
    <row r="457" s="81" customFormat="1"/>
    <row r="458" s="81" customFormat="1"/>
    <row r="459" s="81" customFormat="1"/>
    <row r="460" s="81" customFormat="1"/>
    <row r="461" s="81" customFormat="1"/>
    <row r="462" s="81" customFormat="1"/>
    <row r="463" s="81" customFormat="1"/>
    <row r="464" s="81" customFormat="1"/>
    <row r="465" s="81" customFormat="1"/>
    <row r="466" s="81" customFormat="1"/>
    <row r="467" s="81" customFormat="1"/>
    <row r="468" s="81" customFormat="1"/>
    <row r="469" s="81" customFormat="1"/>
    <row r="470" s="81" customFormat="1"/>
    <row r="471" s="81" customFormat="1"/>
    <row r="472" s="81" customFormat="1"/>
    <row r="473" s="81" customFormat="1"/>
    <row r="474" s="81" customFormat="1"/>
    <row r="475" s="81" customFormat="1"/>
    <row r="476" s="81" customFormat="1"/>
    <row r="477" s="81" customFormat="1"/>
    <row r="478" s="81" customFormat="1"/>
    <row r="479" s="81" customFormat="1"/>
    <row r="480" s="81" customFormat="1"/>
    <row r="481" s="81" customFormat="1"/>
    <row r="482" s="81" customFormat="1"/>
    <row r="483" s="81" customFormat="1"/>
    <row r="484" s="81" customFormat="1"/>
    <row r="485" s="81" customFormat="1"/>
    <row r="486" s="81" customFormat="1"/>
    <row r="487" s="81" customFormat="1"/>
    <row r="488" s="81" customFormat="1"/>
    <row r="489" s="81" customFormat="1"/>
    <row r="490" s="81" customFormat="1"/>
    <row r="491" s="81" customFormat="1"/>
    <row r="492" s="81" customFormat="1"/>
    <row r="493" s="81" customFormat="1"/>
    <row r="494" s="81" customFormat="1"/>
    <row r="495" s="81" customFormat="1"/>
    <row r="496" s="81" customFormat="1"/>
    <row r="497" s="81" customFormat="1"/>
    <row r="498" s="81" customFormat="1"/>
    <row r="499" s="81" customFormat="1"/>
    <row r="500" s="81" customFormat="1"/>
    <row r="501" s="81" customFormat="1"/>
    <row r="502" s="81" customFormat="1"/>
    <row r="503" s="81" customFormat="1"/>
    <row r="504" s="81" customFormat="1"/>
    <row r="505" s="81" customFormat="1"/>
    <row r="506" s="81" customFormat="1"/>
    <row r="507" s="81" customFormat="1"/>
    <row r="508" s="81" customFormat="1"/>
    <row r="509" s="81" customFormat="1"/>
    <row r="510" s="81" customFormat="1"/>
    <row r="511" s="81" customFormat="1"/>
    <row r="512" s="81" customFormat="1"/>
    <row r="513" s="81" customFormat="1"/>
    <row r="514" s="81" customFormat="1"/>
    <row r="515" s="81" customFormat="1"/>
    <row r="516" s="81" customFormat="1"/>
    <row r="517" s="81" customFormat="1"/>
    <row r="518" s="81" customFormat="1"/>
    <row r="519" s="81" customFormat="1"/>
    <row r="520" s="81" customFormat="1"/>
    <row r="521" s="81" customFormat="1"/>
    <row r="522" s="81" customFormat="1"/>
    <row r="523" s="81" customFormat="1"/>
    <row r="524" s="81" customFormat="1"/>
    <row r="525" s="81" customFormat="1"/>
    <row r="526" s="81" customFormat="1"/>
    <row r="527" s="81" customFormat="1"/>
    <row r="528" s="81" customFormat="1"/>
    <row r="529" s="81" customFormat="1"/>
    <row r="530" s="81" customFormat="1"/>
    <row r="531" s="81" customFormat="1"/>
    <row r="532" s="81" customFormat="1"/>
    <row r="533" s="81" customFormat="1"/>
    <row r="534" s="81" customFormat="1"/>
    <row r="535" s="81" customFormat="1"/>
    <row r="536" s="81" customFormat="1"/>
    <row r="537" s="81" customFormat="1"/>
    <row r="538" s="81" customFormat="1"/>
    <row r="539" s="81" customFormat="1"/>
    <row r="540" s="81" customFormat="1"/>
    <row r="541" s="81" customFormat="1"/>
    <row r="542" s="81" customFormat="1"/>
    <row r="543" s="81" customFormat="1"/>
    <row r="544" s="81" customFormat="1"/>
    <row r="545" s="81" customFormat="1"/>
    <row r="546" s="81" customFormat="1"/>
    <row r="547" s="81" customFormat="1"/>
    <row r="548" s="81" customFormat="1"/>
    <row r="549" s="81" customFormat="1"/>
    <row r="550" s="81" customFormat="1"/>
    <row r="551" s="81" customFormat="1"/>
    <row r="552" s="81" customFormat="1"/>
    <row r="553" s="81" customFormat="1"/>
    <row r="554" s="81" customFormat="1"/>
    <row r="555" s="81" customFormat="1"/>
    <row r="556" s="81" customFormat="1"/>
    <row r="557" s="81" customFormat="1"/>
    <row r="558" s="81" customFormat="1"/>
    <row r="559" s="81" customFormat="1"/>
    <row r="560" s="81" customFormat="1"/>
    <row r="561" s="81" customFormat="1"/>
    <row r="562" s="81" customFormat="1"/>
    <row r="563" s="81" customFormat="1"/>
    <row r="564" s="81" customFormat="1"/>
    <row r="565" s="81" customFormat="1"/>
    <row r="566" s="81" customFormat="1"/>
    <row r="567" s="81" customFormat="1"/>
    <row r="568" s="81" customFormat="1"/>
    <row r="569" s="81" customFormat="1"/>
    <row r="570" s="81" customFormat="1"/>
    <row r="571" s="81" customFormat="1"/>
  </sheetData>
  <mergeCells count="5">
    <mergeCell ref="B3:D3"/>
    <mergeCell ref="B6:F6"/>
    <mergeCell ref="B7:F22"/>
    <mergeCell ref="B24:F24"/>
    <mergeCell ref="B25:F31"/>
  </mergeCells>
  <pageMargins left="0.7" right="0.7" top="0.75" bottom="0.75" header="0.3" footer="0.3"/>
  <pageSetup paperSize="9" orientation="portrait" horizontalDpi="75" verticalDpi="7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G65"/>
  <sheetViews>
    <sheetView showGridLines="0" zoomScaleNormal="100" zoomScalePageLayoutView="117" workbookViewId="0">
      <pane ySplit="3" topLeftCell="A4" activePane="bottomLeft" state="frozen"/>
      <selection pane="bottomLeft" activeCell="D12" sqref="D12"/>
    </sheetView>
  </sheetViews>
  <sheetFormatPr baseColWidth="10" defaultColWidth="8.83203125" defaultRowHeight="14"/>
  <cols>
    <col min="1" max="1" width="1.1640625" style="17" customWidth="1"/>
    <col min="2" max="3" width="28.83203125" style="17" customWidth="1"/>
    <col min="4" max="4" width="130.83203125" style="16" customWidth="1"/>
    <col min="5" max="5" width="12.83203125" style="16" customWidth="1"/>
    <col min="6" max="6" width="12.83203125" style="17" customWidth="1"/>
    <col min="7" max="16384" width="8.83203125" style="17"/>
  </cols>
  <sheetData>
    <row r="1" spans="2:7" ht="48" customHeight="1">
      <c r="B1" s="15"/>
      <c r="C1" s="15"/>
      <c r="D1" s="16" t="s">
        <v>0</v>
      </c>
    </row>
    <row r="2" spans="2:7" ht="2.25" customHeight="1" thickBot="1"/>
    <row r="3" spans="2:7" s="19" customFormat="1" ht="69" customHeight="1" thickBot="1">
      <c r="B3" s="124" t="s">
        <v>328</v>
      </c>
      <c r="C3" s="125"/>
      <c r="D3" s="126"/>
      <c r="E3" s="54"/>
      <c r="F3" s="55"/>
      <c r="G3" s="55"/>
    </row>
    <row r="4" spans="2:7" s="19" customFormat="1" ht="4" customHeight="1" thickBot="1">
      <c r="B4" s="18"/>
      <c r="C4" s="18"/>
      <c r="E4" s="17"/>
      <c r="F4" s="17"/>
    </row>
    <row r="5" spans="2:7" s="35" customFormat="1" ht="18">
      <c r="B5" s="37" t="s">
        <v>6</v>
      </c>
      <c r="C5" s="43"/>
      <c r="D5" s="44"/>
    </row>
    <row r="6" spans="2:7" s="35" customFormat="1" ht="16" customHeight="1">
      <c r="B6" s="23" t="s">
        <v>7</v>
      </c>
      <c r="C6" s="24" t="s">
        <v>298</v>
      </c>
      <c r="D6" s="24" t="s">
        <v>8</v>
      </c>
    </row>
    <row r="7" spans="2:7" s="35" customFormat="1" ht="16" customHeight="1">
      <c r="B7" s="127" t="s">
        <v>286</v>
      </c>
      <c r="C7" s="128"/>
      <c r="D7" s="128"/>
    </row>
    <row r="8" spans="2:7" s="35" customFormat="1" ht="25" customHeight="1">
      <c r="B8" s="26" t="s">
        <v>9</v>
      </c>
      <c r="C8" s="86" t="s">
        <v>288</v>
      </c>
      <c r="D8" s="27" t="s">
        <v>287</v>
      </c>
    </row>
    <row r="9" spans="2:7" s="35" customFormat="1" ht="16" customHeight="1">
      <c r="B9" s="127" t="s">
        <v>289</v>
      </c>
      <c r="C9" s="128"/>
      <c r="D9" s="128"/>
    </row>
    <row r="10" spans="2:7" s="35" customFormat="1" ht="25" customHeight="1">
      <c r="B10" s="26" t="s">
        <v>10</v>
      </c>
      <c r="C10" s="74" t="s">
        <v>288</v>
      </c>
      <c r="D10" s="27" t="s">
        <v>336</v>
      </c>
    </row>
    <row r="11" spans="2:7" s="67" customFormat="1" ht="16" customHeight="1">
      <c r="B11" s="127" t="s">
        <v>290</v>
      </c>
      <c r="C11" s="128"/>
      <c r="D11" s="128"/>
      <c r="E11" s="68"/>
    </row>
    <row r="12" spans="2:7" s="35" customFormat="1" ht="160" customHeight="1">
      <c r="B12" s="26"/>
      <c r="C12" s="74" t="s">
        <v>291</v>
      </c>
      <c r="D12" s="27" t="s">
        <v>292</v>
      </c>
    </row>
    <row r="13" spans="2:7" s="25" customFormat="1" ht="16" customHeight="1">
      <c r="B13" s="122" t="s">
        <v>293</v>
      </c>
      <c r="C13" s="123"/>
      <c r="D13" s="123"/>
      <c r="E13" s="28"/>
    </row>
    <row r="14" spans="2:7" s="35" customFormat="1" ht="160" customHeight="1">
      <c r="B14" s="26"/>
      <c r="C14" s="74" t="s">
        <v>291</v>
      </c>
      <c r="D14" s="27" t="s">
        <v>294</v>
      </c>
    </row>
    <row r="15" spans="2:7" s="25" customFormat="1" ht="15">
      <c r="B15" s="122" t="s">
        <v>295</v>
      </c>
      <c r="C15" s="123"/>
      <c r="D15" s="123"/>
      <c r="E15" s="28"/>
    </row>
    <row r="16" spans="2:7" s="25" customFormat="1">
      <c r="B16" s="26" t="s">
        <v>10</v>
      </c>
      <c r="C16" s="84" t="s">
        <v>296</v>
      </c>
      <c r="D16" s="27" t="s">
        <v>337</v>
      </c>
      <c r="E16" s="28"/>
    </row>
    <row r="17" spans="2:5" s="25" customFormat="1" ht="15">
      <c r="B17" s="122" t="s">
        <v>297</v>
      </c>
      <c r="C17" s="123"/>
      <c r="D17" s="123"/>
      <c r="E17" s="28"/>
    </row>
    <row r="18" spans="2:5" s="25" customFormat="1">
      <c r="B18" s="26" t="s">
        <v>10</v>
      </c>
      <c r="C18" s="84" t="s">
        <v>296</v>
      </c>
      <c r="D18" s="27" t="s">
        <v>337</v>
      </c>
      <c r="E18" s="28"/>
    </row>
    <row r="19" spans="2:5" s="25" customFormat="1" ht="13">
      <c r="D19" s="28"/>
      <c r="E19" s="28"/>
    </row>
    <row r="20" spans="2:5" s="25" customFormat="1" ht="13">
      <c r="D20" s="28"/>
      <c r="E20" s="28"/>
    </row>
    <row r="21" spans="2:5" s="25" customFormat="1" ht="13">
      <c r="D21" s="28"/>
      <c r="E21" s="28"/>
    </row>
    <row r="22" spans="2:5" s="25" customFormat="1" ht="13">
      <c r="D22" s="28"/>
      <c r="E22" s="28"/>
    </row>
    <row r="23" spans="2:5" s="25" customFormat="1" ht="13">
      <c r="D23" s="28"/>
      <c r="E23" s="28"/>
    </row>
    <row r="24" spans="2:5" s="25" customFormat="1" ht="13">
      <c r="D24" s="28"/>
      <c r="E24" s="28"/>
    </row>
    <row r="25" spans="2:5" s="25" customFormat="1" ht="13">
      <c r="D25" s="28"/>
      <c r="E25" s="28"/>
    </row>
    <row r="26" spans="2:5" s="25" customFormat="1" ht="13">
      <c r="D26" s="28"/>
      <c r="E26" s="28"/>
    </row>
    <row r="27" spans="2:5" s="20" customFormat="1">
      <c r="D27" s="21"/>
      <c r="E27" s="21"/>
    </row>
    <row r="28" spans="2:5" s="20" customFormat="1">
      <c r="D28" s="21"/>
      <c r="E28" s="21"/>
    </row>
    <row r="29" spans="2:5" s="20" customFormat="1">
      <c r="D29" s="21"/>
      <c r="E29" s="21"/>
    </row>
    <row r="30" spans="2:5" s="20" customFormat="1">
      <c r="D30" s="21"/>
      <c r="E30" s="21"/>
    </row>
    <row r="31" spans="2:5" s="20" customFormat="1">
      <c r="D31" s="21"/>
      <c r="E31" s="21"/>
    </row>
    <row r="32" spans="2:5" s="20" customFormat="1">
      <c r="D32" s="21"/>
      <c r="E32" s="21"/>
    </row>
    <row r="33" spans="2:5" s="20" customFormat="1">
      <c r="D33" s="21"/>
      <c r="E33" s="21"/>
    </row>
    <row r="34" spans="2:5" s="20" customFormat="1">
      <c r="D34" s="21"/>
      <c r="E34" s="21"/>
    </row>
    <row r="35" spans="2:5" s="20" customFormat="1">
      <c r="D35" s="21"/>
      <c r="E35" s="21"/>
    </row>
    <row r="36" spans="2:5" s="20" customFormat="1">
      <c r="D36" s="21"/>
      <c r="E36" s="21"/>
    </row>
    <row r="37" spans="2:5" s="20" customFormat="1">
      <c r="D37" s="21"/>
      <c r="E37" s="21"/>
    </row>
    <row r="38" spans="2:5" s="20" customFormat="1">
      <c r="D38" s="21"/>
      <c r="E38" s="16"/>
    </row>
    <row r="39" spans="2:5" s="20" customFormat="1">
      <c r="D39" s="21"/>
      <c r="E39" s="16"/>
    </row>
    <row r="40" spans="2:5" s="20" customFormat="1">
      <c r="D40" s="21"/>
      <c r="E40" s="16"/>
    </row>
    <row r="41" spans="2:5">
      <c r="B41" s="20"/>
      <c r="C41" s="20"/>
      <c r="D41" s="21"/>
    </row>
    <row r="42" spans="2:5">
      <c r="B42" s="20"/>
      <c r="C42" s="20"/>
      <c r="D42" s="21"/>
    </row>
    <row r="43" spans="2:5">
      <c r="B43" s="20"/>
      <c r="C43" s="20"/>
      <c r="D43" s="21"/>
    </row>
    <row r="44" spans="2:5">
      <c r="B44" s="20"/>
      <c r="C44" s="20"/>
      <c r="D44" s="21"/>
    </row>
    <row r="45" spans="2:5">
      <c r="B45" s="20"/>
      <c r="C45" s="20"/>
      <c r="D45" s="21"/>
    </row>
    <row r="46" spans="2:5">
      <c r="B46" s="20"/>
      <c r="C46" s="20"/>
      <c r="D46" s="21"/>
    </row>
    <row r="47" spans="2:5">
      <c r="B47" s="20"/>
      <c r="C47" s="20"/>
      <c r="D47" s="21"/>
    </row>
    <row r="48" spans="2:5">
      <c r="B48" s="20"/>
      <c r="C48" s="20"/>
      <c r="D48" s="21"/>
    </row>
    <row r="49" spans="2:4">
      <c r="B49" s="20"/>
      <c r="C49" s="20"/>
      <c r="D49" s="21"/>
    </row>
    <row r="50" spans="2:4">
      <c r="B50" s="20"/>
      <c r="C50" s="20"/>
      <c r="D50" s="21"/>
    </row>
    <row r="51" spans="2:4">
      <c r="B51" s="20"/>
      <c r="C51" s="20"/>
      <c r="D51" s="21"/>
    </row>
    <row r="52" spans="2:4">
      <c r="B52" s="20"/>
      <c r="C52" s="20"/>
      <c r="D52" s="21"/>
    </row>
    <row r="53" spans="2:4">
      <c r="B53" s="20"/>
      <c r="C53" s="20"/>
      <c r="D53" s="21"/>
    </row>
    <row r="54" spans="2:4">
      <c r="B54" s="20"/>
      <c r="C54" s="20"/>
      <c r="D54" s="21"/>
    </row>
    <row r="55" spans="2:4">
      <c r="B55" s="20"/>
      <c r="C55" s="20"/>
      <c r="D55" s="21"/>
    </row>
    <row r="56" spans="2:4">
      <c r="B56" s="20"/>
      <c r="C56" s="20"/>
      <c r="D56" s="21"/>
    </row>
    <row r="57" spans="2:4">
      <c r="B57" s="20"/>
      <c r="C57" s="20"/>
      <c r="D57" s="21"/>
    </row>
    <row r="58" spans="2:4">
      <c r="B58" s="20"/>
      <c r="C58" s="20"/>
      <c r="D58" s="21"/>
    </row>
    <row r="59" spans="2:4">
      <c r="B59" s="20"/>
      <c r="C59" s="20"/>
      <c r="D59" s="21"/>
    </row>
    <row r="60" spans="2:4">
      <c r="B60" s="20"/>
      <c r="C60" s="20"/>
      <c r="D60" s="21"/>
    </row>
    <row r="61" spans="2:4">
      <c r="B61" s="20"/>
      <c r="C61" s="20"/>
      <c r="D61" s="21"/>
    </row>
    <row r="62" spans="2:4">
      <c r="B62" s="20"/>
      <c r="C62" s="20"/>
      <c r="D62" s="21"/>
    </row>
    <row r="63" spans="2:4">
      <c r="B63" s="20"/>
      <c r="C63" s="20"/>
      <c r="D63" s="21"/>
    </row>
    <row r="64" spans="2:4">
      <c r="B64" s="20"/>
      <c r="C64" s="20"/>
      <c r="D64" s="21"/>
    </row>
    <row r="65" spans="2:4">
      <c r="B65" s="20"/>
      <c r="C65" s="20"/>
      <c r="D65" s="21"/>
    </row>
  </sheetData>
  <mergeCells count="7">
    <mergeCell ref="B15:D15"/>
    <mergeCell ref="B17:D17"/>
    <mergeCell ref="B3:D3"/>
    <mergeCell ref="B13:D13"/>
    <mergeCell ref="B11:D11"/>
    <mergeCell ref="B7:D7"/>
    <mergeCell ref="B9:D9"/>
  </mergeCells>
  <conditionalFormatting sqref="C12">
    <cfRule type="expression" dxfId="127" priority="16">
      <formula>LEN(C12)&lt;8</formula>
    </cfRule>
  </conditionalFormatting>
  <conditionalFormatting sqref="C10">
    <cfRule type="expression" dxfId="126" priority="15">
      <formula>LEN(C10)&lt;8</formula>
    </cfRule>
  </conditionalFormatting>
  <conditionalFormatting sqref="C14">
    <cfRule type="expression" dxfId="125" priority="14">
      <formula>LEN(C14)&lt;8</formula>
    </cfRule>
  </conditionalFormatting>
  <conditionalFormatting sqref="C8">
    <cfRule type="expression" dxfId="124" priority="12">
      <formula>LEN(C8)&gt;40</formula>
    </cfRule>
    <cfRule type="expression" dxfId="123" priority="13">
      <formula>LEN(C8)&lt;8</formula>
    </cfRule>
  </conditionalFormatting>
  <conditionalFormatting sqref="C16">
    <cfRule type="expression" dxfId="122" priority="2">
      <formula>LEN(C16)&lt;8</formula>
    </cfRule>
  </conditionalFormatting>
  <conditionalFormatting sqref="C18">
    <cfRule type="expression" dxfId="121" priority="1">
      <formula>LEN(C18)&lt;8</formula>
    </cfRule>
  </conditionalFormatting>
  <dataValidations count="3">
    <dataValidation type="textLength" allowBlank="1" showInputMessage="1" showErrorMessage="1" errorTitle="Password Length Error" error="Password must be minimum of 8 and maximum 12 characters length" promptTitle="Password Policy" prompt="At least 8 characters, but no more than 20 characters in length _x000a_At least one lower-case letter_x000a_At least one upper-case letter_x000a_At least one digit_x000a_At least one special char (e.g: @!#$%?^)" sqref="C10" xr:uid="{AA3DCDA1-51A3-1B4F-BA51-00B31742B9AE}">
      <formula1>8</formula1>
      <formula2>20</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special character (e.g: @!#$%?^)" sqref="C14 C16 C18" xr:uid="{42594C90-3A27-2F49-8094-3AF94BD00ED5}">
      <formula1>8</formula1>
      <formula2>20</formula2>
    </dataValidation>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2" xr:uid="{DD1F18D0-1942-7B45-9E66-0BDFFA62A311}">
      <formula1>12</formula1>
      <formula2>255</formula2>
    </dataValidation>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C142"/>
  <sheetViews>
    <sheetView zoomScale="93" zoomScaleNormal="93" workbookViewId="0">
      <pane ySplit="4" topLeftCell="A6" activePane="bottomLeft" state="frozen"/>
      <selection pane="bottomLeft" activeCell="H17" sqref="H17"/>
    </sheetView>
  </sheetViews>
  <sheetFormatPr baseColWidth="10" defaultColWidth="12.33203125" defaultRowHeight="13"/>
  <cols>
    <col min="1" max="1" width="1.1640625" style="29" customWidth="1"/>
    <col min="2" max="2" width="44.5" style="36" customWidth="1"/>
    <col min="3" max="3" width="57" style="36" customWidth="1"/>
    <col min="4" max="4" width="28.83203125" style="36" customWidth="1"/>
    <col min="5" max="5" width="49.33203125" style="36" customWidth="1"/>
    <col min="6" max="6" width="42.6640625" style="36" customWidth="1"/>
    <col min="7" max="7" width="6.33203125" style="36" hidden="1" customWidth="1"/>
    <col min="8" max="8" width="48.5" style="29" customWidth="1"/>
    <col min="9" max="12" width="26.6640625" style="36" customWidth="1"/>
    <col min="13" max="13" width="26.83203125" style="29" customWidth="1"/>
    <col min="14" max="16" width="27.6640625" style="29" customWidth="1"/>
    <col min="17" max="29" width="12.33203125" style="29"/>
    <col min="30" max="16384" width="12.33203125" style="36"/>
  </cols>
  <sheetData>
    <row r="1" spans="1:29" s="29" customFormat="1" ht="48" customHeight="1">
      <c r="M1" s="38"/>
      <c r="N1" s="38"/>
      <c r="O1" s="38"/>
      <c r="P1" s="38"/>
    </row>
    <row r="2" spans="1:29" s="30" customFormat="1" ht="2.25" customHeight="1" thickBot="1">
      <c r="D2" s="31"/>
      <c r="E2" s="32"/>
      <c r="F2" s="32"/>
    </row>
    <row r="3" spans="1:29" s="30" customFormat="1" ht="60" customHeight="1" thickBot="1">
      <c r="B3" s="129" t="s">
        <v>327</v>
      </c>
      <c r="C3" s="130"/>
      <c r="D3" s="131"/>
      <c r="E3" s="131"/>
      <c r="F3" s="131"/>
      <c r="G3" s="131"/>
      <c r="H3" s="131"/>
      <c r="I3" s="131"/>
      <c r="J3" s="131"/>
      <c r="K3" s="131"/>
      <c r="L3" s="132"/>
    </row>
    <row r="4" spans="1:29" s="35" customFormat="1" ht="4" customHeight="1" thickBot="1">
      <c r="A4" s="33"/>
      <c r="B4" s="33"/>
      <c r="C4" s="33"/>
      <c r="D4" s="34"/>
      <c r="E4" s="34"/>
      <c r="F4" s="34"/>
      <c r="G4" s="33"/>
      <c r="H4" s="33"/>
      <c r="I4" s="33"/>
      <c r="J4" s="33"/>
      <c r="K4" s="33"/>
      <c r="L4" s="30"/>
      <c r="M4" s="30"/>
      <c r="N4" s="33"/>
      <c r="O4" s="33"/>
      <c r="P4" s="33"/>
      <c r="Q4" s="33"/>
      <c r="R4" s="33"/>
      <c r="S4" s="33"/>
      <c r="T4" s="33"/>
      <c r="U4" s="33"/>
      <c r="V4" s="33"/>
      <c r="W4" s="33"/>
      <c r="X4" s="33"/>
      <c r="Y4" s="33"/>
      <c r="Z4" s="33"/>
      <c r="AA4" s="33"/>
      <c r="AB4" s="33"/>
    </row>
    <row r="5" spans="1:29" s="40" customFormat="1" ht="16" customHeight="1" thickBot="1">
      <c r="A5" s="38"/>
      <c r="B5" s="133" t="s">
        <v>11</v>
      </c>
      <c r="C5" s="134"/>
      <c r="D5" s="135"/>
      <c r="E5" s="135"/>
      <c r="F5" s="135"/>
      <c r="G5" s="136"/>
      <c r="H5" s="39"/>
      <c r="I5" s="29"/>
      <c r="J5" s="29"/>
      <c r="K5" s="29"/>
      <c r="L5" s="29"/>
      <c r="M5" s="29"/>
      <c r="N5" s="38"/>
      <c r="O5" s="38"/>
      <c r="P5" s="38"/>
      <c r="Q5" s="38"/>
      <c r="R5" s="38"/>
      <c r="S5" s="38"/>
      <c r="T5" s="38"/>
      <c r="U5" s="38"/>
      <c r="V5" s="38"/>
      <c r="W5" s="38"/>
      <c r="X5" s="38"/>
      <c r="Y5" s="38"/>
      <c r="Z5" s="38"/>
      <c r="AA5" s="38"/>
      <c r="AB5" s="38"/>
      <c r="AC5" s="38"/>
    </row>
    <row r="6" spans="1:29" s="40" customFormat="1" ht="16" customHeight="1">
      <c r="A6" s="38"/>
      <c r="B6" s="71" t="s">
        <v>210</v>
      </c>
      <c r="C6" s="69" t="s">
        <v>12</v>
      </c>
      <c r="D6" s="69" t="s">
        <v>304</v>
      </c>
      <c r="E6" s="69" t="s">
        <v>305</v>
      </c>
      <c r="F6" s="70" t="s">
        <v>306</v>
      </c>
      <c r="G6" s="41"/>
      <c r="H6" s="70" t="s">
        <v>322</v>
      </c>
      <c r="I6" s="70" t="s">
        <v>323</v>
      </c>
      <c r="J6" s="29"/>
      <c r="K6" s="29"/>
      <c r="L6" s="29"/>
      <c r="M6" s="38"/>
      <c r="N6" s="38"/>
      <c r="O6" s="38"/>
      <c r="P6" s="38"/>
      <c r="Q6" s="38"/>
      <c r="R6" s="38"/>
      <c r="S6" s="38"/>
      <c r="T6" s="38"/>
      <c r="U6" s="38"/>
      <c r="V6" s="38"/>
      <c r="W6" s="38"/>
      <c r="X6" s="38"/>
      <c r="Y6" s="38"/>
      <c r="Z6" s="38"/>
      <c r="AA6" s="38"/>
      <c r="AB6" s="38"/>
    </row>
    <row r="7" spans="1:29" s="40" customFormat="1" ht="16" customHeight="1">
      <c r="A7" s="38"/>
      <c r="B7" s="56" t="s">
        <v>299</v>
      </c>
      <c r="C7" s="63" t="s">
        <v>303</v>
      </c>
      <c r="D7" s="57" t="s">
        <v>307</v>
      </c>
      <c r="E7" s="57" t="s">
        <v>308</v>
      </c>
      <c r="F7" s="57" t="s">
        <v>309</v>
      </c>
      <c r="G7" s="42"/>
      <c r="H7" s="53" t="s">
        <v>321</v>
      </c>
      <c r="I7" s="53" t="s">
        <v>321</v>
      </c>
      <c r="J7" s="29"/>
      <c r="K7" s="29"/>
      <c r="L7" s="29"/>
      <c r="M7" s="38"/>
      <c r="N7" s="38"/>
      <c r="O7" s="38"/>
      <c r="P7" s="38"/>
      <c r="Q7" s="38"/>
      <c r="R7" s="38"/>
      <c r="S7" s="38"/>
      <c r="T7" s="38"/>
      <c r="U7" s="38"/>
      <c r="V7" s="38"/>
      <c r="W7" s="38"/>
      <c r="X7" s="38"/>
      <c r="Y7" s="38"/>
      <c r="Z7" s="38"/>
      <c r="AA7" s="38"/>
      <c r="AB7" s="38"/>
    </row>
    <row r="8" spans="1:29" s="40" customFormat="1" ht="16" customHeight="1">
      <c r="A8" s="38"/>
      <c r="B8" s="56" t="s">
        <v>300</v>
      </c>
      <c r="C8" s="64" t="s">
        <v>303</v>
      </c>
      <c r="D8" s="58" t="s">
        <v>310</v>
      </c>
      <c r="E8" s="58" t="s">
        <v>311</v>
      </c>
      <c r="F8" s="58" t="s">
        <v>312</v>
      </c>
      <c r="G8" s="42"/>
      <c r="H8" s="53" t="s">
        <v>321</v>
      </c>
      <c r="I8" s="53" t="s">
        <v>321</v>
      </c>
      <c r="J8" s="29"/>
      <c r="K8" s="29"/>
      <c r="L8" s="29"/>
      <c r="M8" s="38"/>
      <c r="N8" s="38"/>
      <c r="O8" s="38"/>
      <c r="P8" s="38"/>
      <c r="Q8" s="38"/>
      <c r="R8" s="38"/>
      <c r="S8" s="38"/>
      <c r="T8" s="38"/>
      <c r="U8" s="38"/>
      <c r="V8" s="38"/>
      <c r="W8" s="38"/>
      <c r="X8" s="38"/>
      <c r="Y8" s="38"/>
      <c r="Z8" s="38"/>
      <c r="AA8" s="38"/>
      <c r="AB8" s="38"/>
    </row>
    <row r="9" spans="1:29" s="40" customFormat="1" ht="16" customHeight="1">
      <c r="A9" s="38"/>
      <c r="B9" s="56" t="s">
        <v>301</v>
      </c>
      <c r="C9" s="64" t="s">
        <v>392</v>
      </c>
      <c r="D9" s="58" t="s">
        <v>313</v>
      </c>
      <c r="E9" s="58" t="s">
        <v>314</v>
      </c>
      <c r="F9" s="58" t="s">
        <v>315</v>
      </c>
      <c r="G9" s="42"/>
      <c r="H9" s="53" t="s">
        <v>321</v>
      </c>
      <c r="I9" s="53" t="s">
        <v>321</v>
      </c>
      <c r="J9" s="29"/>
      <c r="K9" s="29"/>
      <c r="L9" s="29"/>
      <c r="M9" s="38"/>
      <c r="N9" s="38"/>
      <c r="O9" s="38"/>
      <c r="P9" s="38"/>
      <c r="Q9" s="38"/>
      <c r="R9" s="38"/>
      <c r="S9" s="38"/>
      <c r="T9" s="38"/>
      <c r="U9" s="38"/>
      <c r="V9" s="38"/>
      <c r="W9" s="38"/>
      <c r="X9" s="38"/>
      <c r="Y9" s="38"/>
      <c r="Z9" s="38"/>
      <c r="AA9" s="38"/>
      <c r="AB9" s="38"/>
    </row>
    <row r="10" spans="1:29" s="29" customFormat="1">
      <c r="B10" s="56" t="s">
        <v>211</v>
      </c>
      <c r="C10" s="64" t="s">
        <v>392</v>
      </c>
      <c r="D10" s="58" t="s">
        <v>320</v>
      </c>
      <c r="E10" s="87" t="s">
        <v>321</v>
      </c>
      <c r="F10" s="53" t="s">
        <v>321</v>
      </c>
      <c r="H10" s="53" t="s">
        <v>324</v>
      </c>
      <c r="I10" s="89" t="s">
        <v>325</v>
      </c>
    </row>
    <row r="11" spans="1:29" s="40" customFormat="1" ht="15" customHeight="1">
      <c r="A11" s="38"/>
      <c r="B11" s="56" t="s">
        <v>302</v>
      </c>
      <c r="C11" s="64" t="s">
        <v>392</v>
      </c>
      <c r="D11" s="58" t="s">
        <v>316</v>
      </c>
      <c r="E11" s="58" t="s">
        <v>317</v>
      </c>
      <c r="F11" s="58" t="s">
        <v>317</v>
      </c>
      <c r="G11" s="42"/>
      <c r="H11" s="53" t="s">
        <v>321</v>
      </c>
      <c r="I11" s="53" t="s">
        <v>321</v>
      </c>
      <c r="J11" s="29"/>
      <c r="K11" s="29"/>
      <c r="L11" s="29"/>
      <c r="M11" s="38"/>
      <c r="N11" s="38"/>
      <c r="O11" s="38"/>
      <c r="P11" s="38"/>
      <c r="Q11" s="38"/>
      <c r="R11" s="38"/>
      <c r="S11" s="38"/>
      <c r="T11" s="38"/>
      <c r="U11" s="38"/>
      <c r="V11" s="38"/>
      <c r="W11" s="38"/>
      <c r="X11" s="38"/>
      <c r="Y11" s="38"/>
      <c r="Z11" s="38"/>
      <c r="AA11" s="38"/>
      <c r="AB11" s="38"/>
    </row>
    <row r="12" spans="1:29" s="29" customFormat="1" ht="14" thickBot="1">
      <c r="B12" s="56" t="s">
        <v>318</v>
      </c>
      <c r="C12" s="64" t="s">
        <v>392</v>
      </c>
      <c r="D12" s="58" t="s">
        <v>319</v>
      </c>
      <c r="E12" s="88" t="s">
        <v>321</v>
      </c>
      <c r="F12" s="53" t="s">
        <v>321</v>
      </c>
      <c r="H12" s="89" t="s">
        <v>324</v>
      </c>
      <c r="I12" s="89" t="s">
        <v>325</v>
      </c>
    </row>
    <row r="13" spans="1:29" s="40" customFormat="1" ht="16" customHeight="1">
      <c r="A13" s="38"/>
      <c r="B13" s="71" t="s">
        <v>210</v>
      </c>
      <c r="C13" s="69" t="s">
        <v>12</v>
      </c>
      <c r="D13" s="69" t="s">
        <v>304</v>
      </c>
      <c r="E13" s="69" t="s">
        <v>401</v>
      </c>
      <c r="F13" s="69" t="s">
        <v>400</v>
      </c>
      <c r="G13" s="42"/>
      <c r="H13" s="70" t="s">
        <v>322</v>
      </c>
      <c r="I13" s="70" t="s">
        <v>323</v>
      </c>
      <c r="J13" s="29"/>
      <c r="K13" s="29"/>
      <c r="L13" s="29"/>
      <c r="M13" s="38"/>
      <c r="N13" s="38"/>
      <c r="O13" s="38"/>
      <c r="P13" s="38"/>
      <c r="Q13" s="38"/>
      <c r="R13" s="38"/>
      <c r="S13" s="38"/>
      <c r="T13" s="38"/>
      <c r="U13" s="38"/>
      <c r="V13" s="38"/>
      <c r="W13" s="38"/>
      <c r="X13" s="38"/>
      <c r="Y13" s="38"/>
      <c r="Z13" s="38"/>
      <c r="AA13" s="38"/>
      <c r="AB13" s="38"/>
    </row>
    <row r="14" spans="1:29" s="40" customFormat="1" ht="16" customHeight="1" thickBot="1">
      <c r="A14" s="38"/>
      <c r="B14" s="56" t="s">
        <v>211</v>
      </c>
      <c r="C14" s="64" t="s">
        <v>394</v>
      </c>
      <c r="D14" s="58" t="s">
        <v>320</v>
      </c>
      <c r="E14" s="58" t="s">
        <v>393</v>
      </c>
      <c r="F14" s="53" t="s">
        <v>321</v>
      </c>
      <c r="G14" s="42"/>
      <c r="H14" s="53" t="s">
        <v>321</v>
      </c>
      <c r="I14" s="53" t="s">
        <v>321</v>
      </c>
      <c r="J14" s="29"/>
      <c r="K14" s="29"/>
      <c r="L14" s="29"/>
      <c r="M14" s="38"/>
      <c r="N14" s="38"/>
      <c r="O14" s="38"/>
      <c r="P14" s="38"/>
      <c r="Q14" s="38"/>
      <c r="R14" s="38"/>
      <c r="S14" s="38"/>
      <c r="T14" s="38"/>
      <c r="U14" s="38"/>
      <c r="V14" s="38"/>
      <c r="W14" s="38"/>
      <c r="X14" s="38"/>
      <c r="Y14" s="38"/>
      <c r="Z14" s="38"/>
      <c r="AA14" s="38"/>
      <c r="AB14" s="38"/>
    </row>
    <row r="15" spans="1:29" s="40" customFormat="1" ht="16" customHeight="1">
      <c r="A15" s="38"/>
      <c r="B15" s="71" t="s">
        <v>210</v>
      </c>
      <c r="C15" s="69" t="s">
        <v>12</v>
      </c>
      <c r="D15" s="69" t="s">
        <v>304</v>
      </c>
      <c r="E15" s="69" t="s">
        <v>399</v>
      </c>
      <c r="F15" s="69" t="s">
        <v>400</v>
      </c>
      <c r="G15" s="42"/>
      <c r="H15" s="70" t="s">
        <v>322</v>
      </c>
      <c r="I15" s="70" t="s">
        <v>323</v>
      </c>
      <c r="J15" s="29"/>
      <c r="K15" s="29"/>
      <c r="L15" s="29"/>
      <c r="M15" s="38"/>
      <c r="N15" s="38"/>
      <c r="O15" s="38"/>
      <c r="P15" s="38"/>
      <c r="Q15" s="38"/>
      <c r="R15" s="38"/>
      <c r="S15" s="38"/>
      <c r="T15" s="38"/>
      <c r="U15" s="38"/>
      <c r="V15" s="38"/>
      <c r="W15" s="38"/>
      <c r="X15" s="38"/>
      <c r="Y15" s="38"/>
      <c r="Z15" s="38"/>
      <c r="AA15" s="38"/>
      <c r="AB15" s="38"/>
    </row>
    <row r="16" spans="1:29" s="29" customFormat="1">
      <c r="B16" s="56" t="s">
        <v>395</v>
      </c>
      <c r="C16" s="64" t="s">
        <v>394</v>
      </c>
      <c r="D16" s="58" t="s">
        <v>319</v>
      </c>
      <c r="E16" s="58" t="s">
        <v>396</v>
      </c>
      <c r="F16" s="58" t="s">
        <v>397</v>
      </c>
      <c r="H16" s="89" t="s">
        <v>398</v>
      </c>
      <c r="I16" s="89" t="s">
        <v>321</v>
      </c>
    </row>
    <row r="17" spans="2:9" s="29" customFormat="1">
      <c r="B17" s="56" t="s">
        <v>402</v>
      </c>
      <c r="C17" s="64" t="s">
        <v>403</v>
      </c>
      <c r="D17" s="58" t="s">
        <v>319</v>
      </c>
      <c r="E17" s="58" t="s">
        <v>396</v>
      </c>
      <c r="F17" s="58" t="s">
        <v>397</v>
      </c>
      <c r="H17" s="89" t="s">
        <v>398</v>
      </c>
      <c r="I17" s="89" t="s">
        <v>321</v>
      </c>
    </row>
    <row r="18" spans="2:9" s="29" customFormat="1"/>
    <row r="19" spans="2:9" s="29" customFormat="1"/>
    <row r="20" spans="2:9" s="29" customFormat="1"/>
    <row r="21" spans="2:9" s="29" customFormat="1"/>
    <row r="22" spans="2:9" s="29" customFormat="1"/>
    <row r="23" spans="2:9" s="29" customFormat="1"/>
    <row r="24" spans="2:9" s="29" customFormat="1"/>
    <row r="25" spans="2:9" s="29" customFormat="1"/>
    <row r="26" spans="2:9" s="29" customFormat="1"/>
    <row r="27" spans="2:9" s="29" customFormat="1"/>
    <row r="28" spans="2:9" s="29" customFormat="1"/>
    <row r="29" spans="2:9" s="29" customFormat="1"/>
    <row r="30" spans="2:9" s="29" customFormat="1"/>
    <row r="31" spans="2:9" s="29" customFormat="1"/>
    <row r="32" spans="2:9" s="29" customFormat="1"/>
    <row r="33" s="29" customFormat="1"/>
    <row r="34" s="29" customFormat="1"/>
    <row r="35" s="29" customFormat="1"/>
    <row r="36" s="29" customFormat="1"/>
    <row r="37" s="29" customFormat="1"/>
    <row r="38" s="29" customFormat="1"/>
    <row r="39" s="29" customFormat="1"/>
    <row r="40" s="29" customFormat="1"/>
    <row r="41" s="29" customFormat="1"/>
    <row r="42" s="29" customFormat="1"/>
    <row r="43" s="29" customFormat="1"/>
    <row r="44" s="29" customFormat="1"/>
    <row r="45" s="29" customFormat="1"/>
    <row r="46" s="29" customFormat="1"/>
    <row r="47" s="29" customFormat="1"/>
    <row r="48" s="29" customFormat="1"/>
    <row r="49" s="29" customFormat="1"/>
    <row r="50" s="29" customFormat="1"/>
    <row r="51" s="29" customFormat="1"/>
    <row r="52" s="29" customFormat="1"/>
    <row r="53" s="29" customFormat="1"/>
    <row r="54" s="29" customFormat="1"/>
    <row r="55" s="29" customFormat="1"/>
    <row r="56" s="29" customFormat="1"/>
    <row r="57" s="29" customFormat="1"/>
    <row r="58" s="29" customFormat="1"/>
    <row r="59" s="29" customFormat="1"/>
    <row r="60" s="29" customFormat="1"/>
    <row r="61" s="29" customFormat="1"/>
    <row r="62" s="29" customFormat="1"/>
    <row r="63" s="29" customFormat="1"/>
    <row r="64" s="29" customFormat="1"/>
    <row r="65" s="29" customFormat="1"/>
    <row r="66" s="29" customFormat="1"/>
    <row r="67" s="29" customFormat="1"/>
    <row r="68" s="29" customFormat="1"/>
    <row r="69" s="29" customFormat="1"/>
    <row r="70" s="29" customFormat="1"/>
    <row r="71" s="29" customFormat="1"/>
    <row r="72" s="29" customFormat="1"/>
    <row r="73" s="29" customFormat="1"/>
    <row r="74" s="29" customFormat="1"/>
    <row r="75" s="29" customFormat="1"/>
    <row r="76" s="29" customFormat="1"/>
    <row r="77" s="29" customFormat="1"/>
    <row r="78" s="29" customFormat="1"/>
    <row r="79" s="29" customFormat="1"/>
    <row r="80" s="29" customFormat="1"/>
    <row r="81" s="29" customFormat="1"/>
    <row r="82" s="29" customFormat="1"/>
    <row r="83" s="29" customFormat="1"/>
    <row r="84" s="29" customFormat="1"/>
    <row r="85" s="29" customFormat="1"/>
    <row r="86" s="29" customFormat="1"/>
    <row r="87" s="29" customFormat="1"/>
    <row r="88" s="29" customFormat="1"/>
    <row r="89" s="29" customFormat="1"/>
    <row r="90" s="29" customFormat="1"/>
    <row r="91" s="29" customFormat="1"/>
    <row r="92" s="29" customFormat="1"/>
    <row r="93" s="29" customFormat="1"/>
    <row r="94" s="29" customFormat="1"/>
    <row r="95" s="29" customFormat="1"/>
    <row r="96" s="29" customFormat="1"/>
    <row r="97" s="29" customFormat="1"/>
    <row r="98" s="29" customFormat="1"/>
    <row r="99" s="29" customFormat="1"/>
    <row r="100" s="29" customFormat="1"/>
    <row r="101" s="29" customFormat="1"/>
    <row r="102" s="29" customFormat="1"/>
    <row r="103" s="29" customFormat="1"/>
    <row r="104" s="29" customFormat="1"/>
    <row r="105" s="29" customFormat="1"/>
    <row r="106" s="29" customFormat="1"/>
    <row r="107" s="29" customFormat="1"/>
    <row r="108" s="29" customFormat="1"/>
    <row r="109" s="29" customFormat="1"/>
    <row r="110" s="29" customFormat="1"/>
    <row r="111" s="29" customFormat="1"/>
    <row r="112" s="29" customFormat="1"/>
    <row r="113" s="29" customFormat="1"/>
    <row r="114" s="29" customFormat="1"/>
    <row r="115" s="29" customFormat="1"/>
    <row r="116" s="29" customFormat="1"/>
    <row r="117" s="29" customFormat="1"/>
    <row r="118" s="29" customFormat="1"/>
    <row r="119" s="29" customFormat="1"/>
    <row r="120" s="29" customFormat="1"/>
    <row r="121" s="29" customFormat="1"/>
    <row r="122" s="29" customFormat="1"/>
    <row r="123" s="29" customFormat="1"/>
    <row r="124" s="29" customFormat="1"/>
    <row r="125" s="29" customFormat="1"/>
    <row r="126" s="29" customFormat="1"/>
    <row r="127" s="29" customFormat="1"/>
    <row r="128" s="29" customFormat="1"/>
    <row r="129" spans="2:12" s="29" customFormat="1"/>
    <row r="130" spans="2:12" s="29" customFormat="1"/>
    <row r="131" spans="2:12" s="29" customFormat="1">
      <c r="I131" s="36"/>
    </row>
    <row r="132" spans="2:12" s="29" customFormat="1">
      <c r="I132" s="36"/>
    </row>
    <row r="133" spans="2:12" s="29" customFormat="1">
      <c r="I133" s="36"/>
    </row>
    <row r="134" spans="2:12" s="29" customFormat="1">
      <c r="I134" s="36"/>
      <c r="J134" s="36"/>
      <c r="K134" s="36"/>
      <c r="L134" s="36"/>
    </row>
    <row r="135" spans="2:12" s="29" customFormat="1">
      <c r="C135" s="36"/>
      <c r="I135" s="36"/>
      <c r="J135" s="36"/>
      <c r="K135" s="36"/>
      <c r="L135" s="36"/>
    </row>
    <row r="136" spans="2:12" s="29" customFormat="1">
      <c r="C136" s="36"/>
      <c r="I136" s="36"/>
      <c r="J136" s="36"/>
      <c r="K136" s="36"/>
      <c r="L136" s="36"/>
    </row>
    <row r="137" spans="2:12" s="29" customFormat="1">
      <c r="C137" s="36"/>
      <c r="I137" s="36"/>
      <c r="J137" s="36"/>
      <c r="K137" s="36"/>
      <c r="L137" s="36"/>
    </row>
    <row r="138" spans="2:12" s="29" customFormat="1">
      <c r="C138" s="36"/>
      <c r="E138" s="36"/>
      <c r="I138" s="36"/>
      <c r="J138" s="36"/>
      <c r="K138" s="36"/>
      <c r="L138" s="36"/>
    </row>
    <row r="139" spans="2:12" s="29" customFormat="1">
      <c r="C139" s="36"/>
      <c r="E139" s="36"/>
      <c r="I139" s="36"/>
      <c r="J139" s="36"/>
      <c r="K139" s="36"/>
      <c r="L139" s="36"/>
    </row>
    <row r="140" spans="2:12" s="29" customFormat="1">
      <c r="B140" s="36"/>
      <c r="C140" s="36"/>
      <c r="D140" s="36"/>
      <c r="E140" s="36"/>
      <c r="F140" s="36"/>
      <c r="G140" s="36"/>
      <c r="I140" s="36"/>
      <c r="J140" s="36"/>
      <c r="K140" s="36"/>
      <c r="L140" s="36"/>
    </row>
    <row r="141" spans="2:12" s="29" customFormat="1">
      <c r="B141" s="36"/>
      <c r="C141" s="36"/>
      <c r="D141" s="36"/>
      <c r="E141" s="36"/>
      <c r="F141" s="36"/>
      <c r="G141" s="36"/>
      <c r="I141" s="36"/>
      <c r="J141" s="36"/>
      <c r="K141" s="36"/>
      <c r="L141" s="36"/>
    </row>
    <row r="142" spans="2:12" s="29" customFormat="1">
      <c r="B142" s="36"/>
      <c r="C142" s="36"/>
      <c r="D142" s="36"/>
      <c r="E142" s="36"/>
      <c r="F142" s="36"/>
      <c r="G142" s="36"/>
      <c r="I142" s="36"/>
      <c r="J142" s="36"/>
      <c r="K142" s="36"/>
      <c r="L142" s="36"/>
    </row>
  </sheetData>
  <mergeCells count="2">
    <mergeCell ref="B3:L3"/>
    <mergeCell ref="B5:G5"/>
  </mergeCells>
  <conditionalFormatting sqref="C7">
    <cfRule type="containsText" dxfId="120" priority="328" operator="containsText" text="n/a">
      <formula>NOT(ISERROR(SEARCH("n/a",C7)))</formula>
    </cfRule>
    <cfRule type="containsBlanks" dxfId="119" priority="331">
      <formula>LEN(TRIM(C7))=0</formula>
    </cfRule>
  </conditionalFormatting>
  <conditionalFormatting sqref="C8:C9">
    <cfRule type="containsText" dxfId="118" priority="322" operator="containsText" text="n/a">
      <formula>NOT(ISERROR(SEARCH("n/a",C8)))</formula>
    </cfRule>
    <cfRule type="containsBlanks" dxfId="117" priority="323">
      <formula>LEN(TRIM(C8))=0</formula>
    </cfRule>
  </conditionalFormatting>
  <conditionalFormatting sqref="D8:F8">
    <cfRule type="containsBlanks" dxfId="116" priority="192">
      <formula>LEN(TRIM(D8))=0</formula>
    </cfRule>
  </conditionalFormatting>
  <conditionalFormatting sqref="E8:E9 D7:F7">
    <cfRule type="containsText" dxfId="115" priority="300" operator="containsText" text="n/a">
      <formula>NOT(ISERROR(SEARCH("n/a",D7)))</formula>
    </cfRule>
    <cfRule type="containsBlanks" dxfId="114" priority="301">
      <formula>LEN(TRIM(D7))=0</formula>
    </cfRule>
  </conditionalFormatting>
  <conditionalFormatting sqref="E8">
    <cfRule type="expression" dxfId="113" priority="208">
      <formula>IF(LEN(E8)-LEN(SUBSTITUTE(E8,".",""))=3,FALSE,TRUE)</formula>
    </cfRule>
  </conditionalFormatting>
  <conditionalFormatting sqref="E9">
    <cfRule type="expression" dxfId="112" priority="207">
      <formula>IF(LEN(E9)-LEN(SUBSTITUTE(E9,".",""))=3,FALSE,TRUE)</formula>
    </cfRule>
  </conditionalFormatting>
  <conditionalFormatting sqref="F7">
    <cfRule type="cellIs" dxfId="111" priority="188" operator="lessThan">
      <formula>1500</formula>
    </cfRule>
  </conditionalFormatting>
  <conditionalFormatting sqref="F8">
    <cfRule type="cellIs" dxfId="110" priority="187" operator="lessThan">
      <formula>1500</formula>
    </cfRule>
  </conditionalFormatting>
  <conditionalFormatting sqref="E7">
    <cfRule type="expression" dxfId="108" priority="1008">
      <formula>IF(LEN(E7)-LEN(SUBSTITUTE(E7,".",""))=3,FALSE,TRUE)</formula>
    </cfRule>
    <cfRule type="expression" dxfId="107" priority="1009">
      <formula>#REF!="TRUE"</formula>
    </cfRule>
  </conditionalFormatting>
  <conditionalFormatting sqref="C16">
    <cfRule type="containsText" dxfId="102" priority="107" operator="containsText" text="n/a">
      <formula>NOT(ISERROR(SEARCH("n/a",C16)))</formula>
    </cfRule>
    <cfRule type="containsBlanks" dxfId="101" priority="108">
      <formula>LEN(TRIM(C16))=0</formula>
    </cfRule>
  </conditionalFormatting>
  <conditionalFormatting sqref="H7:H8">
    <cfRule type="containsBlanks" dxfId="98" priority="91">
      <formula>LEN(TRIM(H7))=0</formula>
    </cfRule>
  </conditionalFormatting>
  <conditionalFormatting sqref="H7">
    <cfRule type="cellIs" dxfId="97" priority="89" operator="lessThan">
      <formula>1500</formula>
    </cfRule>
  </conditionalFormatting>
  <conditionalFormatting sqref="H8">
    <cfRule type="cellIs" dxfId="96" priority="88" operator="lessThan">
      <formula>1500</formula>
    </cfRule>
  </conditionalFormatting>
  <conditionalFormatting sqref="H9">
    <cfRule type="containsBlanks" dxfId="95" priority="87">
      <formula>LEN(TRIM(H9))=0</formula>
    </cfRule>
  </conditionalFormatting>
  <conditionalFormatting sqref="H9">
    <cfRule type="cellIs" dxfId="94" priority="86" operator="lessThan">
      <formula>1500</formula>
    </cfRule>
  </conditionalFormatting>
  <conditionalFormatting sqref="I7:I8">
    <cfRule type="containsBlanks" dxfId="91" priority="79">
      <formula>LEN(TRIM(I7))=0</formula>
    </cfRule>
  </conditionalFormatting>
  <conditionalFormatting sqref="I7">
    <cfRule type="cellIs" dxfId="90" priority="77" operator="lessThan">
      <formula>1500</formula>
    </cfRule>
  </conditionalFormatting>
  <conditionalFormatting sqref="I8">
    <cfRule type="cellIs" dxfId="89" priority="76" operator="lessThan">
      <formula>1500</formula>
    </cfRule>
  </conditionalFormatting>
  <conditionalFormatting sqref="I9">
    <cfRule type="containsBlanks" dxfId="88" priority="75">
      <formula>LEN(TRIM(I9))=0</formula>
    </cfRule>
  </conditionalFormatting>
  <conditionalFormatting sqref="I9">
    <cfRule type="cellIs" dxfId="87" priority="74" operator="lessThan">
      <formula>1500</formula>
    </cfRule>
  </conditionalFormatting>
  <conditionalFormatting sqref="F7">
    <cfRule type="expression" dxfId="86" priority="68">
      <formula>IF(LEN(F7)-LEN(SUBSTITUTE(F7,".",""))=3,FALSE,TRUE)</formula>
    </cfRule>
    <cfRule type="expression" dxfId="85" priority="69">
      <formula>#REF!="TRUE"</formula>
    </cfRule>
  </conditionalFormatting>
  <conditionalFormatting sqref="F8">
    <cfRule type="containsText" dxfId="84" priority="66" operator="containsText" text="n/a">
      <formula>NOT(ISERROR(SEARCH("n/a",F8)))</formula>
    </cfRule>
    <cfRule type="containsBlanks" dxfId="83" priority="67">
      <formula>LEN(TRIM(F8))=0</formula>
    </cfRule>
  </conditionalFormatting>
  <conditionalFormatting sqref="F8">
    <cfRule type="expression" dxfId="82" priority="65">
      <formula>IF(LEN(F8)-LEN(SUBSTITUTE(F8,".",""))=3,FALSE,TRUE)</formula>
    </cfRule>
  </conditionalFormatting>
  <conditionalFormatting sqref="F9">
    <cfRule type="containsText" dxfId="81" priority="63" operator="containsText" text="n/a">
      <formula>NOT(ISERROR(SEARCH("n/a",F9)))</formula>
    </cfRule>
    <cfRule type="containsBlanks" dxfId="80" priority="64">
      <formula>LEN(TRIM(F9))=0</formula>
    </cfRule>
  </conditionalFormatting>
  <conditionalFormatting sqref="F9">
    <cfRule type="expression" dxfId="79" priority="62">
      <formula>IF(LEN(F9)-LEN(SUBSTITUTE(F9,".",""))=3,FALSE,TRUE)</formula>
    </cfRule>
  </conditionalFormatting>
  <conditionalFormatting sqref="C14">
    <cfRule type="containsText" dxfId="78" priority="57" operator="containsText" text="n/a">
      <formula>NOT(ISERROR(SEARCH("n/a",C14)))</formula>
    </cfRule>
    <cfRule type="containsBlanks" dxfId="77" priority="58">
      <formula>LEN(TRIM(C14))=0</formula>
    </cfRule>
  </conditionalFormatting>
  <conditionalFormatting sqref="E14">
    <cfRule type="containsText" dxfId="76" priority="55" operator="containsText" text="n/a">
      <formula>NOT(ISERROR(SEARCH("n/a",E14)))</formula>
    </cfRule>
    <cfRule type="containsBlanks" dxfId="75" priority="56">
      <formula>LEN(TRIM(E14))=0</formula>
    </cfRule>
  </conditionalFormatting>
  <conditionalFormatting sqref="E14">
    <cfRule type="expression" dxfId="74" priority="54">
      <formula>IF(LEN(E14)-LEN(SUBSTITUTE(E14,".",""))=3,FALSE,TRUE)</formula>
    </cfRule>
  </conditionalFormatting>
  <conditionalFormatting sqref="H14">
    <cfRule type="containsBlanks" dxfId="73" priority="53">
      <formula>LEN(TRIM(H14))=0</formula>
    </cfRule>
  </conditionalFormatting>
  <conditionalFormatting sqref="H14">
    <cfRule type="cellIs" dxfId="72" priority="52" operator="lessThan">
      <formula>1500</formula>
    </cfRule>
  </conditionalFormatting>
  <conditionalFormatting sqref="I14">
    <cfRule type="containsBlanks" dxfId="71" priority="51">
      <formula>LEN(TRIM(I14))=0</formula>
    </cfRule>
  </conditionalFormatting>
  <conditionalFormatting sqref="I14">
    <cfRule type="cellIs" dxfId="70" priority="50" operator="lessThan">
      <formula>1500</formula>
    </cfRule>
  </conditionalFormatting>
  <conditionalFormatting sqref="G10">
    <cfRule type="expression" dxfId="66" priority="46">
      <formula>IF(ISNUMBER(FIND(".",G10)),IF((FIND(".",G10)-1)&gt;15,,),IF((LEN(G10))&gt;15,,))</formula>
    </cfRule>
  </conditionalFormatting>
  <conditionalFormatting sqref="C10">
    <cfRule type="containsText" dxfId="65" priority="44" operator="containsText" text="n/a">
      <formula>NOT(ISERROR(SEARCH("n/a",C10)))</formula>
    </cfRule>
    <cfRule type="containsBlanks" dxfId="64" priority="45">
      <formula>LEN(TRIM(C10))=0</formula>
    </cfRule>
  </conditionalFormatting>
  <conditionalFormatting sqref="F10">
    <cfRule type="containsBlanks" dxfId="63" priority="43">
      <formula>LEN(TRIM(F10))=0</formula>
    </cfRule>
  </conditionalFormatting>
  <conditionalFormatting sqref="F10">
    <cfRule type="cellIs" dxfId="62" priority="42" operator="lessThan">
      <formula>1500</formula>
    </cfRule>
  </conditionalFormatting>
  <conditionalFormatting sqref="H10">
    <cfRule type="containsBlanks" dxfId="61" priority="41">
      <formula>LEN(TRIM(H10))=0</formula>
    </cfRule>
  </conditionalFormatting>
  <conditionalFormatting sqref="H10">
    <cfRule type="cellIs" dxfId="60" priority="40" operator="lessThan">
      <formula>1500</formula>
    </cfRule>
  </conditionalFormatting>
  <conditionalFormatting sqref="C11">
    <cfRule type="containsText" dxfId="59" priority="38" operator="containsText" text="n/a">
      <formula>NOT(ISERROR(SEARCH("n/a",C11)))</formula>
    </cfRule>
    <cfRule type="containsBlanks" dxfId="58" priority="39">
      <formula>LEN(TRIM(C11))=0</formula>
    </cfRule>
  </conditionalFormatting>
  <conditionalFormatting sqref="E11">
    <cfRule type="containsText" dxfId="57" priority="36" operator="containsText" text="n/a">
      <formula>NOT(ISERROR(SEARCH("n/a",E11)))</formula>
    </cfRule>
    <cfRule type="containsBlanks" dxfId="56" priority="37">
      <formula>LEN(TRIM(E11))=0</formula>
    </cfRule>
  </conditionalFormatting>
  <conditionalFormatting sqref="E11">
    <cfRule type="expression" dxfId="55" priority="35">
      <formula>IF(LEN(E11)-LEN(SUBSTITUTE(E11,".",""))=3,FALSE,TRUE)</formula>
    </cfRule>
  </conditionalFormatting>
  <conditionalFormatting sqref="H11">
    <cfRule type="containsBlanks" dxfId="54" priority="34">
      <formula>LEN(TRIM(H11))=0</formula>
    </cfRule>
  </conditionalFormatting>
  <conditionalFormatting sqref="H11">
    <cfRule type="cellIs" dxfId="53" priority="33" operator="lessThan">
      <formula>1500</formula>
    </cfRule>
  </conditionalFormatting>
  <conditionalFormatting sqref="I11">
    <cfRule type="containsBlanks" dxfId="52" priority="32">
      <formula>LEN(TRIM(I11))=0</formula>
    </cfRule>
  </conditionalFormatting>
  <conditionalFormatting sqref="I11">
    <cfRule type="cellIs" dxfId="51" priority="31" operator="lessThan">
      <formula>1500</formula>
    </cfRule>
  </conditionalFormatting>
  <conditionalFormatting sqref="F11">
    <cfRule type="containsText" dxfId="50" priority="29" operator="containsText" text="n/a">
      <formula>NOT(ISERROR(SEARCH("n/a",F11)))</formula>
    </cfRule>
    <cfRule type="containsBlanks" dxfId="49" priority="30">
      <formula>LEN(TRIM(F11))=0</formula>
    </cfRule>
  </conditionalFormatting>
  <conditionalFormatting sqref="F11">
    <cfRule type="expression" dxfId="48" priority="28">
      <formula>IF(LEN(F11)-LEN(SUBSTITUTE(F11,".",""))=3,FALSE,TRUE)</formula>
    </cfRule>
  </conditionalFormatting>
  <conditionalFormatting sqref="C12">
    <cfRule type="containsText" dxfId="47" priority="26" operator="containsText" text="n/a">
      <formula>NOT(ISERROR(SEARCH("n/a",C12)))</formula>
    </cfRule>
    <cfRule type="containsBlanks" dxfId="46" priority="27">
      <formula>LEN(TRIM(C12))=0</formula>
    </cfRule>
  </conditionalFormatting>
  <conditionalFormatting sqref="F12">
    <cfRule type="containsBlanks" dxfId="45" priority="25">
      <formula>LEN(TRIM(F12))=0</formula>
    </cfRule>
  </conditionalFormatting>
  <conditionalFormatting sqref="F12">
    <cfRule type="cellIs" dxfId="44" priority="24" operator="lessThan">
      <formula>1500</formula>
    </cfRule>
  </conditionalFormatting>
  <conditionalFormatting sqref="E16">
    <cfRule type="containsText" dxfId="36" priority="15" operator="containsText" text="n/a">
      <formula>NOT(ISERROR(SEARCH("n/a",E16)))</formula>
    </cfRule>
    <cfRule type="containsBlanks" dxfId="35" priority="16">
      <formula>LEN(TRIM(E16))=0</formula>
    </cfRule>
  </conditionalFormatting>
  <conditionalFormatting sqref="E16">
    <cfRule type="expression" dxfId="34" priority="14">
      <formula>IF(LEN(E16)-LEN(SUBSTITUTE(E16,".",""))=3,FALSE,TRUE)</formula>
    </cfRule>
  </conditionalFormatting>
  <conditionalFormatting sqref="F16">
    <cfRule type="containsText" dxfId="33" priority="12" operator="containsText" text="n/a">
      <formula>NOT(ISERROR(SEARCH("n/a",F16)))</formula>
    </cfRule>
    <cfRule type="containsBlanks" dxfId="32" priority="13">
      <formula>LEN(TRIM(F16))=0</formula>
    </cfRule>
  </conditionalFormatting>
  <conditionalFormatting sqref="F16">
    <cfRule type="expression" dxfId="31" priority="11">
      <formula>IF(LEN(F16)-LEN(SUBSTITUTE(F16,".",""))=3,FALSE,TRUE)</formula>
    </cfRule>
  </conditionalFormatting>
  <conditionalFormatting sqref="F14">
    <cfRule type="containsBlanks" dxfId="30" priority="10">
      <formula>LEN(TRIM(F14))=0</formula>
    </cfRule>
  </conditionalFormatting>
  <conditionalFormatting sqref="F14">
    <cfRule type="cellIs" dxfId="29" priority="9" operator="lessThan">
      <formula>1500</formula>
    </cfRule>
  </conditionalFormatting>
  <conditionalFormatting sqref="C17">
    <cfRule type="containsText" dxfId="28" priority="7" operator="containsText" text="n/a">
      <formula>NOT(ISERROR(SEARCH("n/a",C17)))</formula>
    </cfRule>
    <cfRule type="containsBlanks" dxfId="27" priority="8">
      <formula>LEN(TRIM(C17))=0</formula>
    </cfRule>
  </conditionalFormatting>
  <conditionalFormatting sqref="E17">
    <cfRule type="containsText" dxfId="26" priority="5" operator="containsText" text="n/a">
      <formula>NOT(ISERROR(SEARCH("n/a",E17)))</formula>
    </cfRule>
    <cfRule type="containsBlanks" dxfId="25" priority="6">
      <formula>LEN(TRIM(E17))=0</formula>
    </cfRule>
  </conditionalFormatting>
  <conditionalFormatting sqref="E17">
    <cfRule type="expression" dxfId="24" priority="4">
      <formula>IF(LEN(E17)-LEN(SUBSTITUTE(E17,".",""))=3,FALSE,TRUE)</formula>
    </cfRule>
  </conditionalFormatting>
  <conditionalFormatting sqref="F17">
    <cfRule type="containsText" dxfId="23" priority="2" operator="containsText" text="n/a">
      <formula>NOT(ISERROR(SEARCH("n/a",F17)))</formula>
    </cfRule>
    <cfRule type="containsBlanks" dxfId="22" priority="3">
      <formula>LEN(TRIM(F17))=0</formula>
    </cfRule>
  </conditionalFormatting>
  <conditionalFormatting sqref="F17">
    <cfRule type="expression" dxfId="21" priority="1">
      <formula>IF(LEN(F17)-LEN(SUBSTITUTE(F17,".",""))=3,FALSE,TRUE)</formula>
    </cfRule>
  </conditionalFormatting>
  <dataValidations count="2">
    <dataValidation type="custom" allowBlank="1" showInputMessage="1" showErrorMessage="1" errorTitle="Invalid IP Address" error="Please enter a valid IP Address" sqref="E11:F11 E7:F9 E16:F17" xr:uid="{23E143A0-2EFB-0D47-B36F-9F76505C07C0}">
      <formula1>IF(ISNUMBER(VALUE(SUBSTITUTE(E7,".",""))),AND(--LEFT(E7,FIND(".",E7)-1)&lt;256,--MID(SUBSTITUTE(E7,".",REPT(" ",99)),99,99)&lt;256,--MID(SUBSTITUTE(E7,".",REPT(" ",99)),198,99)&lt;256,--RIGHT(SUBSTITUTE(E7,".",REPT(" ",99)),99)&lt;256),E7="n/a")</formula1>
    </dataValidation>
    <dataValidation type="custom" allowBlank="1" showInputMessage="1" showErrorMessage="1" errorTitle="Invalid IP Address" error="Please enter a valid IP Address" promptTitle="Starting IP" prompt="This is the first IP in a range of 5 IPs to assign to Supervisor control plane VMs' management network interfaces._x000a_1 IP is assigned to each of the 3 Supervisor control plane VMs in the cluster,_x000a_1 IP is used for a floating IP, and 1 is reserved for use dur" sqref="E14" xr:uid="{5638BEF9-4385-F64F-ADFE-00B70429F325}">
      <formula1>IF(ISNUMBER(VALUE(SUBSTITUTE(E14,".",""))),AND(--LEFT(E14,FIND(".",E14)-1)&lt;256,--MID(SUBSTITUTE(E14,".",REPT(" ",99)),99,99)&lt;256,--MID(SUBSTITUTE(E14,".",REPT(" ",99)),198,99)&lt;256,--RIGHT(SUBSTITUTE(E14,".",REPT(" ",99)),99)&lt;256),E14="n/a")</formula1>
    </dataValidation>
  </dataValidations>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J199"/>
  <sheetViews>
    <sheetView showGridLines="0" tabSelected="1" zoomScale="96" zoomScaleNormal="96" zoomScalePageLayoutView="116" workbookViewId="0">
      <pane ySplit="4" topLeftCell="A42" activePane="bottomLeft" state="frozen"/>
      <selection pane="bottomLeft" activeCell="B45" sqref="B45"/>
    </sheetView>
  </sheetViews>
  <sheetFormatPr baseColWidth="10" defaultColWidth="9" defaultRowHeight="13"/>
  <cols>
    <col min="1" max="1" width="1.1640625" style="22" customWidth="1"/>
    <col min="2" max="2" width="45.33203125" style="22" customWidth="1"/>
    <col min="3" max="3" width="45.83203125" style="22" customWidth="1"/>
    <col min="4" max="4" width="103.33203125" style="22" customWidth="1"/>
    <col min="5" max="5" width="36.5" style="22" customWidth="1"/>
    <col min="6" max="6" width="59.5" style="22" customWidth="1"/>
    <col min="7" max="7" width="0.1640625" style="22" customWidth="1"/>
    <col min="8" max="8" width="41.33203125" style="22" customWidth="1"/>
    <col min="9" max="9" width="16.83203125" style="22" customWidth="1"/>
    <col min="10" max="10" width="17.33203125" style="22" customWidth="1"/>
    <col min="11" max="16384" width="9" style="22"/>
  </cols>
  <sheetData>
    <row r="1" spans="2:10" ht="48" customHeight="1">
      <c r="B1" s="46"/>
      <c r="C1" s="47"/>
      <c r="D1" s="22" t="s">
        <v>0</v>
      </c>
    </row>
    <row r="2" spans="2:10" ht="3" customHeight="1" thickBot="1">
      <c r="B2" s="46"/>
      <c r="C2" s="47"/>
    </row>
    <row r="3" spans="2:10" ht="60" customHeight="1" thickBot="1">
      <c r="B3" s="137" t="s">
        <v>326</v>
      </c>
      <c r="C3" s="138"/>
      <c r="D3" s="138"/>
      <c r="E3" s="138"/>
      <c r="F3" s="138"/>
      <c r="G3" s="139"/>
      <c r="H3" s="139"/>
      <c r="I3" s="139"/>
      <c r="J3" s="140"/>
    </row>
    <row r="4" spans="2:10" s="35" customFormat="1" ht="2.25" customHeight="1">
      <c r="B4" s="48"/>
      <c r="C4" s="48"/>
      <c r="H4" s="22"/>
      <c r="I4" s="22"/>
    </row>
    <row r="5" spans="2:10" s="35" customFormat="1" ht="20">
      <c r="B5" s="45" t="s">
        <v>1</v>
      </c>
      <c r="C5" s="50"/>
      <c r="D5" s="90" t="s">
        <v>8</v>
      </c>
      <c r="E5" s="90" t="s">
        <v>343</v>
      </c>
      <c r="F5" s="141" t="s">
        <v>332</v>
      </c>
      <c r="G5" s="142"/>
      <c r="H5" s="51"/>
    </row>
    <row r="6" spans="2:10" s="35" customFormat="1" ht="70">
      <c r="B6" s="35" t="s">
        <v>331</v>
      </c>
      <c r="D6" s="27" t="s">
        <v>431</v>
      </c>
      <c r="E6" s="93" t="s">
        <v>344</v>
      </c>
      <c r="F6" s="143" t="s">
        <v>333</v>
      </c>
      <c r="G6" s="144"/>
      <c r="H6" s="52"/>
    </row>
    <row r="7" spans="2:10" s="35" customFormat="1" ht="70" customHeight="1">
      <c r="B7" s="35" t="s">
        <v>3</v>
      </c>
      <c r="D7" s="27" t="s">
        <v>430</v>
      </c>
      <c r="E7" s="93" t="s">
        <v>345</v>
      </c>
      <c r="F7" s="143" t="s">
        <v>333</v>
      </c>
      <c r="G7" s="144"/>
      <c r="H7" s="48"/>
    </row>
    <row r="8" spans="2:10" s="35" customFormat="1" ht="70" customHeight="1">
      <c r="B8" s="35" t="s">
        <v>330</v>
      </c>
      <c r="D8" s="27" t="s">
        <v>429</v>
      </c>
      <c r="E8" s="93" t="s">
        <v>346</v>
      </c>
      <c r="F8" s="143" t="s">
        <v>334</v>
      </c>
      <c r="G8" s="144"/>
      <c r="H8" s="48"/>
    </row>
    <row r="9" spans="2:10" s="35" customFormat="1" ht="15" customHeight="1"/>
    <row r="10" spans="2:10" s="35" customFormat="1" ht="20.25" customHeight="1">
      <c r="B10" s="45" t="s">
        <v>4</v>
      </c>
      <c r="C10" s="49"/>
      <c r="D10" s="49"/>
      <c r="E10" s="49"/>
      <c r="F10" s="95"/>
      <c r="G10" s="52"/>
    </row>
    <row r="11" spans="2:10" s="35" customFormat="1" ht="70" customHeight="1">
      <c r="B11" s="35" t="s">
        <v>335</v>
      </c>
      <c r="D11" s="27" t="s">
        <v>428</v>
      </c>
      <c r="E11" s="93" t="s">
        <v>347</v>
      </c>
      <c r="F11" s="92" t="s">
        <v>303</v>
      </c>
      <c r="G11" s="52"/>
    </row>
    <row r="12" spans="2:10" s="35" customFormat="1" ht="70" customHeight="1">
      <c r="B12" s="35" t="s">
        <v>338</v>
      </c>
      <c r="D12" s="27" t="s">
        <v>427</v>
      </c>
      <c r="E12" s="93" t="s">
        <v>348</v>
      </c>
      <c r="F12" s="92" t="s">
        <v>303</v>
      </c>
      <c r="H12" s="48"/>
    </row>
    <row r="13" spans="2:10" s="35" customFormat="1" ht="70" customHeight="1">
      <c r="B13" s="35" t="s">
        <v>339</v>
      </c>
      <c r="D13" s="27" t="s">
        <v>427</v>
      </c>
      <c r="E13" s="93" t="s">
        <v>349</v>
      </c>
      <c r="F13" s="85" t="s">
        <v>358</v>
      </c>
      <c r="H13" s="48"/>
    </row>
    <row r="14" spans="2:10" s="35" customFormat="1" ht="70" customHeight="1">
      <c r="B14" s="35" t="s">
        <v>340</v>
      </c>
      <c r="D14" s="27" t="s">
        <v>426</v>
      </c>
      <c r="E14" s="93" t="s">
        <v>350</v>
      </c>
      <c r="F14" s="91" t="s">
        <v>303</v>
      </c>
      <c r="H14" s="48"/>
    </row>
    <row r="15" spans="2:10" s="35" customFormat="1" ht="70" customHeight="1">
      <c r="B15" s="35" t="s">
        <v>5</v>
      </c>
      <c r="D15" s="27" t="s">
        <v>425</v>
      </c>
      <c r="E15" s="93" t="s">
        <v>353</v>
      </c>
      <c r="F15" s="91" t="s">
        <v>303</v>
      </c>
      <c r="H15" s="48"/>
    </row>
    <row r="16" spans="2:10" s="35" customFormat="1" ht="70" customHeight="1">
      <c r="B16" s="35" t="s">
        <v>342</v>
      </c>
      <c r="D16" s="27" t="s">
        <v>424</v>
      </c>
      <c r="E16" s="93" t="s">
        <v>352</v>
      </c>
      <c r="F16" s="91" t="s">
        <v>303</v>
      </c>
      <c r="H16" s="48"/>
    </row>
    <row r="17" spans="2:10" s="35" customFormat="1" ht="90" customHeight="1">
      <c r="B17" s="35" t="s">
        <v>341</v>
      </c>
      <c r="D17" s="27" t="s">
        <v>423</v>
      </c>
      <c r="E17" s="93" t="s">
        <v>351</v>
      </c>
      <c r="F17" s="91" t="s">
        <v>303</v>
      </c>
      <c r="H17" s="48"/>
    </row>
    <row r="18" spans="2:10" s="35" customFormat="1" ht="80" customHeight="1">
      <c r="B18" s="35" t="s">
        <v>354</v>
      </c>
      <c r="D18" s="27" t="s">
        <v>422</v>
      </c>
      <c r="E18" s="93" t="s">
        <v>355</v>
      </c>
      <c r="F18" s="91" t="s">
        <v>303</v>
      </c>
    </row>
    <row r="19" spans="2:10" s="35" customFormat="1" ht="70" customHeight="1">
      <c r="B19" s="35" t="s">
        <v>356</v>
      </c>
      <c r="D19" s="27" t="s">
        <v>421</v>
      </c>
      <c r="E19" s="93" t="s">
        <v>357</v>
      </c>
      <c r="F19" s="94" t="s">
        <v>303</v>
      </c>
    </row>
    <row r="20" spans="2:10" s="35" customFormat="1" ht="15" customHeight="1">
      <c r="F20" s="48"/>
    </row>
    <row r="21" spans="2:10" s="35" customFormat="1" ht="15" customHeight="1">
      <c r="B21" s="45" t="s">
        <v>360</v>
      </c>
      <c r="C21" s="49"/>
      <c r="D21" s="49"/>
      <c r="E21" s="49"/>
      <c r="F21" s="95"/>
      <c r="G21" s="22"/>
      <c r="H21" s="22"/>
      <c r="I21" s="22"/>
      <c r="J21" s="22"/>
    </row>
    <row r="22" spans="2:10" s="35" customFormat="1" ht="200" customHeight="1">
      <c r="B22" s="35" t="s">
        <v>361</v>
      </c>
      <c r="D22" s="27" t="s">
        <v>420</v>
      </c>
      <c r="E22" s="27" t="s">
        <v>404</v>
      </c>
      <c r="F22" s="96" t="s">
        <v>359</v>
      </c>
      <c r="G22" s="22"/>
      <c r="H22" s="22"/>
      <c r="I22" s="22"/>
      <c r="J22" s="22"/>
    </row>
    <row r="23" spans="2:10" s="35" customFormat="1" ht="200" customHeight="1">
      <c r="B23" s="35" t="s">
        <v>362</v>
      </c>
      <c r="D23" s="27" t="s">
        <v>419</v>
      </c>
      <c r="E23" s="93" t="s">
        <v>364</v>
      </c>
      <c r="F23" s="93" t="s">
        <v>359</v>
      </c>
      <c r="G23" s="22"/>
      <c r="H23" s="22"/>
      <c r="I23" s="22"/>
      <c r="J23" s="22"/>
    </row>
    <row r="24" spans="2:10" s="35" customFormat="1" ht="200" customHeight="1">
      <c r="B24" s="35" t="s">
        <v>363</v>
      </c>
      <c r="D24" s="27" t="s">
        <v>418</v>
      </c>
      <c r="E24" s="93" t="s">
        <v>365</v>
      </c>
      <c r="F24" s="93" t="s">
        <v>359</v>
      </c>
      <c r="G24" s="22"/>
      <c r="H24" s="22"/>
      <c r="I24" s="22"/>
      <c r="J24" s="22"/>
    </row>
    <row r="25" spans="2:10" s="35" customFormat="1" ht="15" customHeight="1">
      <c r="G25" s="22"/>
      <c r="H25" s="22"/>
      <c r="I25" s="22"/>
      <c r="J25" s="22"/>
    </row>
    <row r="26" spans="2:10" s="35" customFormat="1" ht="15" customHeight="1">
      <c r="B26" s="45" t="s">
        <v>366</v>
      </c>
      <c r="C26" s="49"/>
      <c r="D26" s="49"/>
      <c r="E26" s="49"/>
      <c r="F26" s="95"/>
      <c r="G26" s="22"/>
      <c r="H26" s="22"/>
      <c r="I26" s="22"/>
      <c r="J26" s="22"/>
    </row>
    <row r="27" spans="2:10" s="35" customFormat="1" ht="200" customHeight="1">
      <c r="B27" s="35" t="s">
        <v>370</v>
      </c>
      <c r="D27" s="27" t="s">
        <v>417</v>
      </c>
      <c r="E27" s="93" t="s">
        <v>371</v>
      </c>
      <c r="F27" s="96" t="s">
        <v>359</v>
      </c>
      <c r="G27" s="22"/>
      <c r="H27" s="22"/>
      <c r="I27" s="22"/>
      <c r="J27" s="22"/>
    </row>
    <row r="28" spans="2:10" s="35" customFormat="1" ht="200" customHeight="1">
      <c r="B28" s="35" t="s">
        <v>367</v>
      </c>
      <c r="D28" s="27" t="s">
        <v>416</v>
      </c>
      <c r="E28" s="93" t="s">
        <v>371</v>
      </c>
      <c r="F28" s="93" t="s">
        <v>359</v>
      </c>
      <c r="G28" s="22"/>
      <c r="H28" s="22"/>
      <c r="I28" s="22"/>
      <c r="J28" s="22"/>
    </row>
    <row r="29" spans="2:10" s="35" customFormat="1" ht="200" customHeight="1">
      <c r="B29" s="35" t="s">
        <v>368</v>
      </c>
      <c r="D29" s="27" t="s">
        <v>415</v>
      </c>
      <c r="E29" s="93" t="s">
        <v>371</v>
      </c>
      <c r="F29" s="93" t="s">
        <v>359</v>
      </c>
      <c r="G29" s="22"/>
      <c r="H29" s="22"/>
      <c r="I29" s="22"/>
      <c r="J29" s="22"/>
    </row>
    <row r="30" spans="2:10" s="35" customFormat="1" ht="200" customHeight="1">
      <c r="B30" s="35" t="s">
        <v>369</v>
      </c>
      <c r="D30" s="27" t="s">
        <v>414</v>
      </c>
      <c r="E30" s="93" t="s">
        <v>371</v>
      </c>
      <c r="F30" s="93" t="s">
        <v>359</v>
      </c>
      <c r="G30" s="22"/>
      <c r="H30" s="22"/>
      <c r="I30" s="22"/>
      <c r="J30" s="22"/>
    </row>
    <row r="31" spans="2:10" s="35" customFormat="1" ht="15" customHeight="1">
      <c r="G31" s="22"/>
      <c r="H31" s="22"/>
      <c r="I31" s="22"/>
      <c r="J31" s="22"/>
    </row>
    <row r="32" spans="2:10" s="35" customFormat="1" ht="15" customHeight="1">
      <c r="G32" s="22"/>
      <c r="H32" s="22"/>
      <c r="I32" s="22"/>
      <c r="J32" s="22"/>
    </row>
    <row r="33" spans="2:10" s="35" customFormat="1" ht="15" customHeight="1">
      <c r="B33" s="45" t="s">
        <v>372</v>
      </c>
      <c r="C33" s="49"/>
      <c r="D33" s="49"/>
      <c r="E33" s="49"/>
      <c r="F33" s="95"/>
      <c r="G33" s="22"/>
      <c r="H33" s="22"/>
      <c r="I33" s="22"/>
      <c r="J33" s="22"/>
    </row>
    <row r="34" spans="2:10" s="35" customFormat="1" ht="250" customHeight="1">
      <c r="B34" s="35" t="s">
        <v>373</v>
      </c>
      <c r="D34" s="27" t="s">
        <v>413</v>
      </c>
      <c r="E34" s="93" t="s">
        <v>376</v>
      </c>
      <c r="F34" s="96" t="s">
        <v>359</v>
      </c>
      <c r="G34" s="22"/>
      <c r="H34" s="22"/>
      <c r="I34" s="22"/>
      <c r="J34" s="22"/>
    </row>
    <row r="35" spans="2:10" s="35" customFormat="1" ht="100" customHeight="1">
      <c r="B35" s="35" t="s">
        <v>374</v>
      </c>
      <c r="D35" s="27" t="s">
        <v>412</v>
      </c>
      <c r="E35" s="93" t="s">
        <v>378</v>
      </c>
      <c r="F35" s="93" t="s">
        <v>377</v>
      </c>
      <c r="G35" s="22"/>
      <c r="H35" s="22"/>
      <c r="I35" s="22"/>
      <c r="J35" s="22"/>
    </row>
    <row r="36" spans="2:10" s="35" customFormat="1" ht="80" customHeight="1">
      <c r="B36" s="35" t="s">
        <v>375</v>
      </c>
      <c r="D36" s="27" t="s">
        <v>411</v>
      </c>
      <c r="E36" s="93" t="s">
        <v>379</v>
      </c>
      <c r="F36" s="93" t="s">
        <v>380</v>
      </c>
      <c r="G36" s="22"/>
      <c r="H36" s="22"/>
      <c r="I36" s="22"/>
      <c r="J36" s="22"/>
    </row>
    <row r="37" spans="2:10" s="35" customFormat="1" ht="15" customHeight="1">
      <c r="G37" s="22"/>
      <c r="H37" s="22"/>
      <c r="I37" s="22"/>
      <c r="J37" s="22"/>
    </row>
    <row r="38" spans="2:10" s="35" customFormat="1" ht="15" customHeight="1">
      <c r="B38" s="45" t="s">
        <v>381</v>
      </c>
      <c r="C38" s="49"/>
      <c r="D38" s="49"/>
      <c r="E38" s="49"/>
      <c r="F38" s="95"/>
      <c r="G38" s="22"/>
      <c r="H38" s="22"/>
      <c r="I38" s="22"/>
      <c r="J38" s="22"/>
    </row>
    <row r="39" spans="2:10" s="35" customFormat="1" ht="200" customHeight="1">
      <c r="B39" s="35" t="s">
        <v>382</v>
      </c>
      <c r="D39" s="27" t="s">
        <v>410</v>
      </c>
      <c r="E39" s="93" t="s">
        <v>384</v>
      </c>
      <c r="F39" s="96" t="s">
        <v>387</v>
      </c>
      <c r="G39" s="22"/>
      <c r="H39" s="22"/>
      <c r="I39" s="22"/>
      <c r="J39" s="22"/>
    </row>
    <row r="40" spans="2:10" s="97" customFormat="1" ht="100" customHeight="1">
      <c r="B40" s="98"/>
      <c r="C40" s="99"/>
      <c r="D40" s="100" t="s">
        <v>409</v>
      </c>
      <c r="E40" s="101" t="s">
        <v>388</v>
      </c>
      <c r="F40" s="96" t="s">
        <v>389</v>
      </c>
      <c r="G40" s="102"/>
      <c r="H40" s="102"/>
      <c r="I40" s="102"/>
      <c r="J40" s="102"/>
    </row>
    <row r="41" spans="2:10" s="35" customFormat="1" ht="200" customHeight="1">
      <c r="B41" s="35" t="s">
        <v>383</v>
      </c>
      <c r="D41" s="27" t="s">
        <v>406</v>
      </c>
      <c r="E41" s="93" t="s">
        <v>386</v>
      </c>
      <c r="F41" s="93" t="s">
        <v>387</v>
      </c>
      <c r="G41" s="22"/>
      <c r="H41" s="22"/>
      <c r="I41" s="22"/>
      <c r="J41" s="22"/>
    </row>
    <row r="42" spans="2:10" s="97" customFormat="1" ht="100" customHeight="1">
      <c r="B42" s="98"/>
      <c r="C42" s="99"/>
      <c r="D42" s="100" t="s">
        <v>407</v>
      </c>
      <c r="E42" s="100" t="s">
        <v>390</v>
      </c>
      <c r="F42" s="103" t="s">
        <v>391</v>
      </c>
      <c r="G42" s="102"/>
      <c r="H42" s="102"/>
      <c r="I42" s="102"/>
      <c r="J42" s="102"/>
    </row>
    <row r="43" spans="2:10" s="35" customFormat="1" ht="220" customHeight="1">
      <c r="B43" s="35" t="s">
        <v>385</v>
      </c>
      <c r="D43" s="27" t="s">
        <v>408</v>
      </c>
      <c r="E43" s="93" t="s">
        <v>371</v>
      </c>
      <c r="F43" s="93" t="s">
        <v>359</v>
      </c>
      <c r="G43" s="22"/>
      <c r="H43" s="22"/>
      <c r="I43" s="22"/>
      <c r="J43" s="22"/>
    </row>
    <row r="44" spans="2:10" s="97" customFormat="1" ht="100" customHeight="1">
      <c r="B44" s="98"/>
      <c r="C44" s="99"/>
      <c r="D44" s="100" t="s">
        <v>407</v>
      </c>
      <c r="E44" s="100" t="s">
        <v>405</v>
      </c>
      <c r="F44" s="103" t="s">
        <v>391</v>
      </c>
      <c r="G44" s="102"/>
      <c r="H44" s="102"/>
      <c r="I44" s="102"/>
      <c r="J44" s="102"/>
    </row>
    <row r="45" spans="2:10" s="97" customFormat="1" ht="350" customHeight="1">
      <c r="B45" s="98"/>
      <c r="C45" s="99"/>
      <c r="D45" s="100" t="s">
        <v>460</v>
      </c>
      <c r="E45" s="100" t="s">
        <v>461</v>
      </c>
      <c r="F45" s="103" t="s">
        <v>462</v>
      </c>
      <c r="G45" s="102"/>
      <c r="H45" s="102"/>
      <c r="I45" s="102"/>
      <c r="J45" s="102"/>
    </row>
    <row r="46" spans="2:10" s="35" customFormat="1" ht="14" customHeight="1">
      <c r="G46" s="22"/>
      <c r="H46" s="22"/>
      <c r="I46" s="22"/>
      <c r="J46" s="22"/>
    </row>
    <row r="47" spans="2:10" s="97" customFormat="1" ht="15" customHeight="1">
      <c r="B47" s="145" t="s">
        <v>439</v>
      </c>
      <c r="C47" s="146"/>
      <c r="D47" s="146"/>
      <c r="E47" s="146"/>
      <c r="F47" s="147"/>
      <c r="G47" s="102"/>
      <c r="H47" s="102"/>
      <c r="I47" s="102"/>
      <c r="J47" s="102"/>
    </row>
    <row r="48" spans="2:10" s="35" customFormat="1" ht="100" customHeight="1">
      <c r="B48" s="35" t="s">
        <v>440</v>
      </c>
      <c r="D48" s="27" t="s">
        <v>441</v>
      </c>
      <c r="E48" s="93" t="s">
        <v>442</v>
      </c>
      <c r="F48" s="92" t="s">
        <v>303</v>
      </c>
      <c r="G48" s="52"/>
    </row>
    <row r="49" spans="2:10" s="35" customFormat="1" ht="100" customHeight="1">
      <c r="B49" s="35" t="s">
        <v>443</v>
      </c>
      <c r="D49" s="27" t="s">
        <v>444</v>
      </c>
      <c r="E49" s="93" t="s">
        <v>445</v>
      </c>
      <c r="F49" s="92" t="s">
        <v>303</v>
      </c>
      <c r="G49" s="52"/>
    </row>
    <row r="50" spans="2:10" s="35" customFormat="1" ht="100" customHeight="1">
      <c r="B50" s="35" t="s">
        <v>447</v>
      </c>
      <c r="D50" s="27" t="s">
        <v>448</v>
      </c>
      <c r="E50" s="93" t="s">
        <v>446</v>
      </c>
      <c r="F50" s="92" t="s">
        <v>303</v>
      </c>
      <c r="G50" s="52"/>
    </row>
    <row r="51" spans="2:10" s="97" customFormat="1" ht="15" customHeight="1">
      <c r="B51" s="145" t="s">
        <v>449</v>
      </c>
      <c r="C51" s="146"/>
      <c r="D51" s="146" t="s">
        <v>451</v>
      </c>
      <c r="E51" s="146"/>
      <c r="F51" s="147"/>
      <c r="G51" s="102"/>
      <c r="H51" s="102"/>
      <c r="I51" s="102"/>
      <c r="J51" s="102"/>
    </row>
    <row r="52" spans="2:10" s="35" customFormat="1" ht="200" customHeight="1">
      <c r="B52" s="35" t="s">
        <v>450</v>
      </c>
      <c r="D52" s="27" t="s">
        <v>452</v>
      </c>
      <c r="E52" s="93" t="s">
        <v>453</v>
      </c>
      <c r="F52" s="92" t="s">
        <v>303</v>
      </c>
      <c r="G52" s="52"/>
    </row>
    <row r="53" spans="2:10" s="35" customFormat="1" ht="300" customHeight="1">
      <c r="D53" s="27" t="s">
        <v>457</v>
      </c>
      <c r="E53" s="93" t="s">
        <v>454</v>
      </c>
      <c r="F53" s="92" t="s">
        <v>303</v>
      </c>
      <c r="G53" s="52"/>
    </row>
    <row r="54" spans="2:10" s="97" customFormat="1" ht="15" customHeight="1">
      <c r="B54" s="145" t="s">
        <v>455</v>
      </c>
      <c r="C54" s="146"/>
      <c r="D54" s="146" t="s">
        <v>451</v>
      </c>
      <c r="E54" s="146"/>
      <c r="F54" s="147"/>
      <c r="G54" s="102"/>
      <c r="H54" s="102"/>
      <c r="I54" s="102"/>
      <c r="J54" s="102"/>
    </row>
    <row r="55" spans="2:10" s="35" customFormat="1" ht="400" customHeight="1">
      <c r="B55" s="35" t="s">
        <v>456</v>
      </c>
      <c r="D55" s="27" t="s">
        <v>458</v>
      </c>
      <c r="E55" s="93" t="s">
        <v>459</v>
      </c>
      <c r="F55" s="92" t="s">
        <v>303</v>
      </c>
      <c r="G55" s="52"/>
    </row>
    <row r="56" spans="2:10" s="97" customFormat="1" ht="15" customHeight="1">
      <c r="B56" s="145" t="s">
        <v>432</v>
      </c>
      <c r="C56" s="146"/>
      <c r="D56" s="146"/>
      <c r="E56" s="146"/>
      <c r="F56" s="147"/>
      <c r="G56" s="102"/>
      <c r="H56" s="102"/>
      <c r="I56" s="102"/>
      <c r="J56" s="102"/>
    </row>
    <row r="57" spans="2:10" s="97" customFormat="1" ht="250" customHeight="1">
      <c r="B57" s="98" t="s">
        <v>295</v>
      </c>
      <c r="C57" s="99"/>
      <c r="D57" s="100" t="s">
        <v>436</v>
      </c>
      <c r="E57" s="101" t="s">
        <v>433</v>
      </c>
      <c r="F57" s="101" t="s">
        <v>359</v>
      </c>
      <c r="G57" s="102"/>
      <c r="H57" s="102"/>
      <c r="I57" s="102"/>
      <c r="J57" s="102"/>
    </row>
    <row r="58" spans="2:10" s="97" customFormat="1" ht="409" customHeight="1">
      <c r="B58" s="148" t="s">
        <v>434</v>
      </c>
      <c r="C58" s="149"/>
      <c r="D58" s="100" t="s">
        <v>437</v>
      </c>
      <c r="E58" s="101" t="s">
        <v>435</v>
      </c>
      <c r="F58" s="101" t="s">
        <v>359</v>
      </c>
      <c r="G58" s="102"/>
      <c r="H58" s="102"/>
      <c r="I58" s="102"/>
      <c r="J58" s="102"/>
    </row>
    <row r="59" spans="2:10" s="97" customFormat="1" ht="400" customHeight="1">
      <c r="B59" s="98" t="s">
        <v>297</v>
      </c>
      <c r="C59" s="99"/>
      <c r="D59" s="100" t="s">
        <v>438</v>
      </c>
      <c r="E59" s="101" t="s">
        <v>435</v>
      </c>
      <c r="F59" s="101" t="s">
        <v>359</v>
      </c>
      <c r="G59" s="102"/>
      <c r="H59" s="102"/>
      <c r="I59" s="102"/>
      <c r="J59" s="102"/>
    </row>
    <row r="60" spans="2:10" s="35" customFormat="1" ht="15" customHeight="1">
      <c r="G60" s="22"/>
      <c r="H60" s="22"/>
      <c r="I60" s="22"/>
      <c r="J60" s="22"/>
    </row>
    <row r="61" spans="2:10" s="35" customFormat="1" ht="170" customHeight="1">
      <c r="G61" s="22"/>
      <c r="H61" s="22"/>
      <c r="I61" s="22"/>
      <c r="J61" s="22"/>
    </row>
    <row r="62" spans="2:10" s="35" customFormat="1" ht="230" customHeight="1">
      <c r="G62" s="22"/>
      <c r="H62" s="22"/>
      <c r="I62" s="22"/>
      <c r="J62" s="22"/>
    </row>
    <row r="63" spans="2:10" s="35" customFormat="1" ht="260" customHeight="1">
      <c r="G63" s="22"/>
      <c r="H63" s="22"/>
      <c r="I63" s="22"/>
      <c r="J63" s="22"/>
    </row>
    <row r="64" spans="2:10" s="35" customFormat="1" ht="15" customHeight="1">
      <c r="G64" s="22"/>
      <c r="H64" s="22"/>
      <c r="I64" s="22"/>
      <c r="J64" s="22"/>
    </row>
    <row r="65" spans="7:10" s="35" customFormat="1" ht="15" customHeight="1">
      <c r="G65" s="22"/>
      <c r="H65" s="22"/>
      <c r="I65" s="22"/>
      <c r="J65" s="22"/>
    </row>
    <row r="66" spans="7:10" s="35" customFormat="1" ht="15" customHeight="1">
      <c r="G66" s="22"/>
      <c r="H66" s="22"/>
      <c r="I66" s="22"/>
      <c r="J66" s="22"/>
    </row>
    <row r="67" spans="7:10" s="35" customFormat="1" ht="15" customHeight="1">
      <c r="G67" s="22"/>
      <c r="H67" s="22"/>
      <c r="I67" s="22"/>
      <c r="J67" s="22"/>
    </row>
    <row r="68" spans="7:10" s="35" customFormat="1" ht="15" customHeight="1">
      <c r="G68" s="22"/>
      <c r="H68" s="22"/>
      <c r="I68" s="22"/>
      <c r="J68" s="22"/>
    </row>
    <row r="69" spans="7:10" s="35" customFormat="1" ht="15" customHeight="1">
      <c r="G69" s="22"/>
      <c r="H69" s="22"/>
      <c r="I69" s="22"/>
      <c r="J69" s="22"/>
    </row>
    <row r="70" spans="7:10" s="35" customFormat="1" ht="15" customHeight="1">
      <c r="G70" s="22"/>
      <c r="H70" s="22"/>
      <c r="I70" s="22"/>
      <c r="J70" s="22"/>
    </row>
    <row r="71" spans="7:10" s="35" customFormat="1" ht="15" customHeight="1">
      <c r="G71" s="22"/>
      <c r="H71" s="22"/>
      <c r="I71" s="22"/>
      <c r="J71" s="22"/>
    </row>
    <row r="72" spans="7:10" s="35" customFormat="1" ht="15" customHeight="1">
      <c r="G72" s="22"/>
      <c r="H72" s="22"/>
      <c r="I72" s="22"/>
      <c r="J72" s="22"/>
    </row>
    <row r="73" spans="7:10" s="35" customFormat="1" ht="15" customHeight="1">
      <c r="G73" s="22"/>
      <c r="H73" s="22"/>
      <c r="I73" s="22"/>
      <c r="J73" s="22"/>
    </row>
    <row r="74" spans="7:10" s="35" customFormat="1" ht="15" customHeight="1">
      <c r="G74" s="22"/>
      <c r="H74" s="22"/>
      <c r="I74" s="22"/>
      <c r="J74" s="22"/>
    </row>
    <row r="75" spans="7:10" s="35" customFormat="1" ht="15" customHeight="1">
      <c r="G75" s="22"/>
      <c r="H75" s="22"/>
      <c r="I75" s="22"/>
      <c r="J75" s="22"/>
    </row>
    <row r="76" spans="7:10" s="35" customFormat="1" ht="15" customHeight="1">
      <c r="G76" s="22"/>
      <c r="H76" s="22"/>
      <c r="I76" s="22"/>
      <c r="J76" s="22"/>
    </row>
    <row r="77" spans="7:10" s="35" customFormat="1" ht="15" customHeight="1">
      <c r="G77" s="22"/>
      <c r="H77" s="22"/>
      <c r="I77" s="22"/>
      <c r="J77" s="22"/>
    </row>
    <row r="78" spans="7:10" s="35" customFormat="1" ht="15" customHeight="1">
      <c r="G78" s="22"/>
      <c r="H78" s="22"/>
      <c r="I78" s="22"/>
      <c r="J78" s="22"/>
    </row>
    <row r="79" spans="7:10" s="35" customFormat="1" ht="15" customHeight="1">
      <c r="G79" s="22"/>
      <c r="H79" s="22"/>
      <c r="I79" s="22"/>
      <c r="J79" s="22"/>
    </row>
    <row r="80" spans="7:10" s="35" customFormat="1" ht="15" customHeight="1">
      <c r="G80" s="22"/>
      <c r="H80" s="22"/>
      <c r="I80" s="22"/>
      <c r="J80" s="22"/>
    </row>
    <row r="81" spans="7:10" s="35" customFormat="1" ht="15" customHeight="1">
      <c r="G81" s="22"/>
      <c r="H81" s="22"/>
      <c r="I81" s="22"/>
      <c r="J81" s="22"/>
    </row>
    <row r="82" spans="7:10" s="35" customFormat="1" ht="15" customHeight="1">
      <c r="G82" s="22"/>
      <c r="H82" s="22"/>
      <c r="I82" s="22"/>
      <c r="J82" s="22"/>
    </row>
    <row r="83" spans="7:10" s="35" customFormat="1" ht="15" customHeight="1">
      <c r="G83" s="22"/>
      <c r="H83" s="22"/>
      <c r="I83" s="22"/>
      <c r="J83" s="22"/>
    </row>
    <row r="84" spans="7:10" s="35" customFormat="1" ht="15" customHeight="1">
      <c r="G84" s="22"/>
      <c r="H84" s="22"/>
      <c r="I84" s="22"/>
      <c r="J84" s="22"/>
    </row>
    <row r="85" spans="7:10" s="35" customFormat="1" ht="15" customHeight="1">
      <c r="G85" s="22"/>
      <c r="H85" s="22"/>
      <c r="I85" s="22"/>
      <c r="J85" s="22"/>
    </row>
    <row r="86" spans="7:10" s="35" customFormat="1" ht="15" customHeight="1">
      <c r="G86" s="22"/>
      <c r="H86" s="22"/>
      <c r="I86" s="22"/>
      <c r="J86" s="22"/>
    </row>
    <row r="87" spans="7:10" s="35" customFormat="1" ht="15" customHeight="1">
      <c r="G87" s="22"/>
      <c r="H87" s="22"/>
      <c r="I87" s="22"/>
      <c r="J87" s="22"/>
    </row>
    <row r="88" spans="7:10" s="35" customFormat="1" ht="15" customHeight="1">
      <c r="G88" s="22"/>
      <c r="H88" s="22"/>
      <c r="I88" s="22"/>
      <c r="J88" s="22"/>
    </row>
    <row r="89" spans="7:10" s="35" customFormat="1" ht="15" customHeight="1">
      <c r="G89" s="22"/>
      <c r="H89" s="22"/>
      <c r="I89" s="22"/>
      <c r="J89" s="22"/>
    </row>
    <row r="90" spans="7:10" s="35" customFormat="1" ht="15" customHeight="1">
      <c r="G90" s="22"/>
      <c r="H90" s="22"/>
      <c r="I90" s="22"/>
      <c r="J90" s="22"/>
    </row>
    <row r="91" spans="7:10" s="35" customFormat="1" ht="15" customHeight="1">
      <c r="G91" s="22"/>
      <c r="H91" s="22"/>
      <c r="I91" s="22"/>
      <c r="J91" s="22"/>
    </row>
    <row r="92" spans="7:10" s="35" customFormat="1" ht="15" customHeight="1">
      <c r="G92" s="22"/>
      <c r="H92" s="22"/>
      <c r="I92" s="22"/>
      <c r="J92" s="22"/>
    </row>
    <row r="93" spans="7:10" s="35" customFormat="1" ht="15" customHeight="1">
      <c r="G93" s="22"/>
      <c r="H93" s="22"/>
      <c r="I93" s="22"/>
      <c r="J93" s="22"/>
    </row>
    <row r="94" spans="7:10" s="35" customFormat="1" ht="15" customHeight="1">
      <c r="G94" s="22"/>
      <c r="H94" s="22"/>
      <c r="I94" s="22"/>
      <c r="J94" s="22"/>
    </row>
    <row r="95" spans="7:10" s="35" customFormat="1" ht="15" customHeight="1">
      <c r="G95" s="22"/>
      <c r="H95" s="22"/>
      <c r="I95" s="22"/>
      <c r="J95" s="22"/>
    </row>
    <row r="96" spans="7:10" s="35" customFormat="1" ht="15" customHeight="1">
      <c r="G96" s="22"/>
      <c r="H96" s="22"/>
      <c r="I96" s="22"/>
      <c r="J96" s="22"/>
    </row>
    <row r="97" spans="7:10" s="35" customFormat="1" ht="15" customHeight="1">
      <c r="G97" s="22"/>
      <c r="H97" s="22"/>
      <c r="I97" s="22"/>
      <c r="J97" s="22"/>
    </row>
    <row r="98" spans="7:10" s="35" customFormat="1" ht="15" customHeight="1">
      <c r="G98" s="22"/>
      <c r="H98" s="22"/>
      <c r="I98" s="22"/>
      <c r="J98" s="22"/>
    </row>
    <row r="99" spans="7:10" s="35" customFormat="1" ht="15" customHeight="1">
      <c r="G99" s="22"/>
      <c r="H99" s="22"/>
      <c r="I99" s="22"/>
      <c r="J99" s="22"/>
    </row>
    <row r="100" spans="7:10" s="35" customFormat="1" ht="15" customHeight="1">
      <c r="G100" s="22"/>
      <c r="H100" s="22"/>
      <c r="I100" s="22"/>
      <c r="J100" s="22"/>
    </row>
    <row r="101" spans="7:10" s="35" customFormat="1" ht="15" customHeight="1">
      <c r="G101" s="22"/>
      <c r="H101" s="22"/>
      <c r="I101" s="22"/>
      <c r="J101" s="22"/>
    </row>
    <row r="102" spans="7:10" s="35" customFormat="1" ht="15" customHeight="1">
      <c r="G102" s="22"/>
      <c r="H102" s="22"/>
      <c r="I102" s="22"/>
      <c r="J102" s="22"/>
    </row>
    <row r="103" spans="7:10" s="35" customFormat="1" ht="15" customHeight="1">
      <c r="G103" s="22"/>
      <c r="H103" s="22"/>
      <c r="I103" s="22"/>
      <c r="J103" s="22"/>
    </row>
    <row r="104" spans="7:10" s="35" customFormat="1" ht="15" customHeight="1">
      <c r="G104" s="22"/>
      <c r="H104" s="22"/>
      <c r="I104" s="22"/>
      <c r="J104" s="22"/>
    </row>
    <row r="105" spans="7:10" s="35" customFormat="1" ht="15" customHeight="1">
      <c r="G105" s="22"/>
      <c r="H105" s="22"/>
      <c r="I105" s="22"/>
      <c r="J105" s="22"/>
    </row>
    <row r="106" spans="7:10" s="35" customFormat="1" ht="15" customHeight="1">
      <c r="G106" s="22"/>
      <c r="H106" s="22"/>
      <c r="I106" s="22"/>
      <c r="J106" s="22"/>
    </row>
    <row r="107" spans="7:10" s="35" customFormat="1" ht="15" customHeight="1">
      <c r="G107" s="22"/>
      <c r="H107" s="22"/>
      <c r="I107" s="22"/>
      <c r="J107" s="22"/>
    </row>
    <row r="108" spans="7:10" s="35" customFormat="1" ht="15" customHeight="1">
      <c r="G108" s="22"/>
      <c r="H108" s="22"/>
      <c r="I108" s="22"/>
      <c r="J108" s="22"/>
    </row>
    <row r="109" spans="7:10" s="35" customFormat="1" ht="15" customHeight="1">
      <c r="G109" s="22"/>
      <c r="H109" s="22"/>
      <c r="I109" s="22"/>
      <c r="J109" s="22"/>
    </row>
    <row r="110" spans="7:10" s="35" customFormat="1" ht="15" customHeight="1">
      <c r="G110" s="22"/>
      <c r="H110" s="22"/>
      <c r="I110" s="22"/>
      <c r="J110" s="22"/>
    </row>
    <row r="111" spans="7:10" s="35" customFormat="1" ht="15" customHeight="1">
      <c r="G111" s="22"/>
      <c r="H111" s="22"/>
      <c r="I111" s="22"/>
      <c r="J111" s="22"/>
    </row>
    <row r="112" spans="7:10" s="35" customFormat="1" ht="15" customHeight="1">
      <c r="G112" s="22"/>
      <c r="H112" s="22"/>
      <c r="I112" s="22"/>
      <c r="J112" s="22"/>
    </row>
    <row r="113" spans="7:10" s="35" customFormat="1" ht="15" customHeight="1">
      <c r="G113" s="22"/>
      <c r="H113" s="22"/>
      <c r="I113" s="22"/>
      <c r="J113" s="22"/>
    </row>
    <row r="114" spans="7:10" s="35" customFormat="1" ht="15" customHeight="1">
      <c r="G114" s="22"/>
      <c r="H114" s="22"/>
      <c r="I114" s="22"/>
      <c r="J114" s="22"/>
    </row>
    <row r="115" spans="7:10" s="35" customFormat="1" ht="15" customHeight="1">
      <c r="G115" s="22"/>
      <c r="H115" s="22"/>
      <c r="I115" s="22"/>
      <c r="J115" s="22"/>
    </row>
    <row r="116" spans="7:10" s="35" customFormat="1" ht="15" customHeight="1">
      <c r="G116" s="22"/>
      <c r="H116" s="22"/>
      <c r="I116" s="22"/>
      <c r="J116" s="22"/>
    </row>
    <row r="117" spans="7:10" s="35" customFormat="1" ht="15" customHeight="1">
      <c r="G117" s="22"/>
      <c r="H117" s="22"/>
      <c r="I117" s="22"/>
      <c r="J117" s="22"/>
    </row>
    <row r="118" spans="7:10" s="35" customFormat="1" ht="15" customHeight="1">
      <c r="G118" s="22"/>
      <c r="H118" s="22"/>
      <c r="I118" s="22"/>
      <c r="J118" s="22"/>
    </row>
    <row r="119" spans="7:10" s="35" customFormat="1" ht="15" customHeight="1">
      <c r="G119" s="22"/>
      <c r="H119" s="22"/>
      <c r="I119" s="22"/>
      <c r="J119" s="22"/>
    </row>
    <row r="120" spans="7:10" s="35" customFormat="1" ht="15" customHeight="1">
      <c r="G120" s="22"/>
      <c r="H120" s="22"/>
      <c r="I120" s="22"/>
      <c r="J120" s="22"/>
    </row>
    <row r="121" spans="7:10" s="35" customFormat="1" ht="15" customHeight="1">
      <c r="G121" s="22"/>
      <c r="H121" s="22"/>
      <c r="I121" s="22"/>
      <c r="J121" s="22"/>
    </row>
    <row r="122" spans="7:10" s="35" customFormat="1" ht="15" customHeight="1">
      <c r="G122" s="22"/>
      <c r="H122" s="22"/>
      <c r="I122" s="22"/>
      <c r="J122" s="22"/>
    </row>
    <row r="123" spans="7:10" s="35" customFormat="1" ht="15" customHeight="1">
      <c r="G123" s="22"/>
      <c r="H123" s="22"/>
      <c r="I123" s="22"/>
      <c r="J123" s="22"/>
    </row>
    <row r="124" spans="7:10" s="35" customFormat="1" ht="15" customHeight="1">
      <c r="G124" s="22"/>
      <c r="H124" s="22"/>
      <c r="I124" s="22"/>
      <c r="J124" s="22"/>
    </row>
    <row r="125" spans="7:10" s="35" customFormat="1" ht="15" customHeight="1">
      <c r="G125" s="22"/>
      <c r="H125" s="22"/>
      <c r="I125" s="22"/>
      <c r="J125" s="22"/>
    </row>
    <row r="126" spans="7:10" s="35" customFormat="1" ht="15" customHeight="1">
      <c r="G126" s="22"/>
      <c r="H126" s="22"/>
      <c r="I126" s="22"/>
      <c r="J126" s="22"/>
    </row>
    <row r="127" spans="7:10" s="35" customFormat="1" ht="15" customHeight="1">
      <c r="G127" s="22"/>
      <c r="H127" s="22"/>
      <c r="I127" s="22"/>
      <c r="J127" s="22"/>
    </row>
    <row r="128" spans="7:10" s="35" customFormat="1" ht="15" customHeight="1">
      <c r="G128" s="22"/>
      <c r="H128" s="22"/>
      <c r="I128" s="22"/>
      <c r="J128" s="22"/>
    </row>
    <row r="129" spans="7:10" s="35" customFormat="1" ht="15" customHeight="1">
      <c r="G129" s="22"/>
      <c r="H129" s="22"/>
      <c r="I129" s="22"/>
      <c r="J129" s="22"/>
    </row>
    <row r="130" spans="7:10" s="35" customFormat="1" ht="15" customHeight="1">
      <c r="G130" s="22"/>
      <c r="H130" s="22"/>
      <c r="I130" s="22"/>
      <c r="J130" s="22"/>
    </row>
    <row r="131" spans="7:10" s="35" customFormat="1" ht="15" customHeight="1">
      <c r="G131" s="22"/>
      <c r="H131" s="22"/>
      <c r="I131" s="22"/>
      <c r="J131" s="22"/>
    </row>
    <row r="132" spans="7:10" s="35" customFormat="1" ht="15" customHeight="1">
      <c r="G132" s="22"/>
      <c r="H132" s="22"/>
      <c r="I132" s="22"/>
      <c r="J132" s="22"/>
    </row>
    <row r="133" spans="7:10" s="35" customFormat="1" ht="15" customHeight="1">
      <c r="G133" s="22"/>
      <c r="H133" s="22"/>
      <c r="I133" s="22"/>
      <c r="J133" s="22"/>
    </row>
    <row r="134" spans="7:10" s="35" customFormat="1" ht="15" customHeight="1">
      <c r="G134" s="22"/>
      <c r="H134" s="22"/>
      <c r="I134" s="22"/>
      <c r="J134" s="22"/>
    </row>
    <row r="135" spans="7:10" s="35" customFormat="1" ht="15" customHeight="1">
      <c r="G135" s="22"/>
      <c r="H135" s="22"/>
      <c r="I135" s="22"/>
      <c r="J135" s="22"/>
    </row>
    <row r="136" spans="7:10" s="35" customFormat="1" ht="15" customHeight="1">
      <c r="G136" s="22"/>
      <c r="H136" s="22"/>
      <c r="I136" s="22"/>
      <c r="J136" s="22"/>
    </row>
    <row r="137" spans="7:10" s="35" customFormat="1" ht="15" customHeight="1">
      <c r="G137" s="22"/>
      <c r="H137" s="22"/>
      <c r="I137" s="22"/>
      <c r="J137" s="22"/>
    </row>
    <row r="138" spans="7:10" s="35" customFormat="1" ht="15" customHeight="1">
      <c r="G138" s="22"/>
      <c r="H138" s="22"/>
      <c r="I138" s="22"/>
      <c r="J138" s="22"/>
    </row>
    <row r="139" spans="7:10" s="35" customFormat="1" ht="15" customHeight="1">
      <c r="G139" s="22"/>
      <c r="H139" s="22"/>
      <c r="I139" s="22"/>
      <c r="J139" s="22"/>
    </row>
    <row r="140" spans="7:10" s="35" customFormat="1" ht="15" customHeight="1">
      <c r="G140" s="22"/>
      <c r="H140" s="22"/>
      <c r="I140" s="22"/>
      <c r="J140" s="22"/>
    </row>
    <row r="141" spans="7:10" s="35" customFormat="1" ht="15" customHeight="1">
      <c r="G141" s="22"/>
      <c r="H141" s="22"/>
      <c r="I141" s="22"/>
      <c r="J141" s="22"/>
    </row>
    <row r="142" spans="7:10" s="35" customFormat="1" ht="15" customHeight="1">
      <c r="G142" s="22"/>
      <c r="H142" s="22"/>
      <c r="I142" s="22"/>
      <c r="J142" s="22"/>
    </row>
    <row r="143" spans="7:10" s="35" customFormat="1" ht="15" customHeight="1">
      <c r="G143" s="22"/>
      <c r="H143" s="22"/>
      <c r="I143" s="22"/>
      <c r="J143" s="22"/>
    </row>
    <row r="144" spans="7:10" s="35" customFormat="1" ht="15" customHeight="1">
      <c r="G144" s="22"/>
      <c r="H144" s="22"/>
      <c r="I144" s="22"/>
      <c r="J144" s="22"/>
    </row>
    <row r="145" spans="7:10" s="35" customFormat="1" ht="15" customHeight="1">
      <c r="G145" s="22"/>
      <c r="H145" s="22"/>
      <c r="I145" s="22"/>
      <c r="J145" s="22"/>
    </row>
    <row r="146" spans="7:10" s="35" customFormat="1" ht="15" customHeight="1">
      <c r="G146" s="22"/>
      <c r="H146" s="22"/>
      <c r="I146" s="22"/>
      <c r="J146" s="22"/>
    </row>
    <row r="147" spans="7:10" s="35" customFormat="1" ht="15" customHeight="1">
      <c r="G147" s="22"/>
      <c r="H147" s="22"/>
      <c r="I147" s="22"/>
      <c r="J147" s="22"/>
    </row>
    <row r="148" spans="7:10" s="35" customFormat="1" ht="15" customHeight="1">
      <c r="G148" s="22"/>
      <c r="H148" s="22"/>
      <c r="I148" s="22"/>
      <c r="J148" s="22"/>
    </row>
    <row r="149" spans="7:10" s="35" customFormat="1" ht="15" customHeight="1">
      <c r="G149" s="22"/>
      <c r="H149" s="22"/>
      <c r="I149" s="22"/>
      <c r="J149" s="22"/>
    </row>
    <row r="150" spans="7:10" s="35" customFormat="1" ht="15" customHeight="1">
      <c r="G150" s="22"/>
      <c r="H150" s="22"/>
      <c r="I150" s="22"/>
      <c r="J150" s="22"/>
    </row>
    <row r="151" spans="7:10" s="35" customFormat="1" ht="15" customHeight="1">
      <c r="G151" s="22"/>
      <c r="H151" s="22"/>
      <c r="I151" s="22"/>
      <c r="J151" s="22"/>
    </row>
    <row r="152" spans="7:10" s="35" customFormat="1" ht="15" customHeight="1">
      <c r="G152" s="22"/>
      <c r="H152" s="22"/>
      <c r="I152" s="22"/>
      <c r="J152" s="22"/>
    </row>
    <row r="153" spans="7:10" s="35" customFormat="1" ht="15" customHeight="1">
      <c r="G153" s="22"/>
      <c r="H153" s="22"/>
      <c r="I153" s="22"/>
      <c r="J153" s="22"/>
    </row>
    <row r="154" spans="7:10" s="35" customFormat="1" ht="15" customHeight="1">
      <c r="G154" s="22"/>
      <c r="H154" s="22"/>
      <c r="I154" s="22"/>
      <c r="J154" s="22"/>
    </row>
    <row r="155" spans="7:10" s="35" customFormat="1" ht="15" customHeight="1">
      <c r="G155" s="22"/>
      <c r="H155" s="22"/>
      <c r="I155" s="22"/>
      <c r="J155" s="22"/>
    </row>
    <row r="156" spans="7:10" s="35" customFormat="1" ht="15" customHeight="1">
      <c r="G156" s="22"/>
      <c r="H156" s="22"/>
      <c r="I156" s="22"/>
      <c r="J156" s="22"/>
    </row>
    <row r="157" spans="7:10" s="35" customFormat="1" ht="15" customHeight="1">
      <c r="G157" s="22"/>
      <c r="H157" s="22"/>
      <c r="I157" s="22"/>
      <c r="J157" s="22"/>
    </row>
    <row r="158" spans="7:10" s="35" customFormat="1" ht="15" customHeight="1">
      <c r="G158" s="22"/>
      <c r="H158" s="22"/>
      <c r="I158" s="22"/>
      <c r="J158" s="22"/>
    </row>
    <row r="159" spans="7:10" s="35" customFormat="1" ht="15" customHeight="1">
      <c r="G159" s="22"/>
      <c r="H159" s="22"/>
      <c r="I159" s="22"/>
      <c r="J159" s="22"/>
    </row>
    <row r="160" spans="7:10" s="35" customFormat="1" ht="15" customHeight="1">
      <c r="G160" s="22"/>
      <c r="H160" s="22"/>
      <c r="I160" s="22"/>
      <c r="J160" s="22"/>
    </row>
    <row r="161" spans="7:10" s="35" customFormat="1" ht="15" customHeight="1">
      <c r="G161" s="22"/>
      <c r="H161" s="22"/>
      <c r="I161" s="22"/>
      <c r="J161" s="22"/>
    </row>
    <row r="162" spans="7:10" s="35" customFormat="1" ht="15" customHeight="1">
      <c r="G162" s="22"/>
      <c r="H162" s="22"/>
      <c r="I162" s="22"/>
      <c r="J162" s="22"/>
    </row>
    <row r="163" spans="7:10" s="35" customFormat="1" ht="15" customHeight="1">
      <c r="G163" s="22"/>
      <c r="H163" s="22"/>
      <c r="I163" s="22"/>
      <c r="J163" s="22"/>
    </row>
    <row r="164" spans="7:10" s="35" customFormat="1" ht="15" customHeight="1">
      <c r="G164" s="22"/>
      <c r="H164" s="22"/>
      <c r="I164" s="22"/>
      <c r="J164" s="22"/>
    </row>
    <row r="165" spans="7:10" s="35" customFormat="1" ht="15" customHeight="1">
      <c r="G165" s="22"/>
      <c r="H165" s="22"/>
      <c r="I165" s="22"/>
      <c r="J165" s="22"/>
    </row>
    <row r="166" spans="7:10" s="35" customFormat="1" ht="15" customHeight="1">
      <c r="G166" s="22"/>
      <c r="H166" s="22"/>
      <c r="I166" s="22"/>
      <c r="J166" s="22"/>
    </row>
    <row r="167" spans="7:10" s="35" customFormat="1" ht="15" customHeight="1">
      <c r="G167" s="22"/>
      <c r="H167" s="22"/>
      <c r="I167" s="22"/>
      <c r="J167" s="22"/>
    </row>
    <row r="168" spans="7:10" s="35" customFormat="1" ht="15" customHeight="1">
      <c r="G168" s="22"/>
      <c r="H168" s="22"/>
      <c r="I168" s="22"/>
      <c r="J168" s="22"/>
    </row>
    <row r="169" spans="7:10" s="35" customFormat="1" ht="15" customHeight="1">
      <c r="G169" s="22"/>
      <c r="H169" s="22"/>
      <c r="I169" s="22"/>
      <c r="J169" s="22"/>
    </row>
    <row r="170" spans="7:10" s="35" customFormat="1" ht="15" customHeight="1">
      <c r="G170" s="22"/>
      <c r="H170" s="22"/>
      <c r="I170" s="22"/>
      <c r="J170" s="22"/>
    </row>
    <row r="171" spans="7:10" s="35" customFormat="1" ht="15" customHeight="1">
      <c r="G171" s="22"/>
      <c r="H171" s="22"/>
      <c r="I171" s="22"/>
      <c r="J171" s="22"/>
    </row>
    <row r="172" spans="7:10" s="35" customFormat="1" ht="15" customHeight="1">
      <c r="G172" s="22"/>
      <c r="H172" s="22"/>
      <c r="I172" s="22"/>
      <c r="J172" s="22"/>
    </row>
    <row r="173" spans="7:10" s="35" customFormat="1" ht="15" customHeight="1">
      <c r="G173" s="22"/>
      <c r="H173" s="22"/>
      <c r="I173" s="22"/>
      <c r="J173" s="22"/>
    </row>
    <row r="174" spans="7:10" s="35" customFormat="1" ht="15" customHeight="1">
      <c r="G174" s="22"/>
      <c r="H174" s="22"/>
      <c r="I174" s="22"/>
      <c r="J174" s="22"/>
    </row>
    <row r="175" spans="7:10" s="35" customFormat="1" ht="15" customHeight="1">
      <c r="G175" s="22"/>
      <c r="H175" s="22"/>
      <c r="I175" s="22"/>
      <c r="J175" s="22"/>
    </row>
    <row r="176" spans="7:10" s="35" customFormat="1" ht="15" customHeight="1">
      <c r="G176" s="22"/>
      <c r="H176" s="22"/>
      <c r="I176" s="22"/>
      <c r="J176" s="22"/>
    </row>
    <row r="177" spans="7:10" s="35" customFormat="1" ht="15" customHeight="1">
      <c r="G177" s="22"/>
      <c r="H177" s="22"/>
      <c r="I177" s="22"/>
      <c r="J177" s="22"/>
    </row>
    <row r="178" spans="7:10" s="35" customFormat="1" ht="15" customHeight="1">
      <c r="G178" s="22"/>
      <c r="H178" s="22"/>
      <c r="I178" s="22"/>
      <c r="J178" s="22"/>
    </row>
    <row r="179" spans="7:10" s="35" customFormat="1" ht="15" customHeight="1">
      <c r="G179" s="22"/>
      <c r="H179" s="22"/>
      <c r="I179" s="22"/>
      <c r="J179" s="22"/>
    </row>
    <row r="180" spans="7:10" s="35" customFormat="1" ht="15" customHeight="1">
      <c r="G180" s="22"/>
      <c r="H180" s="22"/>
      <c r="I180" s="22"/>
      <c r="J180" s="22"/>
    </row>
    <row r="181" spans="7:10" s="35" customFormat="1" ht="15" customHeight="1">
      <c r="G181" s="22"/>
      <c r="H181" s="22"/>
      <c r="I181" s="22"/>
      <c r="J181" s="22"/>
    </row>
    <row r="182" spans="7:10" s="35" customFormat="1" ht="15" customHeight="1">
      <c r="G182" s="22"/>
      <c r="H182" s="22"/>
      <c r="I182" s="22"/>
      <c r="J182" s="22"/>
    </row>
    <row r="183" spans="7:10" s="35" customFormat="1" ht="15" customHeight="1">
      <c r="G183" s="22"/>
      <c r="H183" s="22"/>
      <c r="I183" s="22"/>
      <c r="J183" s="22"/>
    </row>
    <row r="184" spans="7:10" s="35" customFormat="1" ht="15" customHeight="1">
      <c r="G184" s="22"/>
      <c r="H184" s="22"/>
      <c r="I184" s="22"/>
      <c r="J184" s="22"/>
    </row>
    <row r="185" spans="7:10" s="35" customFormat="1" ht="15" customHeight="1">
      <c r="G185" s="22"/>
      <c r="H185" s="22"/>
      <c r="I185" s="22"/>
      <c r="J185" s="22"/>
    </row>
    <row r="186" spans="7:10" s="35" customFormat="1" ht="15" customHeight="1">
      <c r="G186" s="22"/>
      <c r="H186" s="22"/>
      <c r="I186" s="22"/>
      <c r="J186" s="22"/>
    </row>
    <row r="187" spans="7:10" s="35" customFormat="1" ht="15" customHeight="1">
      <c r="G187" s="22"/>
      <c r="H187" s="22"/>
      <c r="I187" s="22"/>
      <c r="J187" s="22"/>
    </row>
    <row r="188" spans="7:10" s="35" customFormat="1" ht="15" customHeight="1">
      <c r="G188" s="22"/>
      <c r="H188" s="22"/>
      <c r="I188" s="22"/>
      <c r="J188" s="22"/>
    </row>
    <row r="189" spans="7:10" s="35" customFormat="1" ht="15" customHeight="1">
      <c r="G189" s="22"/>
      <c r="H189" s="22"/>
      <c r="I189" s="22"/>
      <c r="J189" s="22"/>
    </row>
    <row r="190" spans="7:10" s="35" customFormat="1" ht="15" customHeight="1">
      <c r="G190" s="22"/>
      <c r="H190" s="22"/>
      <c r="I190" s="22"/>
      <c r="J190" s="22"/>
    </row>
    <row r="191" spans="7:10" s="35" customFormat="1" ht="15" customHeight="1">
      <c r="G191" s="22"/>
      <c r="H191" s="22"/>
      <c r="I191" s="22"/>
      <c r="J191" s="22"/>
    </row>
    <row r="192" spans="7:10" s="35" customFormat="1" ht="15" customHeight="1">
      <c r="G192" s="22"/>
      <c r="H192" s="22"/>
      <c r="I192" s="22"/>
      <c r="J192" s="22"/>
    </row>
    <row r="193" spans="6:10" s="35" customFormat="1" ht="15" customHeight="1">
      <c r="G193" s="22"/>
      <c r="H193" s="22"/>
      <c r="I193" s="22"/>
      <c r="J193" s="22"/>
    </row>
    <row r="194" spans="6:10" s="35" customFormat="1" ht="15" customHeight="1">
      <c r="G194" s="22"/>
      <c r="H194" s="22"/>
      <c r="I194" s="22"/>
      <c r="J194" s="22"/>
    </row>
    <row r="195" spans="6:10" s="35" customFormat="1" ht="15" customHeight="1">
      <c r="G195" s="22"/>
      <c r="H195" s="22"/>
      <c r="I195" s="22"/>
      <c r="J195" s="22"/>
    </row>
    <row r="196" spans="6:10" s="35" customFormat="1" ht="15" customHeight="1">
      <c r="G196" s="22"/>
      <c r="H196" s="22"/>
      <c r="I196" s="22"/>
      <c r="J196" s="22"/>
    </row>
    <row r="197" spans="6:10" s="35" customFormat="1" ht="15" customHeight="1">
      <c r="G197" s="22"/>
      <c r="H197" s="22"/>
      <c r="I197" s="22"/>
      <c r="J197" s="22"/>
    </row>
    <row r="198" spans="6:10" s="35" customFormat="1" ht="15" customHeight="1">
      <c r="F198" s="48"/>
      <c r="G198" s="22"/>
      <c r="H198" s="22"/>
      <c r="I198" s="22"/>
      <c r="J198" s="22"/>
    </row>
    <row r="199" spans="6:10" ht="14" customHeight="1"/>
  </sheetData>
  <mergeCells count="5">
    <mergeCell ref="B3:J3"/>
    <mergeCell ref="F5:G5"/>
    <mergeCell ref="F6:G6"/>
    <mergeCell ref="F7:G7"/>
    <mergeCell ref="F8:G8"/>
  </mergeCells>
  <phoneticPr fontId="35" type="noConversion"/>
  <conditionalFormatting sqref="B5 B10 B199:B454">
    <cfRule type="cellIs" dxfId="20" priority="599" operator="equal">
      <formula>"✓"</formula>
    </cfRule>
  </conditionalFormatting>
  <conditionalFormatting sqref="F7">
    <cfRule type="containsText" dxfId="19" priority="231" operator="containsText" text="n/a">
      <formula>NOT(ISERROR(SEARCH("n/a",F7)))</formula>
    </cfRule>
    <cfRule type="containsBlanks" dxfId="18" priority="478">
      <formula>LEN(TRIM(F7))=0</formula>
    </cfRule>
  </conditionalFormatting>
  <conditionalFormatting sqref="F8">
    <cfRule type="containsBlanks" dxfId="17" priority="229">
      <formula>LEN(TRIM(F8))=0</formula>
    </cfRule>
    <cfRule type="containsText" dxfId="16" priority="230" stopIfTrue="1" operator="containsText" text="n/a">
      <formula>NOT(ISERROR(SEARCH("n/a",F8)))</formula>
    </cfRule>
  </conditionalFormatting>
  <conditionalFormatting sqref="F6">
    <cfRule type="containsText" dxfId="15" priority="236" operator="containsText" text="n/a">
      <formula>NOT(ISERROR(SEARCH("n/a",F6)))</formula>
    </cfRule>
    <cfRule type="containsBlanks" dxfId="14" priority="267">
      <formula>LEN(TRIM(F6))=0</formula>
    </cfRule>
    <cfRule type="expression" dxfId="13" priority="844">
      <formula>IF(LEN(F6)-LEN(SUBSTITUTE(F6,".",""))=3,FALSE,TRUE)</formula>
    </cfRule>
  </conditionalFormatting>
  <conditionalFormatting sqref="B21">
    <cfRule type="cellIs" dxfId="12" priority="14" operator="equal">
      <formula>"✓"</formula>
    </cfRule>
  </conditionalFormatting>
  <conditionalFormatting sqref="B26">
    <cfRule type="cellIs" dxfId="11" priority="13" operator="equal">
      <formula>"✓"</formula>
    </cfRule>
  </conditionalFormatting>
  <conditionalFormatting sqref="B33">
    <cfRule type="cellIs" dxfId="10" priority="12" operator="equal">
      <formula>"✓"</formula>
    </cfRule>
  </conditionalFormatting>
  <conditionalFormatting sqref="B38">
    <cfRule type="cellIs" dxfId="9" priority="11" operator="equal">
      <formula>"✓"</formula>
    </cfRule>
  </conditionalFormatting>
  <conditionalFormatting sqref="B56">
    <cfRule type="cellIs" dxfId="8" priority="4" operator="equal">
      <formula>"✓"</formula>
    </cfRule>
  </conditionalFormatting>
  <conditionalFormatting sqref="B47">
    <cfRule type="cellIs" dxfId="7" priority="3" operator="equal">
      <formula>"✓"</formula>
    </cfRule>
  </conditionalFormatting>
  <conditionalFormatting sqref="B51">
    <cfRule type="cellIs" dxfId="6" priority="2" operator="equal">
      <formula>"✓"</formula>
    </cfRule>
  </conditionalFormatting>
  <conditionalFormatting sqref="B54">
    <cfRule type="cellIs" dxfId="5" priority="1" operator="equal">
      <formula>"✓"</formula>
    </cfRule>
  </conditionalFormatting>
  <dataValidations count="2">
    <dataValidation type="custom" allowBlank="1" showInputMessage="1" showErrorMessage="1" errorTitle="Invalid IP Address" error="Please enter a valid IP Address" sqref="F6" xr:uid="{23002188-381D-E54B-A80C-8131575E75A0}">
      <formula1>IF(ISNUMBER(VALUE(SUBSTITUTE(F6,".",""))),AND(--LEFT(F6,FIND(".",F6)-1)&lt;256,--MID(SUBSTITUTE(F6,".",REPT(" ",99)),99,99)&lt;256,--MID(SUBSTITUTE(F6,".",REPT(" ",99)),198,99)&lt;256,--RIGHT(SUBSTITUTE(F6,".",REPT(" ",99)),99)&lt;256),F6="n/a")</formula1>
    </dataValidation>
    <dataValidation allowBlank="1" showInputMessage="1" showErrorMessage="1" promptTitle="NTP Server" prompt="Input value can be either an IP Address (e.g. 172.16.11.253) or an FQDN (e.g. time.vmware.com)" sqref="F7:F8" xr:uid="{7A0DCAFB-1BF2-794E-A29C-A152186D8A2C}"/>
  </dataValidations>
  <hyperlinks>
    <hyperlink ref="F22" r:id="rId1" display="http://example.com" xr:uid="{E5BE5041-D7B8-B74B-A8AF-76AFBC3AE301}"/>
    <hyperlink ref="F27" r:id="rId2" display="http://example.com" xr:uid="{A37D0F95-8A8F-AB4C-8778-5A2EECE15FA2}"/>
    <hyperlink ref="F34" r:id="rId3" display="http://example.com" xr:uid="{56D406D0-6C6F-F346-89B7-9E7915460917}"/>
    <hyperlink ref="F39" r:id="rId4" display="http://example.com" xr:uid="{FA5DAE69-08BF-714D-A01D-3CCA827BF3B2}"/>
  </hyperlinks>
  <printOptions horizontalCentered="1"/>
  <pageMargins left="0.5" right="0.5" top="0.5" bottom="0.5" header="0.25" footer="0.25"/>
  <pageSetup scale="39" orientation="portrait" r:id="rId5"/>
  <headerFooter alignWithMargins="0">
    <oddFooter>&amp;L&amp;8http://www.vertex42.com/ExcelTemplates/spring-cleaning-checklist.html</oddFooter>
  </headerFooter>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0D93-FBD0-A549-9EA0-988935634056}">
  <sheetPr codeName="Sheet7"/>
  <dimension ref="A1:C22"/>
  <sheetViews>
    <sheetView workbookViewId="0">
      <selection activeCell="C4" sqref="C4"/>
    </sheetView>
  </sheetViews>
  <sheetFormatPr baseColWidth="10" defaultColWidth="11.5" defaultRowHeight="15"/>
  <cols>
    <col min="1" max="1" width="21.1640625" bestFit="1" customWidth="1"/>
    <col min="3" max="3" width="86.33203125" customWidth="1"/>
  </cols>
  <sheetData>
    <row r="1" spans="1:3">
      <c r="A1" s="59" t="s">
        <v>13</v>
      </c>
      <c r="C1" s="59" t="s">
        <v>231</v>
      </c>
    </row>
    <row r="2" spans="1:3">
      <c r="A2" t="s">
        <v>2</v>
      </c>
      <c r="C2" s="11" t="e">
        <f>"vSphere Distributed Switch = One (1)          /          Physical NICs = Two (2) or  Four (4)
Primary vDS - "&amp;' Networks'!#REF!&amp;"
     -  Traffic for Management, vMotion, vSAN, Host Overlay - e.g. "&amp;' Networks'!#REF!&amp;""</f>
        <v>#REF!</v>
      </c>
    </row>
    <row r="3" spans="1:3">
      <c r="A3" t="s">
        <v>14</v>
      </c>
      <c r="C3" s="11" t="e">
        <f>"vSphere Distributed Switch = Two (2)          /          Physical NICs = Four (4)
Primary vDS - "&amp;' Networks'!#REF!&amp;"
     - Traffic for Management,  vMotion, Host Overlay - e.g. "&amp;' Networks'!#REF!&amp;"
Secondary vDS - "&amp;' Networks'!#REF!&amp;"
     - Traffic for vSAN - e.g."&amp;' Networks'!#REF!</f>
        <v>#REF!</v>
      </c>
    </row>
    <row r="4" spans="1:3">
      <c r="A4" t="s">
        <v>15</v>
      </c>
      <c r="C4" s="11"/>
    </row>
    <row r="5" spans="1:3">
      <c r="A5" t="s">
        <v>16</v>
      </c>
      <c r="C5" s="11"/>
    </row>
    <row r="6" spans="1:3">
      <c r="A6" t="s">
        <v>17</v>
      </c>
      <c r="C6" s="11"/>
    </row>
    <row r="7" spans="1:3">
      <c r="A7" t="s">
        <v>18</v>
      </c>
    </row>
    <row r="8" spans="1:3">
      <c r="A8" t="s">
        <v>19</v>
      </c>
    </row>
    <row r="9" spans="1:3">
      <c r="A9" t="s">
        <v>20</v>
      </c>
    </row>
    <row r="10" spans="1:3">
      <c r="A10" t="s">
        <v>21</v>
      </c>
    </row>
    <row r="11" spans="1:3">
      <c r="A11" t="s">
        <v>22</v>
      </c>
    </row>
    <row r="12" spans="1:3">
      <c r="A12" t="s">
        <v>221</v>
      </c>
    </row>
    <row r="13" spans="1:3">
      <c r="A13" t="s">
        <v>276</v>
      </c>
    </row>
    <row r="14" spans="1:3">
      <c r="A14" t="s">
        <v>23</v>
      </c>
    </row>
    <row r="15" spans="1:3">
      <c r="A15" t="s">
        <v>24</v>
      </c>
    </row>
    <row r="16" spans="1:3">
      <c r="A16" t="s">
        <v>25</v>
      </c>
    </row>
    <row r="17" spans="1:1">
      <c r="A17" t="s">
        <v>26</v>
      </c>
    </row>
    <row r="18" spans="1:1">
      <c r="A18" t="s">
        <v>27</v>
      </c>
    </row>
    <row r="19" spans="1:1">
      <c r="A19" t="s">
        <v>28</v>
      </c>
    </row>
    <row r="20" spans="1:1">
      <c r="A20" t="s">
        <v>29</v>
      </c>
    </row>
    <row r="21" spans="1:1">
      <c r="A21" t="s">
        <v>30</v>
      </c>
    </row>
    <row r="22" spans="1:1">
      <c r="A22" t="s">
        <v>275</v>
      </c>
    </row>
  </sheetData>
  <sheetProtection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187"/>
  <sheetViews>
    <sheetView showZeros="0" topLeftCell="A102" zoomScale="140" zoomScaleNormal="140" zoomScalePageLayoutView="125" workbookViewId="0">
      <selection activeCell="A99" sqref="A99"/>
    </sheetView>
  </sheetViews>
  <sheetFormatPr baseColWidth="10" defaultColWidth="8.83203125" defaultRowHeight="15"/>
  <cols>
    <col min="1" max="1" width="120.83203125" style="1" customWidth="1"/>
    <col min="2" max="2" width="78.83203125" style="1" customWidth="1"/>
    <col min="3" max="16384" width="8.83203125" style="1"/>
  </cols>
  <sheetData>
    <row r="1" spans="1:2">
      <c r="A1" s="1" t="s">
        <v>31</v>
      </c>
    </row>
    <row r="2" spans="1:2">
      <c r="A2" s="4" t="str">
        <f>"workflowName.vcf-ems=workflowconfig/workflowspec-ems.json"</f>
        <v>workflowName.vcf-ems=workflowconfig/workflowspec-ems.json</v>
      </c>
      <c r="B2" s="1" t="s">
        <v>152</v>
      </c>
    </row>
    <row r="3" spans="1:2" s="5" customFormat="1">
      <c r="A3" s="4" t="e">
        <f>(IF('Deploy Parameters'!#REF!="Yes","CeipEnabled=true","CeipEnabled=false"))</f>
        <v>#REF!</v>
      </c>
      <c r="B3" s="5" t="s">
        <v>153</v>
      </c>
    </row>
    <row r="4" spans="1:2" s="5" customFormat="1">
      <c r="A4" s="4" t="e">
        <f>(IF('Deploy Parameters'!#REF!="Yes","FipsEnabled=true","FipsEnabled=false"))</f>
        <v>#REF!</v>
      </c>
      <c r="B4" s="5" t="s">
        <v>249</v>
      </c>
    </row>
    <row r="5" spans="1:2" s="5" customFormat="1">
      <c r="A5" s="4" t="str">
        <f>"workflowVersion.vcf-ems="&amp;RIGHT(Introduction!F3,5)</f>
        <v>workflowVersion.vcf-ems=1.1.0</v>
      </c>
      <c r="B5" s="5" t="s">
        <v>154</v>
      </c>
    </row>
    <row r="6" spans="1:2" s="5" customFormat="1"/>
    <row r="7" spans="1:2" s="2" customFormat="1">
      <c r="A7" s="2" t="s">
        <v>33</v>
      </c>
    </row>
    <row r="8" spans="1:2" s="2" customFormat="1">
      <c r="A8" s="2" t="s">
        <v>169</v>
      </c>
    </row>
    <row r="9" spans="1:2">
      <c r="A9" s="4" t="str">
        <f>IF('Deploy Parameters'!F7="n/a","ntp-server@address=","ntp-server@address="&amp;'Deploy Parameters'!F7)</f>
        <v>ntp-server@address=172.16.10.2</v>
      </c>
      <c r="B9" s="1" t="s">
        <v>142</v>
      </c>
    </row>
    <row r="10" spans="1:2">
      <c r="A10" s="4" t="str">
        <f>IF('Deploy Parameters'!F8="n/a","remote-site-ntp-server@address=","remote-site-ntp-server@address="&amp;'Deploy Parameters'!F8)</f>
        <v>remote-site-ntp-server@address=.lab.vmw</v>
      </c>
      <c r="B10" s="1" t="s">
        <v>142</v>
      </c>
    </row>
    <row r="11" spans="1:2">
      <c r="A11" s="1" t="s">
        <v>170</v>
      </c>
    </row>
    <row r="12" spans="1:2">
      <c r="A12" s="4" t="e">
        <f>IF('Deploy Parameters'!J7="child","root-dns-records@zoneName="&amp;'Deploy Parameters'!#REF!,"root-dns-records@zoneName="&amp;'Deploy Parameters'!#REF!)</f>
        <v>#REF!</v>
      </c>
      <c r="B12" s="1" t="s">
        <v>143</v>
      </c>
    </row>
    <row r="13" spans="1:2">
      <c r="A13" s="4" t="str">
        <f>"managementNetwork.primaryDns="&amp;'Deploy Parameters'!F6</f>
        <v>managementNetwork.primaryDns=172.16.10.2</v>
      </c>
      <c r="B13" s="1" t="s">
        <v>145</v>
      </c>
    </row>
    <row r="14" spans="1:2">
      <c r="A14" s="4" t="e">
        <f>IF('Deploy Parameters'!#REF!="n/a","local-dns-records@zoneName="&amp;'Deploy Parameters'!#REF!,"local-dns-records@zoneName="&amp;'Deploy Parameters'!#REF!)</f>
        <v>#REF!</v>
      </c>
      <c r="B14" s="1" t="s">
        <v>144</v>
      </c>
    </row>
    <row r="15" spans="1:2">
      <c r="A15" s="4" t="e">
        <f>IF('Deploy Parameters'!#REF!="n/a","managementNetwork.secondaryDns=","managementNetwork.secondaryDns="&amp;'Deploy Parameters'!#REF!)</f>
        <v>#REF!</v>
      </c>
      <c r="B15" s="1" t="s">
        <v>146</v>
      </c>
    </row>
    <row r="16" spans="1:2">
      <c r="A16" s="65"/>
    </row>
    <row r="17" spans="1:2">
      <c r="A17" s="1" t="s">
        <v>34</v>
      </c>
    </row>
    <row r="18" spans="1:2" s="7" customFormat="1">
      <c r="A18" s="3" t="e">
        <f>IF('Deploy Parameters'!#REF!="n/a","sddc-manager-license@key=","sddc-manager-license@key="&amp;'Deploy Parameters'!#REF!)</f>
        <v>#REF!</v>
      </c>
    </row>
    <row r="19" spans="1:2">
      <c r="A19" s="4" t="str">
        <f>"sddc-manager-root-credentials="&amp;Credentials!C14</f>
        <v xml:space="preserve">sddc-manager-root-credentials=User generated </v>
      </c>
      <c r="B19" s="1" t="s">
        <v>148</v>
      </c>
    </row>
    <row r="20" spans="1:2">
      <c r="A20" s="4" t="e">
        <f>"sddc-manager-superuser-credentials="&amp;Credentials!#REF!</f>
        <v>#REF!</v>
      </c>
      <c r="B20" s="1" t="s">
        <v>147</v>
      </c>
    </row>
    <row r="21" spans="1:2">
      <c r="A21" s="4" t="e">
        <f>"sddc-manager-localUser-credentials="&amp;Credentials!#REF!</f>
        <v>#REF!</v>
      </c>
      <c r="B21" s="1" t="s">
        <v>243</v>
      </c>
    </row>
    <row r="22" spans="1:2">
      <c r="A22" s="4" t="e">
        <f>"sddcManagerIp.Address="&amp;'Deploy Parameters'!#REF!</f>
        <v>#REF!</v>
      </c>
      <c r="B22" s="1" t="s">
        <v>149</v>
      </c>
    </row>
    <row r="23" spans="1:2">
      <c r="A23" s="4" t="e">
        <f>"sddcManager-deployment-vmname="&amp;'Deploy Parameters'!#REF!</f>
        <v>#REF!</v>
      </c>
      <c r="B23" s="1" t="s">
        <v>150</v>
      </c>
    </row>
    <row r="24" spans="1:2">
      <c r="A24" s="4" t="e">
        <f>"sddcManager-HostPoolName="&amp;'Deploy Parameters'!#REF!</f>
        <v>#REF!</v>
      </c>
      <c r="B24" s="1" t="s">
        <v>151</v>
      </c>
    </row>
    <row r="25" spans="1:2">
      <c r="A25" s="4" t="e">
        <f>IF('Deploy Parameters'!#REF!="n/a","sddcManager-mgmt-domainName=","sddcManager-mgmt-domainName="&amp;'Deploy Parameters'!#REF!)</f>
        <v>#REF!</v>
      </c>
    </row>
    <row r="27" spans="1:2">
      <c r="A27" s="1" t="s">
        <v>168</v>
      </c>
    </row>
    <row r="28" spans="1:2">
      <c r="A28" s="4" t="e">
        <f>IF('Deploy Parameters'!#REF!="n/a","mgmt-vcenter-6-license@key=","mgmt-vcenter-6-license@key="&amp;'Deploy Parameters'!#REF!)</f>
        <v>#REF!</v>
      </c>
      <c r="B28" s="1" t="s">
        <v>163</v>
      </c>
    </row>
    <row r="29" spans="1:2">
      <c r="A29" s="4" t="str">
        <f>"vcenter-root-credentials@password="&amp;Credentials!C10</f>
        <v>vcenter-root-credentials@password=User Defined</v>
      </c>
      <c r="B29" s="1" t="s">
        <v>160</v>
      </c>
    </row>
    <row r="30" spans="1:2">
      <c r="A30" s="4" t="e">
        <f>"vcenterManagementIp.address="&amp;'Deploy Parameters'!#REF!</f>
        <v>#REF!</v>
      </c>
      <c r="B30" s="1" t="s">
        <v>164</v>
      </c>
    </row>
    <row r="31" spans="1:2">
      <c r="A31" s="4" t="e">
        <f>"vcenter-mgmt-deployment-vmname="&amp;'Deploy Parameters'!#REF!</f>
        <v>#REF!</v>
      </c>
      <c r="B31" s="1" t="s">
        <v>165</v>
      </c>
    </row>
    <row r="32" spans="1:2">
      <c r="A32" s="8" t="e">
        <f>"vcenter-mgmt-deployment@deploymentModel="&amp;'Deploy Parameters'!#REF!</f>
        <v>#REF!</v>
      </c>
      <c r="B32" s="1" t="s">
        <v>167</v>
      </c>
    </row>
    <row r="33" spans="1:2">
      <c r="A33" s="8" t="e">
        <f>IF('Deploy Parameters'!#REF!="default","vcenter-mgmt-deployment-storageSize=",IF('Deploy Parameters'!#REF!="large","vcenter-mgmt-deployment-storageSize=lstorage",IF('Deploy Parameters'!#REF!="xlarge","vcenter-mgmt-deployment-storageSize=xlstorage","vcenter-mgmt-deployment-storageSize=")))</f>
        <v>#REF!</v>
      </c>
    </row>
    <row r="34" spans="1:2">
      <c r="A34" s="5" t="s">
        <v>166</v>
      </c>
    </row>
    <row r="35" spans="1:2">
      <c r="A35" s="4" t="e">
        <f>"vcenter-admin-credentials@password="&amp;Credentials!#REF!</f>
        <v>#REF!</v>
      </c>
      <c r="B35" s="1" t="s">
        <v>161</v>
      </c>
    </row>
    <row r="36" spans="1:2">
      <c r="A36" s="8" t="e">
        <f>IF('Deploy Parameters'!#REF!="n/a","sso-site-name@value=","sso-site-name@value="&amp;'Deploy Parameters'!#REF!)</f>
        <v>#REF!</v>
      </c>
      <c r="B36" s="1" t="s">
        <v>162</v>
      </c>
    </row>
    <row r="37" spans="1:2">
      <c r="A37" s="5" t="s">
        <v>198</v>
      </c>
    </row>
    <row r="38" spans="1:2">
      <c r="A38" s="6" t="str">
        <f>"vlcm-enable-cluster=false"</f>
        <v>vlcm-enable-cluster=false</v>
      </c>
    </row>
    <row r="39" spans="1:2">
      <c r="A39" s="6" t="str">
        <f>"vlcm-image-file="</f>
        <v>vlcm-image-file=</v>
      </c>
      <c r="B39" s="1" t="s">
        <v>202</v>
      </c>
    </row>
    <row r="40" spans="1:2">
      <c r="A40" s="65"/>
    </row>
    <row r="41" spans="1:2">
      <c r="A41" s="1" t="s">
        <v>43</v>
      </c>
    </row>
    <row r="42" spans="1:2">
      <c r="A42" s="1" t="s">
        <v>44</v>
      </c>
    </row>
    <row r="43" spans="1:2">
      <c r="A43" s="4" t="e">
        <f>"region-a-sso-join="&amp;'Deploy Parameters'!#REF!</f>
        <v>#REF!</v>
      </c>
    </row>
    <row r="44" spans="1:2">
      <c r="A44" s="4" t="e">
        <f>IF('Deploy Parameters'!#REF!="No","region-a-psc-mgmt.address=","region-a-psc-mgmt.address="&amp;'Deploy Parameters'!#REF!)</f>
        <v>#REF!</v>
      </c>
      <c r="B44" s="1" t="s">
        <v>199</v>
      </c>
    </row>
    <row r="45" spans="1:2">
      <c r="A45" s="4" t="e">
        <f>IF('Deploy Parameters'!#REF!="No","region-a-vc-psc-username=","region-a-vc-psc-username="&amp;'Deploy Parameters'!#REF!)</f>
        <v>#REF!</v>
      </c>
      <c r="B45" s="1" t="s">
        <v>200</v>
      </c>
    </row>
    <row r="46" spans="1:2">
      <c r="A46" s="4" t="e">
        <f>IF('Deploy Parameters'!#REF!="No","region-a-vc-psc-password=","region-a-vc-psc-password="&amp;'Deploy Parameters'!#REF!)</f>
        <v>#REF!</v>
      </c>
      <c r="B46" s="1" t="s">
        <v>201</v>
      </c>
    </row>
    <row r="47" spans="1:2">
      <c r="A47" s="4" t="e">
        <f>IF('Deploy Parameters'!#REF!="No","region-a-vc-psc-sslThumbprint=","region-a-vc-psc-sslThumbprint="&amp;'Deploy Parameters'!#REF!)</f>
        <v>#REF!</v>
      </c>
      <c r="B47" s="1" t="s">
        <v>272</v>
      </c>
    </row>
    <row r="48" spans="1:2">
      <c r="A48" s="5"/>
    </row>
    <row r="49" spans="1:2" s="2" customFormat="1">
      <c r="A49" s="2" t="s">
        <v>171</v>
      </c>
    </row>
    <row r="50" spans="1:2" s="7" customFormat="1">
      <c r="A50" s="3" t="e">
        <f>IF('Deploy Parameters'!#REF!="n/a","vsan-license@key=","vsan-license@key="&amp;'Deploy Parameters'!#REF!)</f>
        <v>#REF!</v>
      </c>
      <c r="B50" s="7" t="s">
        <v>172</v>
      </c>
    </row>
    <row r="51" spans="1:2">
      <c r="A51" s="8" t="e">
        <f>IF('Deploy Parameters'!#REF!="n/a","management-vsan-datastore-name@value=","management-vsan-datastore-name@value="&amp;'Deploy Parameters'!#REF!)</f>
        <v>#REF!</v>
      </c>
      <c r="B51" s="1" t="s">
        <v>174</v>
      </c>
    </row>
    <row r="52" spans="1:2">
      <c r="A52" s="6" t="e">
        <f>IF('Deploy Parameters'!#REF!="Yes","enableVsanDeduplication=true",IF('Deploy Parameters'!#REF!="No","enableVsanDeduplication=false"))</f>
        <v>#REF!</v>
      </c>
      <c r="B52" s="1" t="s">
        <v>173</v>
      </c>
    </row>
    <row r="53" spans="1:2">
      <c r="A53" s="5"/>
    </row>
    <row r="54" spans="1:2">
      <c r="A54" s="1" t="s">
        <v>175</v>
      </c>
    </row>
    <row r="55" spans="1:2" s="2" customFormat="1">
      <c r="A55" s="2" t="s">
        <v>32</v>
      </c>
    </row>
    <row r="56" spans="1:2" s="2" customFormat="1">
      <c r="A56" s="3" t="str">
        <f>"cloud-subscription-license@key="</f>
        <v>cloud-subscription-license@key=</v>
      </c>
    </row>
    <row r="57" spans="1:2" s="2" customFormat="1">
      <c r="A57" s="2" t="s">
        <v>157</v>
      </c>
    </row>
    <row r="58" spans="1:2" s="2" customFormat="1">
      <c r="A58" s="3" t="e">
        <f>IF('Deploy Parameters'!#REF!="n/a","vcloud-suite-license@key=","vcloud-suite-license@key="&amp;'Deploy Parameters'!#REF!)</f>
        <v>#REF!</v>
      </c>
      <c r="B58" s="2" t="s">
        <v>156</v>
      </c>
    </row>
    <row r="59" spans="1:2">
      <c r="A59" s="1" t="s">
        <v>35</v>
      </c>
    </row>
    <row r="60" spans="1:2">
      <c r="A60" s="4" t="str">
        <f>"esxi.username="&amp;Credentials!B8</f>
        <v>esxi.username=root</v>
      </c>
      <c r="B60" s="1" t="s">
        <v>158</v>
      </c>
    </row>
    <row r="61" spans="1:2">
      <c r="A61" s="4" t="str">
        <f>"esxi.password="&amp;Credentials!C8</f>
        <v>esxi.password=User Defined</v>
      </c>
      <c r="B61" s="1" t="s">
        <v>159</v>
      </c>
    </row>
    <row r="62" spans="1:2">
      <c r="A62" s="5" t="s">
        <v>179</v>
      </c>
    </row>
    <row r="63" spans="1:2">
      <c r="A63" s="9" t="e">
        <f>IF(' Networks'!#REF!="n/a","management-hosts-vss-name@value=","management-hosts-vss-name@value="&amp;' Networks'!#REF!)</f>
        <v>#REF!</v>
      </c>
      <c r="B63" s="1" t="s">
        <v>176</v>
      </c>
    </row>
    <row r="64" spans="1:2">
      <c r="A64" s="1" t="s">
        <v>39</v>
      </c>
    </row>
    <row r="65" spans="1:2">
      <c r="A65" s="4" t="e">
        <f>IF(' Networks'!#REF!="n/a","esxi.mgmt-1.address=","esxi.mgmt-1.address="&amp;' Networks'!#REF!)</f>
        <v>#REF!</v>
      </c>
      <c r="B65" s="1" t="s">
        <v>177</v>
      </c>
    </row>
    <row r="66" spans="1:2">
      <c r="A66" s="4" t="e">
        <f>IF(' Networks'!#REF!="n/a","esxi.mgmt-1.hostname=","esxi.mgmt-1.hostname="&amp;' Networks'!#REF!)</f>
        <v>#REF!</v>
      </c>
      <c r="B66" s="1" t="s">
        <v>178</v>
      </c>
    </row>
    <row r="67" spans="1:2">
      <c r="A67" s="4" t="e">
        <f>IF(' Networks'!#REF!="n/a","esxi.mgmt-2.address=","esxi.mgmt-2.address="&amp;' Networks'!#REF!)</f>
        <v>#REF!</v>
      </c>
      <c r="B67" s="1" t="s">
        <v>177</v>
      </c>
    </row>
    <row r="68" spans="1:2">
      <c r="A68" s="4" t="e">
        <f>IF(' Networks'!#REF!="n/a","esxi.mgmt-2.hostname=","esxi.mgmt-2.hostname="&amp;' Networks'!#REF!)</f>
        <v>#REF!</v>
      </c>
      <c r="B68" s="1" t="s">
        <v>178</v>
      </c>
    </row>
    <row r="69" spans="1:2">
      <c r="A69" s="4" t="e">
        <f>IF(' Networks'!#REF!="n/a","esxi.mgmt-3.address=","esxi.mgmt-3.address="&amp;' Networks'!#REF!)</f>
        <v>#REF!</v>
      </c>
      <c r="B69" s="1" t="s">
        <v>177</v>
      </c>
    </row>
    <row r="70" spans="1:2">
      <c r="A70" s="4" t="e">
        <f>IF(' Networks'!#REF!="n/a","esxi.mgmt-3.hostname=","esxi.mgmt-3.hostname="&amp;' Networks'!#REF!)</f>
        <v>#REF!</v>
      </c>
      <c r="B70" s="1" t="s">
        <v>178</v>
      </c>
    </row>
    <row r="71" spans="1:2">
      <c r="A71" s="4" t="e">
        <f>IF(' Networks'!#REF!="n/a","esxi.mgmt-4.address=","esxi.mgmt-4.address="&amp;' Networks'!#REF!)</f>
        <v>#REF!</v>
      </c>
      <c r="B71" s="1" t="s">
        <v>177</v>
      </c>
    </row>
    <row r="72" spans="1:2">
      <c r="A72" s="4" t="e">
        <f>IF(' Networks'!#REF!="n/a","esxi.mgmt-4.hostname=","esxi.mgmt-4.hostname="&amp;' Networks'!#REF!)</f>
        <v>#REF!</v>
      </c>
      <c r="B72" s="1" t="s">
        <v>178</v>
      </c>
    </row>
    <row r="73" spans="1:2">
      <c r="A73" s="5" t="s">
        <v>36</v>
      </c>
    </row>
    <row r="74" spans="1:2">
      <c r="A74" s="4" t="e">
        <f>IF(' Networks'!#REF!="Yes","skipThumbprintValidation=false",IF(' Networks'!#REF!="No","skipThumbprintValidation=true"))</f>
        <v>#REF!</v>
      </c>
      <c r="B74" s="1" t="s">
        <v>155</v>
      </c>
    </row>
    <row r="75" spans="1:2">
      <c r="A75" s="5" t="s">
        <v>37</v>
      </c>
    </row>
    <row r="76" spans="1:2">
      <c r="A76" s="4" t="e">
        <f>IF(' Networks'!#REF!="n/a","esxi.mgmt-1.sshThumbprint=","esxi.mgmt-1.sshThumbprint="&amp;' Networks'!#REF!)</f>
        <v>#REF!</v>
      </c>
    </row>
    <row r="77" spans="1:2">
      <c r="A77" s="4" t="e">
        <f>IF(' Networks'!#REF!="n/a","esxi.mgmt-2.sshThumbprint=","esxi.mgmt-2.sshThumbprint="&amp;' Networks'!#REF!)</f>
        <v>#REF!</v>
      </c>
    </row>
    <row r="78" spans="1:2">
      <c r="A78" s="4" t="e">
        <f>IF(' Networks'!#REF!="n/a","esxi.mgmt-3.sshThumbprint=","esxi.mgmt-3.sshThumbprint="&amp;' Networks'!#REF!)</f>
        <v>#REF!</v>
      </c>
    </row>
    <row r="79" spans="1:2">
      <c r="A79" s="4" t="e">
        <f>IF(' Networks'!#REF!="n/a","esxi.mgmt-4.sshThumbprint=","esxi.mgmt-4.sshThumbprint="&amp;' Networks'!#REF!)</f>
        <v>#REF!</v>
      </c>
    </row>
    <row r="80" spans="1:2">
      <c r="A80" s="5" t="s">
        <v>38</v>
      </c>
    </row>
    <row r="81" spans="1:2">
      <c r="A81" s="4" t="e">
        <f>IF(' Networks'!#REF!="n/a","esxi.mgmt-1.sslThumbprint=","esxi.mgmt-1.sslThumbprint="&amp;' Networks'!#REF!)</f>
        <v>#REF!</v>
      </c>
    </row>
    <row r="82" spans="1:2">
      <c r="A82" s="4" t="e">
        <f>IF(' Networks'!#REF!="n/a","esxi.mgmt-2.sslThumbprint=","esxi.mgmt-2.sslThumbprint="&amp;' Networks'!#REF!)</f>
        <v>#REF!</v>
      </c>
    </row>
    <row r="83" spans="1:2">
      <c r="A83" s="4" t="e">
        <f>IF(' Networks'!#REF!="n/a","esxi.mgmt-3.sslThumbprint=","esxi.mgmt-3.sslThumbprint="&amp;' Networks'!#REF!)</f>
        <v>#REF!</v>
      </c>
    </row>
    <row r="84" spans="1:2">
      <c r="A84" s="4" t="e">
        <f>IF(' Networks'!#REF!="n/a","esxi.mgmt-4.sslThumbprint=","esxi.mgmt-4.sslThumbprint="&amp;' Networks'!#REF!)</f>
        <v>#REF!</v>
      </c>
    </row>
    <row r="86" spans="1:2">
      <c r="A86" s="1" t="s">
        <v>180</v>
      </c>
    </row>
    <row r="87" spans="1:2">
      <c r="A87" s="4" t="str">
        <f>IF('Deploy Parameters'!F15="n/a","mgmt-datacenter-name=","mgmt-datacenter-name="&amp;'Deploy Parameters'!F15)</f>
        <v>mgmt-datacenter-name=user defined</v>
      </c>
      <c r="B87" s="1" t="s">
        <v>181</v>
      </c>
    </row>
    <row r="88" spans="1:2">
      <c r="A88" s="4" t="str">
        <f>IF('Deploy Parameters'!F16="n/a","management-cluster-name=","management-cluster-name="&amp;'Deploy Parameters'!F16)</f>
        <v>management-cluster-name=user defined</v>
      </c>
      <c r="B88" s="1" t="s">
        <v>182</v>
      </c>
    </row>
    <row r="89" spans="1:2">
      <c r="A89" s="4" t="str">
        <f>IF('Deploy Parameters'!F17="n/a","evc-mode-management-cluster@value=","evc-mode-management-cluster@value="&amp;'Deploy Parameters'!F17)</f>
        <v>evc-mode-management-cluster@value=user defined</v>
      </c>
      <c r="B89" s="1" t="s">
        <v>183</v>
      </c>
    </row>
    <row r="90" spans="1:2">
      <c r="A90" s="1" t="s">
        <v>41</v>
      </c>
    </row>
    <row r="91" spans="1:2">
      <c r="A91" s="4" t="e">
        <f>IF('Deploy Parameters'!#REF!="Standard","skipResourcePoolCreation=true","skipResourcePoolCreation=false")</f>
        <v>#REF!</v>
      </c>
    </row>
    <row r="92" spans="1:2">
      <c r="A92" s="9" t="e">
        <f>IF('Deploy Parameters'!#REF!="Standard","vsphere-resource-pools[1]=","vsphere-resource-pools[1]="&amp;'Deploy Parameters'!#REF!)</f>
        <v>#REF!</v>
      </c>
      <c r="B92" s="1" t="s">
        <v>184</v>
      </c>
    </row>
    <row r="93" spans="1:2">
      <c r="A93" s="9" t="e">
        <f>IF('Deploy Parameters'!#REF!="Standard","vsphere-resource-pools[2]=","vsphere-resource-pools[2]="&amp;'Deploy Parameters'!#REF!)</f>
        <v>#REF!</v>
      </c>
      <c r="B93" s="1" t="s">
        <v>184</v>
      </c>
    </row>
    <row r="94" spans="1:2">
      <c r="A94" s="9" t="e">
        <f>IF('Deploy Parameters'!#REF!="Standard","vsphere-resource-pools[3]=","vsphere-resource-pools[3]="&amp;'Deploy Parameters'!#REF!)</f>
        <v>#REF!</v>
      </c>
      <c r="B94" s="1" t="s">
        <v>184</v>
      </c>
    </row>
    <row r="95" spans="1:2">
      <c r="A95" s="9" t="e">
        <f>IF('Deploy Parameters'!#REF!="Standard","vsphere-resource-pools[4]=","vsphere-resource-pools[4]="&amp;'Deploy Parameters'!#REF!)</f>
        <v>#REF!</v>
      </c>
      <c r="B95" s="1" t="s">
        <v>184</v>
      </c>
    </row>
    <row r="96" spans="1:2">
      <c r="A96" s="10"/>
    </row>
    <row r="97" spans="1:2">
      <c r="A97" s="1" t="s">
        <v>230</v>
      </c>
    </row>
    <row r="98" spans="1:2">
      <c r="A98" s="8" t="e">
        <f>IF(' Networks'!#REF!="n/a","vds-primary-switchName=","vds-primary-switchName="&amp;' Networks'!#REF!)</f>
        <v>#REF!</v>
      </c>
      <c r="B98" s="1" t="s">
        <v>185</v>
      </c>
    </row>
    <row r="99" spans="1:2">
      <c r="A99" s="9" t="e">
        <f>IF(' Networks'!#REF!="n/a","vds-primary-vmnics=","vds-primary-vmnics="&amp;' Networks'!#REF!)</f>
        <v>#REF!</v>
      </c>
      <c r="B99" s="1" t="s">
        <v>186</v>
      </c>
    </row>
    <row r="100" spans="1:2" s="5" customFormat="1">
      <c r="A100" s="8" t="e">
        <f>IF(' Networks'!#REF!="n/a","vds-primary-mtu=","vds-primary-mtu="&amp;' Networks'!#REF!)</f>
        <v>#REF!</v>
      </c>
      <c r="B100" s="5" t="s">
        <v>187</v>
      </c>
    </row>
    <row r="101" spans="1:2" s="5" customFormat="1">
      <c r="A101" s="8" t="e">
        <f>IF(' Networks'!#REF!="n/a","vds-secondary-switchName=","vds-secondary-switchName="&amp;' Networks'!#REF!)</f>
        <v>#REF!</v>
      </c>
      <c r="B101" s="1" t="s">
        <v>185</v>
      </c>
    </row>
    <row r="102" spans="1:2" s="5" customFormat="1">
      <c r="A102" s="9" t="e">
        <f>IF(' Networks'!#REF!="n/a","vds-secondary-vmnics=","vds-secondary-vmnics="&amp;' Networks'!#REF!)</f>
        <v>#REF!</v>
      </c>
      <c r="B102" s="1" t="s">
        <v>186</v>
      </c>
    </row>
    <row r="103" spans="1:2" s="5" customFormat="1">
      <c r="A103" s="8" t="e">
        <f>IF(' Networks'!#REF!="n/a","vds-secondary-mtu=","vds-secondary-mtu="&amp;' Networks'!#REF!)</f>
        <v>#REF!</v>
      </c>
      <c r="B103" s="5" t="s">
        <v>187</v>
      </c>
    </row>
    <row r="104" spans="1:2" s="5" customFormat="1">
      <c r="A104" s="3" t="e">
        <f>"vds-profile="&amp;' Networks'!#REF!</f>
        <v>#REF!</v>
      </c>
    </row>
    <row r="105" spans="1:2" s="5" customFormat="1">
      <c r="A105" s="66"/>
    </row>
    <row r="106" spans="1:2">
      <c r="A106" s="2" t="s">
        <v>189</v>
      </c>
    </row>
    <row r="107" spans="1:2">
      <c r="A107" s="4" t="str">
        <f>"managementNetwork.cidrNotation="&amp;' Networks'!D7</f>
        <v>managementNetwork.cidrNotation=172.16.10.1/24</v>
      </c>
      <c r="B107" s="2" t="s">
        <v>190</v>
      </c>
    </row>
    <row r="108" spans="1:2">
      <c r="A108" s="4" t="str">
        <f>IF(' Networks'!E7="n/a","managementNetwork.gateway=","managementNetwork.gateway="&amp;' Networks'!E7)</f>
        <v>managementNetwork.gateway=172.16.10.150</v>
      </c>
      <c r="B108" s="2" t="s">
        <v>191</v>
      </c>
    </row>
    <row r="109" spans="1:2">
      <c r="A109" s="4" t="e">
        <f>"vlan-mgmt-management.vlanId="&amp;' Networks'!#REF!</f>
        <v>#REF!</v>
      </c>
      <c r="B109" s="2" t="s">
        <v>192</v>
      </c>
    </row>
    <row r="110" spans="1:2" s="2" customFormat="1">
      <c r="A110" s="4" t="str">
        <f>"vlan-mgmt-management-mtu@mtu="&amp;' Networks'!F7</f>
        <v>vlan-mgmt-management-mtu@mtu=172.16.10.250</v>
      </c>
      <c r="B110" s="2" t="s">
        <v>193</v>
      </c>
    </row>
    <row r="111" spans="1:2">
      <c r="A111" s="4" t="str">
        <f>IF(' Networks'!C7="n/a","vds-management-initial-configuration@dvPortGroups[1].name=","vds-management-initial-configuration@dvPortGroups[1].name="&amp;' Networks'!C7)</f>
        <v>vds-management-initial-configuration@dvPortGroups[1].name=user defined</v>
      </c>
      <c r="B111" s="1" t="s">
        <v>188</v>
      </c>
    </row>
    <row r="113" spans="1:2">
      <c r="A113" s="2" t="s">
        <v>194</v>
      </c>
    </row>
    <row r="114" spans="1:2">
      <c r="A114" s="4" t="str">
        <f>IF(' Networks'!D9="n/a","mgmtVsanNetwork.cidrNotation=","mgmtVsanNetwork.cidrNotation="&amp;' Networks'!D9)</f>
        <v>mgmtVsanNetwork.cidrNotation=172.16.50.1/24</v>
      </c>
      <c r="B114" s="2" t="s">
        <v>190</v>
      </c>
    </row>
    <row r="115" spans="1:2">
      <c r="A115" s="4" t="str">
        <f>IF(' Networks'!E9="n/a","mgmtVsanNetwork.gateway=","mgmtVsanNetwork.gateway="&amp;' Networks'!E9)</f>
        <v>mgmtVsanNetwork.gateway=172.16.50.100</v>
      </c>
      <c r="B115" s="2" t="s">
        <v>191</v>
      </c>
    </row>
    <row r="116" spans="1:2">
      <c r="A116" s="4" t="e">
        <f>IF(' Networks'!#REF!="n/a","vlan-management-vsan.vlanId=","vlan-management-vsan.vlanId="&amp;' Networks'!#REF!)</f>
        <v>#REF!</v>
      </c>
      <c r="B116" s="2" t="s">
        <v>192</v>
      </c>
    </row>
    <row r="117" spans="1:2" s="2" customFormat="1">
      <c r="A117" s="3" t="str">
        <f>IF(' Networks'!F9="n/a","vlan-management-vsan-mtu@mtu=","vlan-management-vsan-mtu@mtu="&amp;' Networks'!F9)</f>
        <v>vlan-management-vsan-mtu@mtu=172.16.50.200</v>
      </c>
      <c r="B117" s="2" t="s">
        <v>193</v>
      </c>
    </row>
    <row r="118" spans="1:2">
      <c r="A118" s="4" t="str">
        <f>IF(' Networks'!C9="n/a","vds-management-initial-configuration@dvPortGroups[2].name=","vds-management-initial-configuration@dvPortGroups[2].name="&amp;' Networks'!C9)</f>
        <v>vds-management-initial-configuration@dvPortGroups[2].name=user defined, required only for TKGM deployments</v>
      </c>
      <c r="B118" s="1" t="s">
        <v>188</v>
      </c>
    </row>
    <row r="119" spans="1:2">
      <c r="A119" s="5"/>
    </row>
    <row r="120" spans="1:2">
      <c r="A120" s="2" t="s">
        <v>195</v>
      </c>
    </row>
    <row r="121" spans="1:2">
      <c r="A121" s="4" t="str">
        <f>"mgmtVmotionNetwork.cidrNotation="&amp;' Networks'!D8</f>
        <v>mgmtVmotionNetwork.cidrNotation=172.16.80.1/24</v>
      </c>
      <c r="B121" s="2" t="s">
        <v>190</v>
      </c>
    </row>
    <row r="122" spans="1:2">
      <c r="A122" s="4" t="str">
        <f>"mgmtVmotionNetwork.gateway="&amp;' Networks'!E8</f>
        <v>mgmtVmotionNetwork.gateway=172.16.80.51</v>
      </c>
      <c r="B122" s="2" t="s">
        <v>191</v>
      </c>
    </row>
    <row r="123" spans="1:2">
      <c r="A123" s="4" t="e">
        <f>IF(' Networks'!#REF!="n/a","vlan-management-vmotion.vlanId=","vlan-management-vmotion.vlanId="&amp;' Networks'!#REF!)</f>
        <v>#REF!</v>
      </c>
      <c r="B123" s="2" t="s">
        <v>192</v>
      </c>
    </row>
    <row r="124" spans="1:2" s="2" customFormat="1">
      <c r="A124" s="3" t="str">
        <f>"vlan-management-vmotion-mtu@mtu="&amp;' Networks'!F8</f>
        <v>vlan-management-vmotion-mtu@mtu=172.16.80.150</v>
      </c>
      <c r="B124" s="2" t="s">
        <v>193</v>
      </c>
    </row>
    <row r="125" spans="1:2">
      <c r="A125" s="4" t="str">
        <f>IF(' Networks'!C8="n/a","vds-management-initial-configuration@dvPortGroups[3].name=","vds-management-initial-configuration@dvPortGroups[3].name="&amp;' Networks'!C8)</f>
        <v>vds-management-initial-configuration@dvPortGroups[3].name=user defined</v>
      </c>
      <c r="B125" s="1" t="s">
        <v>188</v>
      </c>
    </row>
    <row r="126" spans="1:2">
      <c r="A126" s="5"/>
    </row>
    <row r="127" spans="1:2">
      <c r="A127" s="1" t="s">
        <v>42</v>
      </c>
    </row>
    <row r="128" spans="1:2">
      <c r="A128" s="4" t="e">
        <f>IF(' Networks'!#REF!="n/a","inclusion-range-start-vmotion01=","inclusion-range-start-vmotion01="&amp;' Networks'!#REF!)</f>
        <v>#REF!</v>
      </c>
      <c r="B128" s="1" t="s">
        <v>197</v>
      </c>
    </row>
    <row r="129" spans="1:2">
      <c r="A129" s="4" t="e">
        <f>IF(' Networks'!#REF!="n/a","inclusion-range-end-vmotion01=","inclusion-range-end-vmotion01="&amp;' Networks'!#REF!)</f>
        <v>#REF!</v>
      </c>
      <c r="B129" s="1" t="s">
        <v>197</v>
      </c>
    </row>
    <row r="130" spans="1:2">
      <c r="A130" s="5" t="str">
        <f>"inclusion-range-start-vmotion02="</f>
        <v>inclusion-range-start-vmotion02=</v>
      </c>
      <c r="B130" s="1" t="s">
        <v>197</v>
      </c>
    </row>
    <row r="131" spans="1:2">
      <c r="A131" s="5" t="str">
        <f>"inclusion-range-end-vmotion02="</f>
        <v>inclusion-range-end-vmotion02=</v>
      </c>
      <c r="B131" s="1" t="s">
        <v>197</v>
      </c>
    </row>
    <row r="132" spans="1:2">
      <c r="A132" s="5" t="str">
        <f>"inclusion-ips-vmotion="</f>
        <v>inclusion-ips-vmotion=</v>
      </c>
    </row>
    <row r="133" spans="1:2">
      <c r="A133" s="4" t="e">
        <f>IF(' Networks'!#REF!="n/a","inclusion-range-start-vsan01=","inclusion-range-start-vsan01="&amp;' Networks'!#REF!)</f>
        <v>#REF!</v>
      </c>
      <c r="B133" s="1" t="s">
        <v>197</v>
      </c>
    </row>
    <row r="134" spans="1:2">
      <c r="A134" s="4" t="e">
        <f>IF(' Networks'!#REF!="n/a","inclusion-range-end-vsan01=","inclusion-range-end-vsan01="&amp;' Networks'!#REF!)</f>
        <v>#REF!</v>
      </c>
      <c r="B134" s="1" t="s">
        <v>197</v>
      </c>
    </row>
    <row r="135" spans="1:2">
      <c r="A135" s="5" t="str">
        <f>"inclusion-range-start-vsan02="</f>
        <v>inclusion-range-start-vsan02=</v>
      </c>
      <c r="B135" s="1" t="s">
        <v>197</v>
      </c>
    </row>
    <row r="136" spans="1:2">
      <c r="A136" s="5" t="str">
        <f>"inclusion-range-end-vsan02="</f>
        <v>inclusion-range-end-vsan02=</v>
      </c>
      <c r="B136" s="1" t="s">
        <v>197</v>
      </c>
    </row>
    <row r="137" spans="1:2">
      <c r="A137" s="5" t="str">
        <f>"inclusion-ips-vsan="</f>
        <v>inclusion-ips-vsan=</v>
      </c>
    </row>
    <row r="138" spans="1:2" s="5" customFormat="1"/>
    <row r="139" spans="1:2">
      <c r="A139" s="1" t="s">
        <v>40</v>
      </c>
    </row>
    <row r="140" spans="1:2">
      <c r="A140" s="9" t="e">
        <f>IF('Deploy Parameters'!#REF!="n/a","mgmt-vm-folder-name@value=","mgmt-vm-folder-name@value="&amp;'Deploy Parameters'!#REF!&amp;"-fd-mgmt")</f>
        <v>#REF!</v>
      </c>
      <c r="B140" s="1" t="s">
        <v>207</v>
      </c>
    </row>
    <row r="141" spans="1:2">
      <c r="A141" s="9" t="e">
        <f>IF('Deploy Parameters'!#REF!="n/a","nsx-vm-folder-name@value=","nsx-vm-folder-name@value="&amp;'Deploy Parameters'!#REF!&amp;"-fd-nsx")</f>
        <v>#REF!</v>
      </c>
      <c r="B141" s="1" t="s">
        <v>208</v>
      </c>
    </row>
    <row r="142" spans="1:2">
      <c r="A142" s="9" t="e">
        <f>IF('Deploy Parameters'!#REF!="n/a","edge-vm-folder-name@value=","edge-vm-folder-name@value="&amp;'Deploy Parameters'!#REF!&amp;"-fd-edge")</f>
        <v>#REF!</v>
      </c>
      <c r="B142" s="1" t="s">
        <v>213</v>
      </c>
    </row>
    <row r="143" spans="1:2">
      <c r="A143" s="10"/>
    </row>
    <row r="144" spans="1:2">
      <c r="A144" s="1" t="s">
        <v>196</v>
      </c>
    </row>
    <row r="145" spans="1:2">
      <c r="A145" s="1" t="s">
        <v>121</v>
      </c>
    </row>
    <row r="146" spans="1:2" s="2" customFormat="1">
      <c r="A146" s="3" t="e">
        <f>IF('Deploy Parameters'!#REF!="n/a","nsxt-license@key=","nsxt-license@key="&amp;'Deploy Parameters'!#REF!)</f>
        <v>#REF!</v>
      </c>
      <c r="B146" s="2" t="s">
        <v>122</v>
      </c>
    </row>
    <row r="147" spans="1:2">
      <c r="A147" s="1" t="s">
        <v>226</v>
      </c>
    </row>
    <row r="148" spans="1:2">
      <c r="A148" s="4" t="str">
        <f>"nsxt-va-deployment-size="&amp;'Deploy Parameters'!D197</f>
        <v>nsxt-va-deployment-size=</v>
      </c>
      <c r="B148" s="1" t="s">
        <v>123</v>
      </c>
    </row>
    <row r="149" spans="1:2">
      <c r="A149" s="5" t="s">
        <v>124</v>
      </c>
    </row>
    <row r="150" spans="1:2">
      <c r="A150" s="4" t="str">
        <f>"nsxt-root-credentials@password="&amp;Credentials!C12</f>
        <v xml:space="preserve">nsxt-root-credentials@password=User generated </v>
      </c>
      <c r="B150" s="1" t="s">
        <v>125</v>
      </c>
    </row>
    <row r="151" spans="1:2">
      <c r="A151" s="4" t="e">
        <f>"nsxt-admin-credentials@password="&amp;Credentials!#REF!</f>
        <v>#REF!</v>
      </c>
      <c r="B151" s="1" t="s">
        <v>126</v>
      </c>
    </row>
    <row r="152" spans="1:2">
      <c r="A152" s="4" t="e">
        <f>"nsxt-cli-privilege-credentials@password="&amp;Credentials!#REF!</f>
        <v>#REF!</v>
      </c>
      <c r="B152" s="1" t="s">
        <v>127</v>
      </c>
    </row>
    <row r="153" spans="1:2">
      <c r="A153" s="5" t="s">
        <v>130</v>
      </c>
      <c r="B153" s="1" t="s">
        <v>128</v>
      </c>
    </row>
    <row r="154" spans="1:2">
      <c r="A154" s="5" t="s">
        <v>131</v>
      </c>
      <c r="B154" s="1" t="s">
        <v>129</v>
      </c>
    </row>
    <row r="155" spans="1:2">
      <c r="A155" s="1" t="s">
        <v>135</v>
      </c>
    </row>
    <row r="156" spans="1:2">
      <c r="A156" s="4" t="e">
        <f>"nsxt-vip-hostname="&amp;'Deploy Parameters'!#REF!</f>
        <v>#REF!</v>
      </c>
      <c r="B156" s="1" t="s">
        <v>133</v>
      </c>
    </row>
    <row r="157" spans="1:2">
      <c r="A157" s="4" t="e">
        <f>"nsxt-vip-address="&amp;'Deploy Parameters'!#REF!</f>
        <v>#REF!</v>
      </c>
      <c r="B157" s="1" t="s">
        <v>132</v>
      </c>
    </row>
    <row r="158" spans="1:2">
      <c r="A158" s="4" t="e">
        <f>"nsxt-node1-hostname="&amp;'Deploy Parameters'!#REF!</f>
        <v>#REF!</v>
      </c>
      <c r="B158" s="1" t="s">
        <v>134</v>
      </c>
    </row>
    <row r="159" spans="1:2">
      <c r="A159" s="4" t="e">
        <f>"nsxt-node1-address="&amp;'Deploy Parameters'!#REF!</f>
        <v>#REF!</v>
      </c>
      <c r="B159" s="1" t="s">
        <v>134</v>
      </c>
    </row>
    <row r="160" spans="1:2">
      <c r="A160" s="4" t="e">
        <f>"nsxt-node2-hostname="&amp;'Deploy Parameters'!#REF!</f>
        <v>#REF!</v>
      </c>
      <c r="B160" s="1" t="s">
        <v>134</v>
      </c>
    </row>
    <row r="161" spans="1:2">
      <c r="A161" s="4" t="e">
        <f>"nsxt-node2-address="&amp;'Deploy Parameters'!#REF!</f>
        <v>#REF!</v>
      </c>
      <c r="B161" s="1" t="s">
        <v>134</v>
      </c>
    </row>
    <row r="162" spans="1:2">
      <c r="A162" s="4" t="e">
        <f>"nsxt-node3-hostname="&amp;'Deploy Parameters'!#REF!</f>
        <v>#REF!</v>
      </c>
      <c r="B162" s="1" t="s">
        <v>134</v>
      </c>
    </row>
    <row r="163" spans="1:2">
      <c r="A163" s="4" t="e">
        <f>"nsxt-node3-address="&amp;'Deploy Parameters'!#REF!</f>
        <v>#REF!</v>
      </c>
      <c r="B163" s="1" t="s">
        <v>134</v>
      </c>
    </row>
    <row r="164" spans="1:2">
      <c r="A164" s="1" t="s">
        <v>137</v>
      </c>
    </row>
    <row r="165" spans="1:2">
      <c r="A165" s="4" t="e">
        <f>"nsxt-transport-vlan-zoneName="&amp;'Deploy Parameters'!#REF!&amp;"-tz-vlan01"</f>
        <v>#REF!</v>
      </c>
      <c r="B165" s="1" t="s">
        <v>138</v>
      </c>
    </row>
    <row r="166" spans="1:2">
      <c r="A166" s="1" t="s">
        <v>219</v>
      </c>
      <c r="B166" s="1" t="s">
        <v>139</v>
      </c>
    </row>
    <row r="167" spans="1:2">
      <c r="A167" s="4" t="e">
        <f>"nsxt-transport-vlanid="&amp;' Networks'!#REF!</f>
        <v>#REF!</v>
      </c>
      <c r="B167" s="1" t="s">
        <v>136</v>
      </c>
    </row>
    <row r="168" spans="1:2">
      <c r="A168" s="4" t="e">
        <f>"nsxt-transport-overlay-zoneName="&amp;'Deploy Parameters'!#REF!&amp;"-tz-overlay01"</f>
        <v>#REF!</v>
      </c>
      <c r="B168" s="1" t="s">
        <v>140</v>
      </c>
    </row>
    <row r="169" spans="1:2">
      <c r="A169" s="5" t="s">
        <v>241</v>
      </c>
      <c r="B169" s="1" t="s">
        <v>141</v>
      </c>
    </row>
    <row r="170" spans="1:2">
      <c r="A170" s="5"/>
    </row>
    <row r="171" spans="1:2">
      <c r="A171" s="1" t="s">
        <v>250</v>
      </c>
    </row>
    <row r="172" spans="1:2">
      <c r="A172" s="4" t="e">
        <f>IF(' Networks'!#REF!="Yes","nsxt-hostStaticIpPool=true","nsxt-hostStaticIpPool=false")</f>
        <v>#REF!</v>
      </c>
    </row>
    <row r="173" spans="1:2">
      <c r="A173" s="4" t="e">
        <f>IF(' Networks'!#REF!="No","nsxt-hostStaticIpPool-name=","nsxt-hostStaticIpPool-name="&amp;' Networks'!#REF!)</f>
        <v>#REF!</v>
      </c>
      <c r="B173" s="1" t="s">
        <v>251</v>
      </c>
    </row>
    <row r="174" spans="1:2">
      <c r="A174" s="4" t="e">
        <f>IF(' Networks'!#REF!="No","nsxt-hostStaticIpPool-description=","nsxt-hostStaticIpPool-description="&amp;' Networks'!#REF!)</f>
        <v>#REF!</v>
      </c>
      <c r="B174" s="1" t="s">
        <v>252</v>
      </c>
    </row>
    <row r="175" spans="1:2">
      <c r="A175" s="4" t="e">
        <f>IF(' Networks'!#REF!="No","nsxt-hostStaticIpPool-ipStart=","nsxt-hostStaticIpPool-ipStart="&amp;' Networks'!#REF!)</f>
        <v>#REF!</v>
      </c>
      <c r="B175" s="1" t="s">
        <v>253</v>
      </c>
    </row>
    <row r="176" spans="1:2">
      <c r="A176" s="4" t="e">
        <f>IF(' Networks'!#REF!="No","nsxt-hostStaticIpPool-ipEnd=","nsxt-hostStaticIpPool-ipEnd="&amp;' Networks'!#REF!)</f>
        <v>#REF!</v>
      </c>
      <c r="B176" s="1" t="s">
        <v>254</v>
      </c>
    </row>
    <row r="177" spans="1:2">
      <c r="A177" s="4" t="e">
        <f>IF(' Networks'!#REF!="No","nsxt-hostStaticIpPool-ipCidr=","nsxt-hostStaticIpPool-ipCidr="&amp;' Networks'!#REF!)</f>
        <v>#REF!</v>
      </c>
      <c r="B177" s="1" t="s">
        <v>255</v>
      </c>
    </row>
    <row r="178" spans="1:2">
      <c r="A178" s="4" t="e">
        <f>IF(' Networks'!#REF!="No","nsxt-hostStaticIpPool-ipGateway=","nsxt-hostStaticIpPool-ipGateway="&amp;' Networks'!#REF!)</f>
        <v>#REF!</v>
      </c>
      <c r="B178" s="1" t="s">
        <v>256</v>
      </c>
    </row>
    <row r="179" spans="1:2">
      <c r="A179" s="5"/>
    </row>
    <row r="180" spans="1:2">
      <c r="A180" s="1" t="s">
        <v>263</v>
      </c>
    </row>
    <row r="181" spans="1:2">
      <c r="A181" s="73" t="s">
        <v>258</v>
      </c>
    </row>
    <row r="182" spans="1:2">
      <c r="A182" s="73" t="s">
        <v>259</v>
      </c>
    </row>
    <row r="183" spans="1:2">
      <c r="A183" s="73" t="s">
        <v>260</v>
      </c>
    </row>
    <row r="184" spans="1:2">
      <c r="A184" s="73" t="s">
        <v>261</v>
      </c>
    </row>
    <row r="185" spans="1:2">
      <c r="A185" s="73" t="s">
        <v>262</v>
      </c>
    </row>
    <row r="186" spans="1:2">
      <c r="A186" s="73"/>
    </row>
    <row r="187" spans="1:2">
      <c r="A187" s="1" t="s">
        <v>45</v>
      </c>
    </row>
  </sheetData>
  <sheetProtection sheet="1" objects="1" scenarios="1"/>
  <conditionalFormatting sqref="A114:A119 A107:A112 A86:A103 A105 A187:A1048576 A1:A84 A121:A180">
    <cfRule type="containsText" dxfId="4" priority="16" operator="containsText" text="#">
      <formula>NOT(ISERROR(SEARCH("#",A1)))</formula>
    </cfRule>
  </conditionalFormatting>
  <conditionalFormatting sqref="A106:A110 A170:A178">
    <cfRule type="beginsWith" dxfId="3" priority="15" operator="beginsWith" text="#">
      <formula>LEFT(A106,LEN("#"))="#"</formula>
    </cfRule>
  </conditionalFormatting>
  <conditionalFormatting sqref="A113:A117">
    <cfRule type="beginsWith" dxfId="2" priority="14" operator="beginsWith" text="#">
      <formula>LEFT(A113,LEN("#"))="#"</formula>
    </cfRule>
  </conditionalFormatting>
  <conditionalFormatting sqref="A120:A124">
    <cfRule type="beginsWith" dxfId="1" priority="13" operator="beginsWith" text="#">
      <formula>LEFT(A120,LEN("#"))="#"</formula>
    </cfRule>
  </conditionalFormatting>
  <conditionalFormatting sqref="A104">
    <cfRule type="containsText" dxfId="0" priority="2" operator="containsText" text="#">
      <formula>NOT(ISERROR(SEARCH("#",A104)))</formula>
    </cfRule>
  </conditionalFormatting>
  <hyperlinks>
    <hyperlink ref="A100" r:id="rId1" display="physical-nic-dedicated-to-dvs@value=vmnic1" xr:uid="{00000000-0004-0000-0700-000001000000}"/>
    <hyperlink ref="A103" r:id="rId2" display="physical-nic-dedicated-to-dvs@value=vmnic1" xr:uid="{EC48566C-8B7B-C840-8DDB-0BDA5D503944}"/>
  </hyperlinks>
  <pageMargins left="0.7" right="0.7" top="0.75" bottom="0.75" header="0.3" footer="0.3"/>
  <pageSetup paperSize="9" orientation="portrait" horizontalDpi="75" verticalDpi="75"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126"/>
  <sheetViews>
    <sheetView zoomScale="115" workbookViewId="0">
      <pane ySplit="1" topLeftCell="A111" activePane="bottomLeft" state="frozen"/>
      <selection pane="bottomLeft" activeCell="A125" sqref="A125:B125"/>
    </sheetView>
  </sheetViews>
  <sheetFormatPr baseColWidth="10" defaultColWidth="11.33203125" defaultRowHeight="15"/>
  <cols>
    <col min="1" max="1" width="11.33203125" style="12"/>
    <col min="2" max="2" width="139.1640625" style="11" customWidth="1"/>
    <col min="23" max="23" width="131.1640625" customWidth="1"/>
  </cols>
  <sheetData>
    <row r="1" spans="1:2" ht="16">
      <c r="A1" s="60" t="s">
        <v>46</v>
      </c>
      <c r="B1" s="11" t="s">
        <v>8</v>
      </c>
    </row>
    <row r="2" spans="1:2" ht="335">
      <c r="A2" s="60">
        <v>43236</v>
      </c>
      <c r="B2" s="11" t="s">
        <v>47</v>
      </c>
    </row>
    <row r="3" spans="1:2" ht="176">
      <c r="A3" s="60">
        <v>43207</v>
      </c>
      <c r="B3" s="11" t="s">
        <v>48</v>
      </c>
    </row>
    <row r="4" spans="1:2" ht="32">
      <c r="A4" s="60">
        <v>43252</v>
      </c>
      <c r="B4" s="11" t="s">
        <v>49</v>
      </c>
    </row>
    <row r="5" spans="1:2" ht="96">
      <c r="A5" s="60">
        <v>43255</v>
      </c>
      <c r="B5" s="11" t="s">
        <v>50</v>
      </c>
    </row>
    <row r="6" spans="1:2" ht="32">
      <c r="A6" s="60">
        <v>43258</v>
      </c>
      <c r="B6" s="11" t="s">
        <v>51</v>
      </c>
    </row>
    <row r="7" spans="1:2" ht="80">
      <c r="A7" s="60">
        <v>43260</v>
      </c>
      <c r="B7" s="11" t="s">
        <v>52</v>
      </c>
    </row>
    <row r="8" spans="1:2" ht="80">
      <c r="A8" s="60">
        <v>43271</v>
      </c>
      <c r="B8" s="11" t="s">
        <v>53</v>
      </c>
    </row>
    <row r="9" spans="1:2" ht="48">
      <c r="A9" s="60">
        <v>43273</v>
      </c>
      <c r="B9" s="11" t="s">
        <v>54</v>
      </c>
    </row>
    <row r="10" spans="1:2" ht="16">
      <c r="A10" s="60">
        <v>43273</v>
      </c>
      <c r="B10" s="11" t="s">
        <v>55</v>
      </c>
    </row>
    <row r="11" spans="1:2" ht="224">
      <c r="A11" s="60">
        <v>43280</v>
      </c>
      <c r="B11" s="11" t="s">
        <v>56</v>
      </c>
    </row>
    <row r="12" spans="1:2" ht="48">
      <c r="A12" s="60">
        <v>43284</v>
      </c>
      <c r="B12" s="11" t="s">
        <v>57</v>
      </c>
    </row>
    <row r="13" spans="1:2" ht="32">
      <c r="A13" s="60">
        <v>43300</v>
      </c>
      <c r="B13" s="11" t="s">
        <v>58</v>
      </c>
    </row>
    <row r="14" spans="1:2" ht="16">
      <c r="A14" s="60">
        <v>43301</v>
      </c>
      <c r="B14" s="11" t="s">
        <v>59</v>
      </c>
    </row>
    <row r="15" spans="1:2" ht="48">
      <c r="A15" s="60">
        <v>43304</v>
      </c>
      <c r="B15" s="11" t="s">
        <v>60</v>
      </c>
    </row>
    <row r="16" spans="1:2" ht="64">
      <c r="A16" s="60">
        <v>43305</v>
      </c>
      <c r="B16" s="11" t="s">
        <v>61</v>
      </c>
    </row>
    <row r="17" spans="1:2" ht="48">
      <c r="A17" s="60">
        <v>43311</v>
      </c>
      <c r="B17" s="11" t="s">
        <v>62</v>
      </c>
    </row>
    <row r="18" spans="1:2" ht="48">
      <c r="A18" s="60">
        <v>43320</v>
      </c>
      <c r="B18" s="11" t="s">
        <v>63</v>
      </c>
    </row>
    <row r="19" spans="1:2" ht="16">
      <c r="A19" s="60">
        <v>43321</v>
      </c>
      <c r="B19" s="11" t="s">
        <v>64</v>
      </c>
    </row>
    <row r="20" spans="1:2" ht="32">
      <c r="A20" s="60">
        <v>43322</v>
      </c>
      <c r="B20" s="11" t="s">
        <v>65</v>
      </c>
    </row>
    <row r="21" spans="1:2" ht="16">
      <c r="A21" s="60">
        <v>43354</v>
      </c>
      <c r="B21" s="11" t="s">
        <v>66</v>
      </c>
    </row>
    <row r="22" spans="1:2" ht="32">
      <c r="A22" s="60">
        <v>43363</v>
      </c>
      <c r="B22" s="11" t="s">
        <v>67</v>
      </c>
    </row>
    <row r="23" spans="1:2" ht="16">
      <c r="A23" s="60">
        <v>43364</v>
      </c>
      <c r="B23" s="11" t="s">
        <v>68</v>
      </c>
    </row>
    <row r="24" spans="1:2" ht="48">
      <c r="A24" s="60">
        <v>43370</v>
      </c>
      <c r="B24" s="11" t="s">
        <v>69</v>
      </c>
    </row>
    <row r="25" spans="1:2" ht="16">
      <c r="A25" s="60">
        <v>43371</v>
      </c>
      <c r="B25" s="11" t="s">
        <v>70</v>
      </c>
    </row>
    <row r="26" spans="1:2" ht="48">
      <c r="A26" s="60">
        <v>43377</v>
      </c>
      <c r="B26" s="11" t="s">
        <v>71</v>
      </c>
    </row>
    <row r="27" spans="1:2" ht="64">
      <c r="A27" s="60">
        <v>43382</v>
      </c>
      <c r="B27" s="11" t="s">
        <v>72</v>
      </c>
    </row>
    <row r="28" spans="1:2" ht="16">
      <c r="A28" s="60">
        <v>43383</v>
      </c>
      <c r="B28" s="11" t="s">
        <v>73</v>
      </c>
    </row>
    <row r="29" spans="1:2" ht="16">
      <c r="A29" s="60">
        <v>43389</v>
      </c>
      <c r="B29" s="11" t="s">
        <v>74</v>
      </c>
    </row>
    <row r="30" spans="1:2" ht="16">
      <c r="A30" s="60">
        <v>43397</v>
      </c>
      <c r="B30" s="11" t="s">
        <v>75</v>
      </c>
    </row>
    <row r="31" spans="1:2" ht="16">
      <c r="A31" s="60">
        <v>43402</v>
      </c>
      <c r="B31" s="11" t="s">
        <v>76</v>
      </c>
    </row>
    <row r="32" spans="1:2" ht="32">
      <c r="A32" s="60">
        <v>43404</v>
      </c>
      <c r="B32" s="11" t="s">
        <v>77</v>
      </c>
    </row>
    <row r="33" spans="1:2" ht="96">
      <c r="A33" s="60">
        <v>43405</v>
      </c>
      <c r="B33" s="11" t="s">
        <v>78</v>
      </c>
    </row>
    <row r="34" spans="1:2" ht="16">
      <c r="A34" s="60">
        <v>43406</v>
      </c>
      <c r="B34" s="11" t="s">
        <v>79</v>
      </c>
    </row>
    <row r="35" spans="1:2" ht="16">
      <c r="A35" s="60">
        <v>43409</v>
      </c>
      <c r="B35" s="11" t="s">
        <v>80</v>
      </c>
    </row>
    <row r="36" spans="1:2" ht="16">
      <c r="A36" s="60">
        <v>43413</v>
      </c>
      <c r="B36" s="11" t="s">
        <v>81</v>
      </c>
    </row>
    <row r="37" spans="1:2" ht="64">
      <c r="A37" s="60">
        <v>43416</v>
      </c>
      <c r="B37" s="11" t="s">
        <v>82</v>
      </c>
    </row>
    <row r="38" spans="1:2" ht="16">
      <c r="A38" s="60">
        <v>43417</v>
      </c>
      <c r="B38" s="11" t="s">
        <v>83</v>
      </c>
    </row>
    <row r="39" spans="1:2" ht="16">
      <c r="A39" s="60">
        <v>43430</v>
      </c>
      <c r="B39" s="11" t="s">
        <v>84</v>
      </c>
    </row>
    <row r="40" spans="1:2" ht="16">
      <c r="A40" s="60">
        <v>43385</v>
      </c>
      <c r="B40" s="11" t="s">
        <v>85</v>
      </c>
    </row>
    <row r="41" spans="1:2" ht="16">
      <c r="A41" s="60">
        <v>43446</v>
      </c>
      <c r="B41" s="11" t="s">
        <v>86</v>
      </c>
    </row>
    <row r="42" spans="1:2" ht="16">
      <c r="A42" s="60">
        <v>43447</v>
      </c>
      <c r="B42" s="11" t="s">
        <v>87</v>
      </c>
    </row>
    <row r="43" spans="1:2" ht="32">
      <c r="A43" s="60">
        <v>43448</v>
      </c>
      <c r="B43" s="11" t="s">
        <v>88</v>
      </c>
    </row>
    <row r="44" spans="1:2" ht="16">
      <c r="A44" s="60">
        <v>43467</v>
      </c>
      <c r="B44" s="11" t="s">
        <v>89</v>
      </c>
    </row>
    <row r="45" spans="1:2" ht="48">
      <c r="A45" s="60">
        <v>43472</v>
      </c>
      <c r="B45" s="11" t="s">
        <v>90</v>
      </c>
    </row>
    <row r="46" spans="1:2" ht="16">
      <c r="A46" s="60">
        <v>43480</v>
      </c>
      <c r="B46" s="11" t="s">
        <v>91</v>
      </c>
    </row>
    <row r="47" spans="1:2" ht="16">
      <c r="A47" s="60">
        <v>43481</v>
      </c>
      <c r="B47" s="11" t="s">
        <v>92</v>
      </c>
    </row>
    <row r="48" spans="1:2" ht="16">
      <c r="A48" s="60">
        <v>43483</v>
      </c>
      <c r="B48" s="11" t="s">
        <v>93</v>
      </c>
    </row>
    <row r="49" spans="1:2" ht="32">
      <c r="A49" s="60">
        <v>43496</v>
      </c>
      <c r="B49" s="11" t="s">
        <v>94</v>
      </c>
    </row>
    <row r="50" spans="1:2" ht="16">
      <c r="A50" s="60">
        <v>43502</v>
      </c>
      <c r="B50" s="11" t="s">
        <v>95</v>
      </c>
    </row>
    <row r="51" spans="1:2" ht="16">
      <c r="A51" s="60">
        <v>43503</v>
      </c>
      <c r="B51" s="11" t="s">
        <v>96</v>
      </c>
    </row>
    <row r="52" spans="1:2" ht="16">
      <c r="A52" s="60">
        <v>43517</v>
      </c>
      <c r="B52" s="11" t="s">
        <v>97</v>
      </c>
    </row>
    <row r="53" spans="1:2" ht="16">
      <c r="A53" s="60">
        <v>43523</v>
      </c>
      <c r="B53" s="11" t="s">
        <v>98</v>
      </c>
    </row>
    <row r="54" spans="1:2" ht="16">
      <c r="A54" s="60">
        <v>43532</v>
      </c>
      <c r="B54" s="11" t="s">
        <v>99</v>
      </c>
    </row>
    <row r="55" spans="1:2" ht="32">
      <c r="A55" s="60">
        <v>43557</v>
      </c>
      <c r="B55" s="11" t="s">
        <v>100</v>
      </c>
    </row>
    <row r="56" spans="1:2" ht="16">
      <c r="A56" s="60">
        <v>43564</v>
      </c>
      <c r="B56" s="11" t="s">
        <v>101</v>
      </c>
    </row>
    <row r="57" spans="1:2" ht="16">
      <c r="A57" s="60">
        <v>43579</v>
      </c>
      <c r="B57" s="11" t="s">
        <v>86</v>
      </c>
    </row>
    <row r="58" spans="1:2" ht="16">
      <c r="A58" s="60">
        <v>43613</v>
      </c>
      <c r="B58" s="11" t="s">
        <v>102</v>
      </c>
    </row>
    <row r="59" spans="1:2" ht="16">
      <c r="A59" s="60">
        <v>43614</v>
      </c>
      <c r="B59" s="11" t="s">
        <v>103</v>
      </c>
    </row>
    <row r="60" spans="1:2" ht="16">
      <c r="A60" s="60">
        <v>43621</v>
      </c>
      <c r="B60" s="11" t="s">
        <v>104</v>
      </c>
    </row>
    <row r="61" spans="1:2" ht="32">
      <c r="A61" s="60">
        <v>43622</v>
      </c>
      <c r="B61" s="11" t="s">
        <v>105</v>
      </c>
    </row>
    <row r="62" spans="1:2" ht="16">
      <c r="A62" s="60">
        <v>43634</v>
      </c>
      <c r="B62" s="11" t="s">
        <v>106</v>
      </c>
    </row>
    <row r="63" spans="1:2" ht="32">
      <c r="A63" s="60">
        <v>43640</v>
      </c>
      <c r="B63" s="11" t="s">
        <v>107</v>
      </c>
    </row>
    <row r="64" spans="1:2" ht="16">
      <c r="A64" s="60">
        <v>43664</v>
      </c>
      <c r="B64" s="11" t="s">
        <v>108</v>
      </c>
    </row>
    <row r="65" spans="1:2" ht="16">
      <c r="A65" s="60">
        <v>43684</v>
      </c>
      <c r="B65" s="11" t="s">
        <v>109</v>
      </c>
    </row>
    <row r="66" spans="1:2" ht="16">
      <c r="A66" s="60">
        <v>43719</v>
      </c>
      <c r="B66" s="11" t="s">
        <v>110</v>
      </c>
    </row>
    <row r="67" spans="1:2" ht="16">
      <c r="A67" s="60">
        <v>43738</v>
      </c>
      <c r="B67" s="11" t="s">
        <v>111</v>
      </c>
    </row>
    <row r="68" spans="1:2" ht="16">
      <c r="A68" s="61">
        <v>43747</v>
      </c>
      <c r="B68" s="11" t="s">
        <v>112</v>
      </c>
    </row>
    <row r="69" spans="1:2" ht="15" customHeight="1">
      <c r="A69" s="61">
        <v>43756</v>
      </c>
      <c r="B69" s="11" t="s">
        <v>113</v>
      </c>
    </row>
    <row r="70" spans="1:2" ht="15" customHeight="1">
      <c r="A70" s="61">
        <v>43762</v>
      </c>
      <c r="B70" s="11" t="s">
        <v>114</v>
      </c>
    </row>
    <row r="71" spans="1:2" ht="15" customHeight="1">
      <c r="A71" s="61">
        <v>43762</v>
      </c>
      <c r="B71" s="11" t="s">
        <v>115</v>
      </c>
    </row>
    <row r="72" spans="1:2" ht="15" customHeight="1">
      <c r="A72" s="62">
        <v>43777</v>
      </c>
      <c r="B72" s="11" t="s">
        <v>116</v>
      </c>
    </row>
    <row r="73" spans="1:2" ht="15" customHeight="1">
      <c r="A73" s="62">
        <v>43781</v>
      </c>
      <c r="B73" s="11" t="s">
        <v>119</v>
      </c>
    </row>
    <row r="74" spans="1:2" ht="15" customHeight="1">
      <c r="A74" s="62">
        <v>43783</v>
      </c>
      <c r="B74" s="11" t="s">
        <v>117</v>
      </c>
    </row>
    <row r="75" spans="1:2" ht="80">
      <c r="A75" s="62">
        <v>43811</v>
      </c>
      <c r="B75" s="11" t="s">
        <v>118</v>
      </c>
    </row>
    <row r="76" spans="1:2" ht="224">
      <c r="A76" s="62">
        <v>43832</v>
      </c>
      <c r="B76" s="11" t="s">
        <v>120</v>
      </c>
    </row>
    <row r="77" spans="1:2" ht="64">
      <c r="A77" s="62">
        <v>43864</v>
      </c>
      <c r="B77" s="11" t="s">
        <v>203</v>
      </c>
    </row>
    <row r="78" spans="1:2" ht="32">
      <c r="A78" s="62">
        <v>43838</v>
      </c>
      <c r="B78" s="11" t="s">
        <v>204</v>
      </c>
    </row>
    <row r="79" spans="1:2" ht="32">
      <c r="A79" s="62">
        <v>43843</v>
      </c>
      <c r="B79" s="11" t="s">
        <v>205</v>
      </c>
    </row>
    <row r="80" spans="1:2" ht="16">
      <c r="A80" s="62">
        <v>43845</v>
      </c>
      <c r="B80" s="11" t="s">
        <v>206</v>
      </c>
    </row>
    <row r="81" spans="1:2" ht="16">
      <c r="A81" s="62">
        <v>43857</v>
      </c>
      <c r="B81" s="11" t="s">
        <v>209</v>
      </c>
    </row>
    <row r="82" spans="1:2" ht="16">
      <c r="A82" s="62">
        <v>43878</v>
      </c>
      <c r="B82" s="11" t="s">
        <v>212</v>
      </c>
    </row>
    <row r="83" spans="1:2" ht="48">
      <c r="A83" s="62">
        <v>43882</v>
      </c>
      <c r="B83" s="11" t="s">
        <v>214</v>
      </c>
    </row>
    <row r="84" spans="1:2" ht="32">
      <c r="A84" s="62">
        <v>43887</v>
      </c>
      <c r="B84" s="11" t="s">
        <v>215</v>
      </c>
    </row>
    <row r="85" spans="1:2" ht="16">
      <c r="A85" s="62">
        <v>43893</v>
      </c>
      <c r="B85" s="11" t="s">
        <v>216</v>
      </c>
    </row>
    <row r="86" spans="1:2" ht="16">
      <c r="A86" s="62">
        <v>43894</v>
      </c>
      <c r="B86" s="11" t="s">
        <v>217</v>
      </c>
    </row>
    <row r="87" spans="1:2" ht="16">
      <c r="A87" s="62">
        <v>43895</v>
      </c>
      <c r="B87" s="11" t="s">
        <v>218</v>
      </c>
    </row>
    <row r="88" spans="1:2" ht="16">
      <c r="A88" s="62">
        <v>43896</v>
      </c>
      <c r="B88" s="11" t="s">
        <v>220</v>
      </c>
    </row>
    <row r="89" spans="1:2" ht="32">
      <c r="A89" s="62">
        <v>43900</v>
      </c>
      <c r="B89" s="11" t="s">
        <v>222</v>
      </c>
    </row>
    <row r="90" spans="1:2" ht="16">
      <c r="A90" s="62">
        <v>43903</v>
      </c>
      <c r="B90" s="11" t="s">
        <v>223</v>
      </c>
    </row>
    <row r="91" spans="1:2" ht="16">
      <c r="A91" s="62">
        <v>43907</v>
      </c>
      <c r="B91" s="11" t="s">
        <v>224</v>
      </c>
    </row>
    <row r="92" spans="1:2" ht="16">
      <c r="A92" s="62">
        <v>43915</v>
      </c>
      <c r="B92" s="11" t="s">
        <v>225</v>
      </c>
    </row>
    <row r="93" spans="1:2" ht="32">
      <c r="A93" s="62">
        <v>43916</v>
      </c>
      <c r="B93" s="11" t="s">
        <v>227</v>
      </c>
    </row>
    <row r="94" spans="1:2" ht="48">
      <c r="A94" s="62">
        <v>43929</v>
      </c>
      <c r="B94" s="11" t="s">
        <v>228</v>
      </c>
    </row>
    <row r="95" spans="1:2" ht="16">
      <c r="A95" s="62">
        <v>43935</v>
      </c>
      <c r="B95" s="11" t="s">
        <v>229</v>
      </c>
    </row>
    <row r="96" spans="1:2" ht="64">
      <c r="A96" s="62">
        <v>43942</v>
      </c>
      <c r="B96" s="11" t="s">
        <v>232</v>
      </c>
    </row>
    <row r="97" spans="1:2" ht="32">
      <c r="A97" s="62">
        <v>43955</v>
      </c>
      <c r="B97" s="11" t="s">
        <v>233</v>
      </c>
    </row>
    <row r="98" spans="1:2" ht="16">
      <c r="A98" s="62">
        <v>43956</v>
      </c>
      <c r="B98" s="11" t="s">
        <v>234</v>
      </c>
    </row>
    <row r="99" spans="1:2" ht="16">
      <c r="A99" s="62">
        <v>43957</v>
      </c>
      <c r="B99" s="11" t="s">
        <v>235</v>
      </c>
    </row>
    <row r="100" spans="1:2" ht="16">
      <c r="A100" s="62">
        <v>43958</v>
      </c>
      <c r="B100" s="11" t="s">
        <v>236</v>
      </c>
    </row>
    <row r="101" spans="1:2" ht="16">
      <c r="A101" s="62">
        <v>43965</v>
      </c>
      <c r="B101" s="11" t="s">
        <v>237</v>
      </c>
    </row>
    <row r="102" spans="1:2" ht="16">
      <c r="A102" s="62">
        <v>43984</v>
      </c>
      <c r="B102" s="11" t="s">
        <v>238</v>
      </c>
    </row>
    <row r="103" spans="1:2" ht="16">
      <c r="A103" s="72">
        <v>43986</v>
      </c>
      <c r="B103" s="11" t="s">
        <v>239</v>
      </c>
    </row>
    <row r="104" spans="1:2" ht="16">
      <c r="A104" s="72">
        <v>43987</v>
      </c>
      <c r="B104" s="11" t="s">
        <v>240</v>
      </c>
    </row>
    <row r="105" spans="1:2" ht="16">
      <c r="A105" s="72">
        <v>44001</v>
      </c>
      <c r="B105" s="11" t="s">
        <v>242</v>
      </c>
    </row>
    <row r="106" spans="1:2" ht="32">
      <c r="A106" s="72">
        <v>44021</v>
      </c>
      <c r="B106" s="11" t="s">
        <v>244</v>
      </c>
    </row>
    <row r="107" spans="1:2" ht="16">
      <c r="A107" s="72">
        <v>44039</v>
      </c>
      <c r="B107" s="11" t="s">
        <v>245</v>
      </c>
    </row>
    <row r="108" spans="1:2" ht="32">
      <c r="A108" s="72">
        <v>44054</v>
      </c>
      <c r="B108" s="11" t="s">
        <v>246</v>
      </c>
    </row>
    <row r="109" spans="1:2" ht="16">
      <c r="A109" s="72">
        <v>44055</v>
      </c>
      <c r="B109" s="11" t="s">
        <v>247</v>
      </c>
    </row>
    <row r="110" spans="1:2" ht="16">
      <c r="A110" s="72">
        <v>44061</v>
      </c>
      <c r="B110" s="11" t="s">
        <v>248</v>
      </c>
    </row>
    <row r="111" spans="1:2" ht="64">
      <c r="A111" s="72">
        <v>44092</v>
      </c>
      <c r="B111" s="11" t="s">
        <v>257</v>
      </c>
    </row>
    <row r="112" spans="1:2" ht="16">
      <c r="A112" s="72">
        <v>44096</v>
      </c>
      <c r="B112" s="11" t="s">
        <v>264</v>
      </c>
    </row>
    <row r="113" spans="1:2" ht="32">
      <c r="A113" s="72">
        <v>44102</v>
      </c>
      <c r="B113" s="11" t="s">
        <v>265</v>
      </c>
    </row>
    <row r="114" spans="1:2" ht="16">
      <c r="A114" s="72">
        <v>44104</v>
      </c>
      <c r="B114" s="11" t="s">
        <v>266</v>
      </c>
    </row>
    <row r="115" spans="1:2" ht="16">
      <c r="A115" s="72">
        <v>44105</v>
      </c>
      <c r="B115" s="11" t="s">
        <v>267</v>
      </c>
    </row>
    <row r="116" spans="1:2" ht="32">
      <c r="A116" s="72">
        <v>44116</v>
      </c>
      <c r="B116" s="11" t="s">
        <v>268</v>
      </c>
    </row>
    <row r="117" spans="1:2" ht="112">
      <c r="A117" s="72">
        <v>44130</v>
      </c>
      <c r="B117" s="11" t="s">
        <v>269</v>
      </c>
    </row>
    <row r="118" spans="1:2" ht="16">
      <c r="A118" s="72">
        <v>44140</v>
      </c>
      <c r="B118" s="11" t="s">
        <v>270</v>
      </c>
    </row>
    <row r="119" spans="1:2" ht="32">
      <c r="A119" s="72">
        <v>44147</v>
      </c>
      <c r="B119" s="11" t="s">
        <v>271</v>
      </c>
    </row>
    <row r="120" spans="1:2" ht="16">
      <c r="A120" s="72">
        <v>44155</v>
      </c>
      <c r="B120" s="11" t="s">
        <v>273</v>
      </c>
    </row>
    <row r="121" spans="1:2" ht="48">
      <c r="A121" s="72">
        <v>44166</v>
      </c>
      <c r="B121" s="11" t="s">
        <v>274</v>
      </c>
    </row>
    <row r="122" spans="1:2" ht="32">
      <c r="A122" s="72">
        <v>44215</v>
      </c>
      <c r="B122" s="11" t="s">
        <v>277</v>
      </c>
    </row>
    <row r="123" spans="1:2" ht="16">
      <c r="A123" s="72">
        <v>44246</v>
      </c>
      <c r="B123" s="11" t="s">
        <v>278</v>
      </c>
    </row>
    <row r="124" spans="1:2" ht="48">
      <c r="A124" s="72">
        <v>44271</v>
      </c>
      <c r="B124" s="11" t="s">
        <v>281</v>
      </c>
    </row>
    <row r="125" spans="1:2" ht="16">
      <c r="A125" s="72">
        <v>44342</v>
      </c>
      <c r="B125" s="11" t="s">
        <v>282</v>
      </c>
    </row>
    <row r="126" spans="1:2" ht="8.25" customHeight="1">
      <c r="A126" s="13"/>
      <c r="B126" s="14"/>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85A577933F924685E4DAD91140489E" ma:contentTypeVersion="4" ma:contentTypeDescription="Create a new document." ma:contentTypeScope="" ma:versionID="3703d19fa21c31057512a85f9ad51027">
  <xsd:schema xmlns:xsd="http://www.w3.org/2001/XMLSchema" xmlns:xs="http://www.w3.org/2001/XMLSchema" xmlns:p="http://schemas.microsoft.com/office/2006/metadata/properties" xmlns:ns2="42f332f2-14e4-43ff-80e4-f13db3e1f79e" xmlns:ns3="b23cd13a-97d6-4d08-9f46-6800ee6bb4bb" targetNamespace="http://schemas.microsoft.com/office/2006/metadata/properties" ma:root="true" ma:fieldsID="a938341cf742ddf41df261b8578605b1" ns2:_="" ns3:_="">
    <xsd:import namespace="42f332f2-14e4-43ff-80e4-f13db3e1f79e"/>
    <xsd:import namespace="b23cd13a-97d6-4d08-9f46-6800ee6bb4b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f332f2-14e4-43ff-80e4-f13db3e1f7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3cd13a-97d6-4d08-9f46-6800ee6bb4b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D9441E-4163-4C29-A591-891C9204329F}">
  <ds:schemaRefs>
    <ds:schemaRef ds:uri="http://schemas.microsoft.com/sharepoint/v3/contenttype/forms"/>
  </ds:schemaRefs>
</ds:datastoreItem>
</file>

<file path=customXml/itemProps2.xml><?xml version="1.0" encoding="utf-8"?>
<ds:datastoreItem xmlns:ds="http://schemas.openxmlformats.org/officeDocument/2006/customXml" ds:itemID="{8C764FA8-E187-4ABA-86B6-51F1D87DE4F4}">
  <ds:schemaRefs>
    <ds:schemaRef ds:uri="http://schemas.microsoft.com/office/2006/documentManagement/types"/>
    <ds:schemaRef ds:uri="b23cd13a-97d6-4d08-9f46-6800ee6bb4bb"/>
    <ds:schemaRef ds:uri="http://www.w3.org/XML/1998/namespace"/>
    <ds:schemaRef ds:uri="http://purl.org/dc/elements/1.1/"/>
    <ds:schemaRef ds:uri="http://schemas.microsoft.com/office/infopath/2007/PartnerControls"/>
    <ds:schemaRef ds:uri="http://purl.org/dc/dcmitype/"/>
    <ds:schemaRef ds:uri="http://purl.org/dc/terms/"/>
    <ds:schemaRef ds:uri="http://schemas.openxmlformats.org/package/2006/metadata/core-properties"/>
    <ds:schemaRef ds:uri="42f332f2-14e4-43ff-80e4-f13db3e1f79e"/>
    <ds:schemaRef ds:uri="http://schemas.microsoft.com/office/2006/metadata/properties"/>
  </ds:schemaRefs>
</ds:datastoreItem>
</file>

<file path=customXml/itemProps3.xml><?xml version="1.0" encoding="utf-8"?>
<ds:datastoreItem xmlns:ds="http://schemas.openxmlformats.org/officeDocument/2006/customXml" ds:itemID="{E7563219-7029-4375-914D-E481CBB8E5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f332f2-14e4-43ff-80e4-f13db3e1f79e"/>
    <ds:schemaRef ds:uri="b23cd13a-97d6-4d08-9f46-6800ee6bb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19</vt:i4>
      </vt:variant>
    </vt:vector>
  </HeadingPairs>
  <TitlesOfParts>
    <vt:vector size="26" baseType="lpstr">
      <vt:lpstr>Introduction</vt:lpstr>
      <vt:lpstr>Credentials</vt:lpstr>
      <vt:lpstr> Networks</vt:lpstr>
      <vt:lpstr>Deploy Parameters</vt:lpstr>
      <vt:lpstr>Lookup_Lists</vt:lpstr>
      <vt:lpstr>Config_File_Build</vt:lpstr>
      <vt:lpstr>Change Log</vt:lpstr>
      <vt:lpstr>esx_root_password</vt:lpstr>
      <vt:lpstr>EVC_Settings</vt:lpstr>
      <vt:lpstr>mgmt_cidr</vt:lpstr>
      <vt:lpstr>mgmt_gw</vt:lpstr>
      <vt:lpstr>mgmt_mtu</vt:lpstr>
      <vt:lpstr>mgmt_portgroup</vt:lpstr>
      <vt:lpstr>nsx_root_password</vt:lpstr>
      <vt:lpstr>Credentials!Print_Area</vt:lpstr>
      <vt:lpstr>'Deploy Parameters'!Print_Area</vt:lpstr>
      <vt:lpstr>vcenter_root_password</vt:lpstr>
      <vt:lpstr>vcf_root_password</vt:lpstr>
      <vt:lpstr>vmotion_cidr</vt:lpstr>
      <vt:lpstr>vmotion_gw</vt:lpstr>
      <vt:lpstr>vmotion_mtu</vt:lpstr>
      <vt:lpstr>vmotion_portgroup</vt:lpstr>
      <vt:lpstr>vsan_cidr</vt:lpstr>
      <vt:lpstr>vsan_gw</vt:lpstr>
      <vt:lpstr>vsan_mtu</vt:lpstr>
      <vt:lpstr>vsan_portgroup</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Platform Business Unit (CPBU)</dc:creator>
  <cp:keywords>v4.3.0</cp:keywords>
  <dc:description/>
  <cp:lastModifiedBy>Microsoft Office User</cp:lastModifiedBy>
  <cp:revision/>
  <cp:lastPrinted>2021-01-19T11:12:54Z</cp:lastPrinted>
  <dcterms:created xsi:type="dcterms:W3CDTF">2015-04-26T05:38:09Z</dcterms:created>
  <dcterms:modified xsi:type="dcterms:W3CDTF">2022-03-22T11:45:19Z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4848">
    <vt:lpwstr>11,26</vt:lpwstr>
  </property>
  <property fmtid="{D5CDD505-2E9C-101B-9397-08002B2CF9AE}" pid="3" name="ContentTypeId">
    <vt:lpwstr>0x0101004385A577933F924685E4DAD91140489E</vt:lpwstr>
  </property>
</Properties>
</file>