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vronn\Documents\Opioid Policing Model\DaneCountyOpioidSimulation\DataSources\Wisc DHS - Opioid-Related Hospital Encounters\"/>
    </mc:Choice>
  </mc:AlternateContent>
  <xr:revisionPtr revIDLastSave="0" documentId="13_ncr:1_{FD6B31F6-DD7F-4000-A9E8-14EF7BA38718}" xr6:coauthVersionLast="47" xr6:coauthVersionMax="47" xr10:uidLastSave="{00000000-0000-0000-0000-000000000000}"/>
  <bookViews>
    <workbookView xWindow="19440" yWindow="6410" windowWidth="17690" windowHeight="13970" activeTab="2" xr2:uid="{00000000-000D-0000-FFFF-FFFF00000000}"/>
  </bookViews>
  <sheets>
    <sheet name="Ages14+" sheetId="2" r:id="rId1"/>
    <sheet name="QAges14+" sheetId="8" r:id="rId2"/>
    <sheet name="Ages 14+ All HE" sheetId="5" r:id="rId3"/>
    <sheet name="Q Ages 14+ All HE" sheetId="9" r:id="rId4"/>
    <sheet name="WORK!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0" l="1"/>
  <c r="L2" i="10"/>
  <c r="O7" i="10"/>
  <c r="L9" i="10"/>
  <c r="L7" i="10"/>
  <c r="L8" i="10"/>
  <c r="D4" i="10"/>
  <c r="C4" i="10"/>
  <c r="B4" i="10"/>
  <c r="O27" i="10" l="1"/>
  <c r="O26" i="10"/>
  <c r="L26" i="10"/>
  <c r="M26" i="10" s="1"/>
  <c r="C22" i="10"/>
  <c r="L28" i="10"/>
  <c r="L27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A33" i="10"/>
  <c r="B33" i="10"/>
  <c r="A34" i="10"/>
  <c r="B34" i="10"/>
  <c r="A35" i="10"/>
  <c r="B35" i="10"/>
  <c r="A36" i="10"/>
  <c r="B36" i="10"/>
  <c r="A22" i="10"/>
  <c r="B22" i="10"/>
  <c r="A23" i="10"/>
  <c r="B23" i="10"/>
  <c r="A24" i="10"/>
  <c r="B24" i="10"/>
  <c r="A25" i="10"/>
  <c r="B25" i="10"/>
  <c r="A26" i="10"/>
  <c r="B26" i="10"/>
  <c r="A27" i="10"/>
  <c r="B27" i="10"/>
  <c r="A28" i="10"/>
  <c r="B28" i="10"/>
  <c r="A29" i="10"/>
  <c r="B29" i="10"/>
  <c r="A30" i="10"/>
  <c r="B30" i="10"/>
  <c r="A31" i="10"/>
  <c r="B31" i="10"/>
  <c r="A32" i="10"/>
  <c r="B32" i="10"/>
  <c r="B21" i="10"/>
  <c r="A21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4" i="10"/>
  <c r="D10" i="10"/>
  <c r="C7" i="10"/>
  <c r="D7" i="10" s="1"/>
  <c r="C8" i="10"/>
  <c r="D8" i="10" s="1"/>
  <c r="C9" i="10"/>
  <c r="D9" i="10" s="1"/>
  <c r="C10" i="10"/>
  <c r="B5" i="10"/>
  <c r="C5" i="10" s="1"/>
  <c r="D5" i="10" s="1"/>
  <c r="B6" i="10"/>
  <c r="C6" i="10" s="1"/>
  <c r="D6" i="10" s="1"/>
  <c r="B7" i="10"/>
  <c r="B8" i="10"/>
  <c r="B9" i="10"/>
  <c r="B10" i="10"/>
  <c r="B11" i="10"/>
  <c r="C11" i="10" s="1"/>
  <c r="D11" i="10" s="1"/>
  <c r="B12" i="10"/>
  <c r="C12" i="10" s="1"/>
  <c r="D12" i="10" s="1"/>
  <c r="B13" i="10"/>
  <c r="C13" i="10" s="1"/>
  <c r="D13" i="10" s="1"/>
  <c r="B14" i="10"/>
  <c r="C14" i="10" s="1"/>
  <c r="D14" i="10" s="1"/>
  <c r="B15" i="10"/>
  <c r="C15" i="10" s="1"/>
  <c r="D15" i="10" s="1"/>
  <c r="B16" i="10"/>
  <c r="C16" i="10" s="1"/>
  <c r="D16" i="10" s="1"/>
  <c r="B17" i="10"/>
  <c r="C17" i="10" s="1"/>
  <c r="D17" i="10" s="1"/>
  <c r="B18" i="10"/>
  <c r="C18" i="10" s="1"/>
  <c r="D18" i="10" s="1"/>
  <c r="B3" i="10"/>
  <c r="M7" i="10" l="1"/>
  <c r="O8" i="10"/>
</calcChain>
</file>

<file path=xl/sharedStrings.xml><?xml version="1.0" encoding="utf-8"?>
<sst xmlns="http://schemas.openxmlformats.org/spreadsheetml/2006/main" count="98" uniqueCount="45">
  <si>
    <t>Rate of Opioid Related Discharges (per 100,000 population)</t>
  </si>
  <si>
    <t>Year of Opioid Hospitalization</t>
  </si>
  <si>
    <t>All</t>
  </si>
  <si>
    <t>Number of Discharges</t>
  </si>
  <si>
    <t>Population</t>
  </si>
  <si>
    <t>Rate of Discharges</t>
  </si>
  <si>
    <r>
      <t>Query: </t>
    </r>
    <r>
      <rPr>
        <b/>
        <sz val="8"/>
        <color rgb="FF000000"/>
        <rFont val="Verdana"/>
        <family val="2"/>
      </rPr>
      <t>Opioid-Related Hospital Encounters (Wisconsin, 2005-2019)</t>
    </r>
  </si>
  <si>
    <t>and ( (Quarter = 1st Quarter) or (Quarter = 2nd Quarter) or (Quarter = 3rd Quarter) or (Quarter = 4th Quarter) )</t>
  </si>
  <si>
    <t>and ( (15 &lt;= Age at Opioid Hospitalization &lt;= 44) or (45 &lt;= Age at Opioid Hospitalization &lt;= 64) or (Age at Opioid Hospitalization&gt;=65) )</t>
  </si>
  <si>
    <t>( (County of Residence = DANE) )</t>
  </si>
  <si>
    <t>and ( (Any Opioid Poisoning = Yes) )</t>
  </si>
  <si>
    <t>and ( (All Opioid Related Hospital Encounters = Yes) )</t>
  </si>
  <si>
    <t>RAte of Opioid Related Discharges (per 100,000 population)</t>
  </si>
  <si>
    <t>and ( (Year of Opioid Hospitalization=2019) or (Year of Opioid Hospitalization=2018) or (Year of Opioid Hospitalization=2017) or (Year of Opioid Hospitalization=2016) or (Year of Opioid Hospitalization=2015) )</t>
  </si>
  <si>
    <t>for Quarter=1st Quarter</t>
  </si>
  <si>
    <t>Number of Discharges Q1</t>
  </si>
  <si>
    <t>Rate of Discharges Q1</t>
  </si>
  <si>
    <t>Number of Discharges Q2</t>
  </si>
  <si>
    <t>Rate of Discharges Q2</t>
  </si>
  <si>
    <t>Number of Discharges Q3</t>
  </si>
  <si>
    <t>Rate of Discharges Q3</t>
  </si>
  <si>
    <t>Number of Discharges Q4</t>
  </si>
  <si>
    <t>Rate of Discharges Q4</t>
  </si>
  <si>
    <t>Lower 95% Confidence Interval</t>
  </si>
  <si>
    <t>Upper 95% Confidence Interval</t>
  </si>
  <si>
    <t>Upper 95% Confidence Interval Q1</t>
  </si>
  <si>
    <t>Upper 95% Confidence Interval Q2</t>
  </si>
  <si>
    <t>Upper 95% Confidence Interval Q3</t>
  </si>
  <si>
    <t>Lower 95% Confidence Interval Q4</t>
  </si>
  <si>
    <t>Upper 95% Confidence Interval Q4</t>
  </si>
  <si>
    <t>Lower 95% Confidence Interval Q3</t>
  </si>
  <si>
    <t>Lower 95% Confidence Interval Q2</t>
  </si>
  <si>
    <t>Lower 95% Confidence Interval  Q1</t>
  </si>
  <si>
    <t xml:space="preserve">ALL HE </t>
  </si>
  <si>
    <t>mean</t>
  </si>
  <si>
    <t>rate of hospitalizations per 1000,000 per year</t>
  </si>
  <si>
    <t>Rate of dis per day</t>
  </si>
  <si>
    <t>days per dis</t>
  </si>
  <si>
    <t>sd</t>
  </si>
  <si>
    <t>n</t>
  </si>
  <si>
    <t xml:space="preserve">Any OP </t>
  </si>
  <si>
    <t>numer days til next</t>
  </si>
  <si>
    <t>#per day</t>
  </si>
  <si>
    <t># per day</t>
  </si>
  <si>
    <t>days until nexy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</si>
</sst>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13.5"/>
      <color rgb="FF000000"/>
      <name val="Verdana"/>
      <family val="2"/>
    </font>
    <font>
      <sz val="12"/>
      <color rgb="FF000000"/>
      <name val="Verdana"/>
      <family val="2"/>
    </font>
    <font>
      <b/>
      <sz val="8"/>
      <color rgb="FF000000"/>
      <name val="Verdana"/>
      <family val="2"/>
    </font>
    <font>
      <u/>
      <sz val="11"/>
      <color theme="10"/>
      <name val="Calibri"/>
      <family val="2"/>
      <scheme val="minor"/>
    </font>
    <font>
      <sz val="11"/>
      <color theme="1"/>
      <name val="Verdana"/>
      <family val="2"/>
    </font>
    <font>
      <b/>
      <sz val="13.5"/>
      <color rgb="FF000000"/>
      <name val="Verdana"/>
      <family val="2"/>
    </font>
    <font>
      <b/>
      <i/>
      <sz val="8"/>
      <color rgb="FF000000"/>
      <name val="Verdana"/>
      <family val="2"/>
    </font>
    <font>
      <b/>
      <sz val="11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5" fillId="2" borderId="1" xfId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3" fontId="1" fillId="2" borderId="1" xfId="0" applyNumberFormat="1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7" fillId="0" borderId="0" xfId="0" applyFont="1" applyAlignment="1"/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0" xfId="0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5" fillId="0" borderId="1" xfId="1" applyBorder="1" applyAlignment="1">
      <alignment horizontal="center" vertical="center"/>
    </xf>
    <xf numFmtId="3" fontId="6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3" fontId="0" fillId="0" borderId="0" xfId="0" applyNumberFormat="1"/>
    <xf numFmtId="0" fontId="4" fillId="2" borderId="2" xfId="0" applyFont="1" applyFill="1" applyBorder="1" applyAlignment="1">
      <alignment horizontal="center" vertical="center" wrapText="1"/>
    </xf>
    <xf numFmtId="4" fontId="0" fillId="0" borderId="0" xfId="0" applyNumberFormat="1"/>
    <xf numFmtId="0" fontId="10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drill_down('year1',%20'2012');" TargetMode="External"/><Relationship Id="rId13" Type="http://schemas.openxmlformats.org/officeDocument/2006/relationships/hyperlink" Target="javascript:drill_down('year1',%20'2017');" TargetMode="External"/><Relationship Id="rId3" Type="http://schemas.openxmlformats.org/officeDocument/2006/relationships/hyperlink" Target="javascript:drill_down('year1',%20'2007');" TargetMode="External"/><Relationship Id="rId7" Type="http://schemas.openxmlformats.org/officeDocument/2006/relationships/hyperlink" Target="javascript:drill_down('year1',%20'2011');" TargetMode="External"/><Relationship Id="rId12" Type="http://schemas.openxmlformats.org/officeDocument/2006/relationships/hyperlink" Target="javascript:drill_down('year1',%20'2016');" TargetMode="External"/><Relationship Id="rId2" Type="http://schemas.openxmlformats.org/officeDocument/2006/relationships/hyperlink" Target="javascript:drill_down('year1',%20'2006');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javascript:drill_down('year1',%20'2005');" TargetMode="External"/><Relationship Id="rId6" Type="http://schemas.openxmlformats.org/officeDocument/2006/relationships/hyperlink" Target="javascript:drill_down('year1',%20'2010');" TargetMode="External"/><Relationship Id="rId11" Type="http://schemas.openxmlformats.org/officeDocument/2006/relationships/hyperlink" Target="javascript:drill_down('year1',%20'2015');" TargetMode="External"/><Relationship Id="rId5" Type="http://schemas.openxmlformats.org/officeDocument/2006/relationships/hyperlink" Target="javascript:drill_down('year1',%20'2009');" TargetMode="External"/><Relationship Id="rId15" Type="http://schemas.openxmlformats.org/officeDocument/2006/relationships/hyperlink" Target="javascript:drill_down('year1',%20'2019');" TargetMode="External"/><Relationship Id="rId10" Type="http://schemas.openxmlformats.org/officeDocument/2006/relationships/hyperlink" Target="javascript:drill_down('year1',%20'2014');" TargetMode="External"/><Relationship Id="rId4" Type="http://schemas.openxmlformats.org/officeDocument/2006/relationships/hyperlink" Target="javascript:drill_down('year1',%20'2008');" TargetMode="External"/><Relationship Id="rId9" Type="http://schemas.openxmlformats.org/officeDocument/2006/relationships/hyperlink" Target="javascript:drill_down('year1',%20'2013');" TargetMode="External"/><Relationship Id="rId14" Type="http://schemas.openxmlformats.org/officeDocument/2006/relationships/hyperlink" Target="javascript:drill_down('year1',%20'2018');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rill_down('year1',%20'2017');" TargetMode="External"/><Relationship Id="rId2" Type="http://schemas.openxmlformats.org/officeDocument/2006/relationships/hyperlink" Target="javascript:drill_down('year1',%20'2018');" TargetMode="External"/><Relationship Id="rId1" Type="http://schemas.openxmlformats.org/officeDocument/2006/relationships/hyperlink" Target="javascript:drill_down('year1',%20'2019');" TargetMode="External"/><Relationship Id="rId5" Type="http://schemas.openxmlformats.org/officeDocument/2006/relationships/hyperlink" Target="javascript:drill_down('year1',%20'2015');" TargetMode="External"/><Relationship Id="rId4" Type="http://schemas.openxmlformats.org/officeDocument/2006/relationships/hyperlink" Target="javascript:drill_down('year1',%20'2016');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javascript:drill_down('year1',%20'2012');" TargetMode="External"/><Relationship Id="rId13" Type="http://schemas.openxmlformats.org/officeDocument/2006/relationships/hyperlink" Target="javascript:drill_down('year1',%20'2017');" TargetMode="External"/><Relationship Id="rId3" Type="http://schemas.openxmlformats.org/officeDocument/2006/relationships/hyperlink" Target="javascript:drill_down('year1',%20'2007');" TargetMode="External"/><Relationship Id="rId7" Type="http://schemas.openxmlformats.org/officeDocument/2006/relationships/hyperlink" Target="javascript:drill_down('year1',%20'2011');" TargetMode="External"/><Relationship Id="rId12" Type="http://schemas.openxmlformats.org/officeDocument/2006/relationships/hyperlink" Target="javascript:drill_down('year1',%20'2016');" TargetMode="External"/><Relationship Id="rId2" Type="http://schemas.openxmlformats.org/officeDocument/2006/relationships/hyperlink" Target="javascript:drill_down('year1',%20'2006');" TargetMode="External"/><Relationship Id="rId1" Type="http://schemas.openxmlformats.org/officeDocument/2006/relationships/hyperlink" Target="javascript:drill_down('year1',%20'2005');" TargetMode="External"/><Relationship Id="rId6" Type="http://schemas.openxmlformats.org/officeDocument/2006/relationships/hyperlink" Target="javascript:drill_down('year1',%20'2010');" TargetMode="External"/><Relationship Id="rId11" Type="http://schemas.openxmlformats.org/officeDocument/2006/relationships/hyperlink" Target="javascript:drill_down('year1',%20'2015');" TargetMode="External"/><Relationship Id="rId5" Type="http://schemas.openxmlformats.org/officeDocument/2006/relationships/hyperlink" Target="javascript:drill_down('year1',%20'2009');" TargetMode="External"/><Relationship Id="rId15" Type="http://schemas.openxmlformats.org/officeDocument/2006/relationships/hyperlink" Target="javascript:drill_down('year1',%20'2019');" TargetMode="External"/><Relationship Id="rId10" Type="http://schemas.openxmlformats.org/officeDocument/2006/relationships/hyperlink" Target="javascript:drill_down('year1',%20'2014');" TargetMode="External"/><Relationship Id="rId4" Type="http://schemas.openxmlformats.org/officeDocument/2006/relationships/hyperlink" Target="javascript:drill_down('year1',%20'2008');" TargetMode="External"/><Relationship Id="rId9" Type="http://schemas.openxmlformats.org/officeDocument/2006/relationships/hyperlink" Target="javascript:drill_down('year1',%20'2013');" TargetMode="External"/><Relationship Id="rId14" Type="http://schemas.openxmlformats.org/officeDocument/2006/relationships/hyperlink" Target="javascript:drill_down('year1',%20'2018');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rill_down('year1',%20'2017');" TargetMode="External"/><Relationship Id="rId2" Type="http://schemas.openxmlformats.org/officeDocument/2006/relationships/hyperlink" Target="javascript:drill_down('year1',%20'2018');" TargetMode="External"/><Relationship Id="rId1" Type="http://schemas.openxmlformats.org/officeDocument/2006/relationships/hyperlink" Target="javascript:drill_down('year1',%20'2019');" TargetMode="External"/><Relationship Id="rId5" Type="http://schemas.openxmlformats.org/officeDocument/2006/relationships/hyperlink" Target="javascript:drill_down('year1',%20'2015');" TargetMode="External"/><Relationship Id="rId4" Type="http://schemas.openxmlformats.org/officeDocument/2006/relationships/hyperlink" Target="javascript:drill_down('year1',%20'2016');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B068A-51E0-4C1C-AB45-837A21E8D107}">
  <dimension ref="A1:F26"/>
  <sheetViews>
    <sheetView workbookViewId="0">
      <selection activeCell="F10" sqref="E10:F10"/>
    </sheetView>
  </sheetViews>
  <sheetFormatPr defaultRowHeight="14.5" x14ac:dyDescent="0.35"/>
  <cols>
    <col min="1" max="1" width="12.26953125" customWidth="1"/>
    <col min="2" max="2" width="13" customWidth="1"/>
    <col min="3" max="3" width="9.1796875" bestFit="1" customWidth="1"/>
    <col min="5" max="5" width="16.81640625" customWidth="1"/>
  </cols>
  <sheetData>
    <row r="1" spans="1:6" ht="17" x14ac:dyDescent="0.35">
      <c r="A1" s="9" t="s">
        <v>6</v>
      </c>
    </row>
    <row r="2" spans="1:6" x14ac:dyDescent="0.35">
      <c r="A2" s="10"/>
    </row>
    <row r="3" spans="1:6" x14ac:dyDescent="0.35">
      <c r="A3" s="11" t="s">
        <v>9</v>
      </c>
      <c r="B3" s="12"/>
      <c r="C3" s="12"/>
      <c r="D3" s="12"/>
      <c r="E3" s="13"/>
    </row>
    <row r="4" spans="1:6" x14ac:dyDescent="0.35">
      <c r="A4" s="11" t="s">
        <v>10</v>
      </c>
      <c r="B4" s="14"/>
      <c r="C4" s="14"/>
      <c r="D4" s="15"/>
      <c r="E4" s="15"/>
    </row>
    <row r="5" spans="1:6" ht="20" customHeight="1" x14ac:dyDescent="0.35">
      <c r="A5" s="11" t="s">
        <v>7</v>
      </c>
      <c r="B5" s="14"/>
      <c r="C5" s="14"/>
      <c r="D5" s="15"/>
      <c r="E5" s="15"/>
    </row>
    <row r="6" spans="1:6" ht="20" customHeight="1" x14ac:dyDescent="0.35">
      <c r="A6" s="11" t="s">
        <v>8</v>
      </c>
      <c r="B6" s="7"/>
      <c r="C6" s="7"/>
      <c r="D6" s="3"/>
      <c r="E6" s="3"/>
    </row>
    <row r="7" spans="1:6" x14ac:dyDescent="0.35">
      <c r="A7" s="2"/>
      <c r="B7" s="7"/>
      <c r="C7" s="7"/>
      <c r="D7" s="3"/>
      <c r="E7" s="3"/>
    </row>
    <row r="8" spans="1:6" ht="16.5" x14ac:dyDescent="0.35">
      <c r="A8" s="4" t="s">
        <v>0</v>
      </c>
    </row>
    <row r="9" spans="1:6" ht="15.5" x14ac:dyDescent="0.35">
      <c r="A9" s="6"/>
    </row>
    <row r="10" spans="1:6" ht="30" x14ac:dyDescent="0.35">
      <c r="A10" s="1" t="s">
        <v>1</v>
      </c>
      <c r="B10" s="1" t="s">
        <v>3</v>
      </c>
      <c r="C10" s="1" t="s">
        <v>4</v>
      </c>
      <c r="D10" s="1" t="s">
        <v>5</v>
      </c>
      <c r="E10" s="2" t="s">
        <v>23</v>
      </c>
      <c r="F10" t="s">
        <v>24</v>
      </c>
    </row>
    <row r="11" spans="1:6" x14ac:dyDescent="0.35">
      <c r="A11" s="1" t="s">
        <v>2</v>
      </c>
      <c r="B11" s="7">
        <v>4276</v>
      </c>
      <c r="C11" s="7">
        <v>6129239</v>
      </c>
      <c r="D11" s="3">
        <v>69.8</v>
      </c>
      <c r="E11" s="3">
        <v>67.7</v>
      </c>
      <c r="F11">
        <v>71.900000000000006</v>
      </c>
    </row>
    <row r="12" spans="1:6" x14ac:dyDescent="0.35">
      <c r="A12" s="2">
        <v>2005</v>
      </c>
      <c r="B12" s="3">
        <v>144</v>
      </c>
      <c r="C12" s="7">
        <v>380057</v>
      </c>
      <c r="D12" s="3">
        <v>37.9</v>
      </c>
      <c r="E12" s="3">
        <v>31.7</v>
      </c>
      <c r="F12">
        <v>44.1</v>
      </c>
    </row>
    <row r="13" spans="1:6" x14ac:dyDescent="0.35">
      <c r="A13" s="2">
        <v>2006</v>
      </c>
      <c r="B13" s="3">
        <v>123</v>
      </c>
      <c r="C13" s="7">
        <v>383431</v>
      </c>
      <c r="D13" s="3">
        <v>32.1</v>
      </c>
      <c r="E13" s="3">
        <v>26.4</v>
      </c>
      <c r="F13">
        <v>37.700000000000003</v>
      </c>
    </row>
    <row r="14" spans="1:6" x14ac:dyDescent="0.35">
      <c r="A14" s="2">
        <v>2007</v>
      </c>
      <c r="B14" s="3">
        <v>151</v>
      </c>
      <c r="C14" s="7">
        <v>387695</v>
      </c>
      <c r="D14" s="3">
        <v>38.9</v>
      </c>
      <c r="E14" s="3">
        <v>32.700000000000003</v>
      </c>
      <c r="F14">
        <v>45.2</v>
      </c>
    </row>
    <row r="15" spans="1:6" x14ac:dyDescent="0.35">
      <c r="A15" s="2">
        <v>2008</v>
      </c>
      <c r="B15" s="3">
        <v>190</v>
      </c>
      <c r="C15" s="7">
        <v>391857</v>
      </c>
      <c r="D15" s="3">
        <v>48.5</v>
      </c>
      <c r="E15" s="3">
        <v>41.6</v>
      </c>
      <c r="F15">
        <v>55.4</v>
      </c>
    </row>
    <row r="16" spans="1:6" x14ac:dyDescent="0.35">
      <c r="A16" s="2">
        <v>2009</v>
      </c>
      <c r="B16" s="3">
        <v>209</v>
      </c>
      <c r="C16" s="7">
        <v>394040</v>
      </c>
      <c r="D16" s="3">
        <v>53</v>
      </c>
      <c r="E16" s="3">
        <v>45.9</v>
      </c>
      <c r="F16">
        <v>60.2</v>
      </c>
    </row>
    <row r="17" spans="1:6" x14ac:dyDescent="0.35">
      <c r="A17" s="2">
        <v>2010</v>
      </c>
      <c r="B17" s="3">
        <v>217</v>
      </c>
      <c r="C17" s="7">
        <v>399086</v>
      </c>
      <c r="D17" s="3">
        <v>54.4</v>
      </c>
      <c r="E17" s="3">
        <v>47.1</v>
      </c>
      <c r="F17">
        <v>61.6</v>
      </c>
    </row>
    <row r="18" spans="1:6" x14ac:dyDescent="0.35">
      <c r="A18" s="2">
        <v>2011</v>
      </c>
      <c r="B18" s="3">
        <v>296</v>
      </c>
      <c r="C18" s="7">
        <v>402878</v>
      </c>
      <c r="D18" s="3">
        <v>73.5</v>
      </c>
      <c r="E18" s="3">
        <v>65.099999999999994</v>
      </c>
      <c r="F18">
        <v>81.8</v>
      </c>
    </row>
    <row r="19" spans="1:6" x14ac:dyDescent="0.35">
      <c r="A19" s="2">
        <v>2012</v>
      </c>
      <c r="B19" s="3">
        <v>319</v>
      </c>
      <c r="C19" s="7">
        <v>404682</v>
      </c>
      <c r="D19" s="3">
        <v>78.8</v>
      </c>
      <c r="E19" s="3">
        <v>70.2</v>
      </c>
      <c r="F19">
        <v>87.5</v>
      </c>
    </row>
    <row r="20" spans="1:6" x14ac:dyDescent="0.35">
      <c r="A20" s="2">
        <v>2013</v>
      </c>
      <c r="B20" s="3">
        <v>280</v>
      </c>
      <c r="C20" s="7">
        <v>412462</v>
      </c>
      <c r="D20" s="3">
        <v>67.900000000000006</v>
      </c>
      <c r="E20" s="3">
        <v>59.9</v>
      </c>
      <c r="F20">
        <v>75.8</v>
      </c>
    </row>
    <row r="21" spans="1:6" x14ac:dyDescent="0.35">
      <c r="A21" s="2">
        <v>2014</v>
      </c>
      <c r="B21" s="3">
        <v>293</v>
      </c>
      <c r="C21" s="7">
        <v>417261</v>
      </c>
      <c r="D21" s="3">
        <v>70.2</v>
      </c>
      <c r="E21" s="3">
        <v>62.2</v>
      </c>
      <c r="F21">
        <v>78.3</v>
      </c>
    </row>
    <row r="22" spans="1:6" x14ac:dyDescent="0.35">
      <c r="A22" s="2">
        <v>2015</v>
      </c>
      <c r="B22" s="3">
        <v>332</v>
      </c>
      <c r="C22" s="7">
        <v>424465</v>
      </c>
      <c r="D22" s="3">
        <v>78.2</v>
      </c>
      <c r="E22" s="3">
        <v>69.8</v>
      </c>
      <c r="F22">
        <v>86.6</v>
      </c>
    </row>
    <row r="23" spans="1:6" x14ac:dyDescent="0.35">
      <c r="A23" s="2">
        <v>2016</v>
      </c>
      <c r="B23" s="3">
        <v>430</v>
      </c>
      <c r="C23" s="7">
        <v>429094</v>
      </c>
      <c r="D23" s="3">
        <v>100.2</v>
      </c>
      <c r="E23" s="3">
        <v>90.7</v>
      </c>
      <c r="F23">
        <v>109.7</v>
      </c>
    </row>
    <row r="24" spans="1:6" x14ac:dyDescent="0.35">
      <c r="A24" s="2">
        <v>2017</v>
      </c>
      <c r="B24" s="3">
        <v>473</v>
      </c>
      <c r="C24" s="7">
        <v>429894</v>
      </c>
      <c r="D24" s="3">
        <v>110</v>
      </c>
      <c r="E24" s="3">
        <v>100.1</v>
      </c>
      <c r="F24">
        <v>119.9</v>
      </c>
    </row>
    <row r="25" spans="1:6" x14ac:dyDescent="0.35">
      <c r="A25" s="2">
        <v>2018</v>
      </c>
      <c r="B25" s="3">
        <v>387</v>
      </c>
      <c r="C25" s="7">
        <v>435583</v>
      </c>
      <c r="D25" s="3">
        <v>88.8</v>
      </c>
      <c r="E25" s="3">
        <v>80</v>
      </c>
      <c r="F25">
        <v>97.7</v>
      </c>
    </row>
    <row r="26" spans="1:6" x14ac:dyDescent="0.35">
      <c r="A26" s="2">
        <v>2019</v>
      </c>
      <c r="B26" s="3">
        <v>432</v>
      </c>
      <c r="C26" s="7">
        <v>436754</v>
      </c>
      <c r="D26" s="3">
        <v>98.9</v>
      </c>
      <c r="E26" s="3">
        <v>89.6</v>
      </c>
      <c r="F26">
        <v>108.2</v>
      </c>
    </row>
  </sheetData>
  <hyperlinks>
    <hyperlink ref="A12" r:id="rId1" display="javascript:drill_down('year1', '2005');" xr:uid="{957CB381-BF1D-43CC-9EF8-8CF4C8BA73CD}"/>
    <hyperlink ref="A13" r:id="rId2" display="javascript:drill_down('year1', '2006');" xr:uid="{F7755D60-78FC-4E40-9E4D-5B22D993CDF3}"/>
    <hyperlink ref="A14" r:id="rId3" display="javascript:drill_down('year1', '2007');" xr:uid="{3D0BC5A7-E926-4342-B4C3-6562B3A7E005}"/>
    <hyperlink ref="A15" r:id="rId4" display="javascript:drill_down('year1', '2008');" xr:uid="{2C661235-B8FB-4135-9897-5C7A00988A0F}"/>
    <hyperlink ref="A16" r:id="rId5" display="javascript:drill_down('year1', '2009');" xr:uid="{05AF42EF-6A78-4E25-A15F-292809F831B4}"/>
    <hyperlink ref="A17" r:id="rId6" display="javascript:drill_down('year1', '2010');" xr:uid="{35D72A4C-1BC7-4744-839C-EC18A2588206}"/>
    <hyperlink ref="A18" r:id="rId7" display="javascript:drill_down('year1', '2011');" xr:uid="{93EC1D37-E9BF-4FB1-B5B7-BCBCC62AFDCB}"/>
    <hyperlink ref="A19" r:id="rId8" display="javascript:drill_down('year1', '2012');" xr:uid="{9E61E50A-2231-4752-B471-8982B2C5AB50}"/>
    <hyperlink ref="A20" r:id="rId9" display="javascript:drill_down('year1', '2013');" xr:uid="{E5CAEBD4-FD04-4EB4-9830-16701C2F1377}"/>
    <hyperlink ref="A21" r:id="rId10" display="javascript:drill_down('year1', '2014');" xr:uid="{A7B15FCE-E8CB-4AD8-AB02-F659ABF9E531}"/>
    <hyperlink ref="A22" r:id="rId11" display="javascript:drill_down('year1', '2015');" xr:uid="{A89BF712-7A98-438F-92ED-021604A1A977}"/>
    <hyperlink ref="A23" r:id="rId12" display="javascript:drill_down('year1', '2016');" xr:uid="{332DF946-7C4D-4859-B26D-A9B47690B5FC}"/>
    <hyperlink ref="A24" r:id="rId13" display="javascript:drill_down('year1', '2017');" xr:uid="{F6B5BC74-1848-47B3-B3BA-38D7F6A70868}"/>
    <hyperlink ref="A25" r:id="rId14" display="javascript:drill_down('year1', '2018');" xr:uid="{CA0378F6-C1AB-4052-8AFC-5512F5B28D24}"/>
    <hyperlink ref="A26" r:id="rId15" display="javascript:drill_down('year1', '2019');" xr:uid="{9D1E44AF-DAC8-4F25-91C7-A2F837F5D505}"/>
  </hyperlinks>
  <pageMargins left="0.7" right="0.7" top="0.75" bottom="0.75" header="0.3" footer="0.3"/>
  <pageSetup orientation="portrait" horizontalDpi="0" verticalDpi="0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1F69E-6EC7-4FCC-83A7-E4EA7AAE325C}">
  <dimension ref="A1:R17"/>
  <sheetViews>
    <sheetView workbookViewId="0">
      <selection activeCell="K40" sqref="K40"/>
    </sheetView>
  </sheetViews>
  <sheetFormatPr defaultRowHeight="14.5" x14ac:dyDescent="0.35"/>
  <sheetData>
    <row r="1" spans="1:18" ht="17" x14ac:dyDescent="0.35">
      <c r="A1" s="9" t="s">
        <v>6</v>
      </c>
    </row>
    <row r="2" spans="1:18" x14ac:dyDescent="0.35">
      <c r="A2" s="10"/>
    </row>
    <row r="3" spans="1:18" x14ac:dyDescent="0.35">
      <c r="A3" s="11" t="s">
        <v>9</v>
      </c>
    </row>
    <row r="4" spans="1:18" x14ac:dyDescent="0.35">
      <c r="A4" s="11" t="s">
        <v>10</v>
      </c>
    </row>
    <row r="5" spans="1:18" x14ac:dyDescent="0.35">
      <c r="A5" s="11" t="s">
        <v>7</v>
      </c>
    </row>
    <row r="6" spans="1:18" x14ac:dyDescent="0.35">
      <c r="A6" s="11" t="s">
        <v>8</v>
      </c>
    </row>
    <row r="7" spans="1:18" x14ac:dyDescent="0.35">
      <c r="A7" s="11" t="s">
        <v>13</v>
      </c>
    </row>
    <row r="8" spans="1:18" ht="16.5" x14ac:dyDescent="0.35">
      <c r="A8" s="4" t="s">
        <v>0</v>
      </c>
    </row>
    <row r="9" spans="1:18" ht="15" x14ac:dyDescent="0.35">
      <c r="A9" s="5" t="s">
        <v>14</v>
      </c>
    </row>
    <row r="11" spans="1:18" ht="87" x14ac:dyDescent="0.35">
      <c r="A11" s="1" t="s">
        <v>1</v>
      </c>
      <c r="B11" s="1" t="s">
        <v>15</v>
      </c>
      <c r="C11" s="1" t="s">
        <v>4</v>
      </c>
      <c r="D11" s="1" t="s">
        <v>16</v>
      </c>
      <c r="E11" s="2" t="s">
        <v>32</v>
      </c>
      <c r="F11" t="s">
        <v>25</v>
      </c>
      <c r="G11" s="1" t="s">
        <v>17</v>
      </c>
      <c r="H11" s="1" t="s">
        <v>18</v>
      </c>
      <c r="I11" s="2" t="s">
        <v>31</v>
      </c>
      <c r="J11" t="s">
        <v>26</v>
      </c>
      <c r="K11" s="1" t="s">
        <v>19</v>
      </c>
      <c r="L11" s="1" t="s">
        <v>20</v>
      </c>
      <c r="M11" s="2" t="s">
        <v>30</v>
      </c>
      <c r="N11" t="s">
        <v>27</v>
      </c>
      <c r="O11" s="1" t="s">
        <v>21</v>
      </c>
      <c r="P11" s="1" t="s">
        <v>22</v>
      </c>
      <c r="Q11" s="2" t="s">
        <v>28</v>
      </c>
      <c r="R11" t="s">
        <v>29</v>
      </c>
    </row>
    <row r="12" spans="1:18" ht="20" x14ac:dyDescent="0.35">
      <c r="A12" s="1" t="s">
        <v>2</v>
      </c>
      <c r="B12" s="3">
        <v>452</v>
      </c>
      <c r="C12" s="7">
        <v>2155790</v>
      </c>
      <c r="D12" s="3">
        <v>21</v>
      </c>
      <c r="E12" s="3">
        <v>19</v>
      </c>
      <c r="F12">
        <v>22.9</v>
      </c>
      <c r="G12" s="3">
        <v>523</v>
      </c>
      <c r="H12" s="3">
        <v>24.3</v>
      </c>
      <c r="I12" s="3">
        <v>22.2</v>
      </c>
      <c r="J12">
        <v>26.3</v>
      </c>
      <c r="K12" s="3">
        <v>538</v>
      </c>
      <c r="L12" s="3">
        <v>25</v>
      </c>
      <c r="M12" s="3">
        <v>22.8</v>
      </c>
      <c r="N12">
        <v>27.1</v>
      </c>
      <c r="O12" s="3">
        <v>541</v>
      </c>
      <c r="P12" s="3">
        <v>25.1</v>
      </c>
      <c r="Q12" s="3">
        <v>23</v>
      </c>
      <c r="R12">
        <v>27.2</v>
      </c>
    </row>
    <row r="13" spans="1:18" ht="20" x14ac:dyDescent="0.35">
      <c r="A13" s="2">
        <v>2019</v>
      </c>
      <c r="B13" s="3">
        <v>77</v>
      </c>
      <c r="C13" s="7">
        <v>436754</v>
      </c>
      <c r="D13" s="3">
        <v>17.600000000000001</v>
      </c>
      <c r="E13" s="3">
        <v>13.7</v>
      </c>
      <c r="F13">
        <v>21.6</v>
      </c>
      <c r="G13" s="3">
        <v>106</v>
      </c>
      <c r="H13" s="3">
        <v>24.3</v>
      </c>
      <c r="I13" s="3">
        <v>19.7</v>
      </c>
      <c r="J13">
        <v>28.9</v>
      </c>
      <c r="K13" s="3">
        <v>139</v>
      </c>
      <c r="L13" s="3">
        <v>31.8</v>
      </c>
      <c r="M13" s="3">
        <v>26.5</v>
      </c>
      <c r="N13">
        <v>37.1</v>
      </c>
      <c r="O13" s="3">
        <v>110</v>
      </c>
      <c r="P13" s="3">
        <v>25.2</v>
      </c>
      <c r="Q13" s="3">
        <v>20.5</v>
      </c>
      <c r="R13">
        <v>29.9</v>
      </c>
    </row>
    <row r="14" spans="1:18" ht="20" x14ac:dyDescent="0.35">
      <c r="A14" s="2">
        <v>2018</v>
      </c>
      <c r="B14" s="3">
        <v>85</v>
      </c>
      <c r="C14" s="7">
        <v>435583</v>
      </c>
      <c r="D14" s="3">
        <v>19.5</v>
      </c>
      <c r="E14" s="3">
        <v>15.4</v>
      </c>
      <c r="F14">
        <v>23.7</v>
      </c>
      <c r="G14" s="3">
        <v>108</v>
      </c>
      <c r="H14" s="3">
        <v>24.8</v>
      </c>
      <c r="I14" s="3">
        <v>20.100000000000001</v>
      </c>
      <c r="J14">
        <v>29.5</v>
      </c>
      <c r="K14" s="3">
        <v>103</v>
      </c>
      <c r="L14" s="3">
        <v>23.6</v>
      </c>
      <c r="M14" s="3">
        <v>19.100000000000001</v>
      </c>
      <c r="N14">
        <v>28.2</v>
      </c>
      <c r="O14" s="3">
        <v>91</v>
      </c>
      <c r="P14" s="3">
        <v>20.9</v>
      </c>
      <c r="Q14" s="3">
        <v>16.600000000000001</v>
      </c>
      <c r="R14">
        <v>25.2</v>
      </c>
    </row>
    <row r="15" spans="1:18" ht="20" x14ac:dyDescent="0.35">
      <c r="A15" s="2">
        <v>2017</v>
      </c>
      <c r="B15" s="3">
        <v>119</v>
      </c>
      <c r="C15" s="7">
        <v>429894</v>
      </c>
      <c r="D15" s="3">
        <v>27.7</v>
      </c>
      <c r="E15" s="3">
        <v>22.7</v>
      </c>
      <c r="F15">
        <v>32.700000000000003</v>
      </c>
      <c r="G15" s="3">
        <v>109</v>
      </c>
      <c r="H15" s="3">
        <v>25.4</v>
      </c>
      <c r="I15" s="3">
        <v>20.6</v>
      </c>
      <c r="J15">
        <v>30.1</v>
      </c>
      <c r="K15" s="3">
        <v>124</v>
      </c>
      <c r="L15" s="3">
        <v>28.8</v>
      </c>
      <c r="M15" s="3">
        <v>23.8</v>
      </c>
      <c r="N15">
        <v>33.9</v>
      </c>
      <c r="O15" s="3">
        <v>121</v>
      </c>
      <c r="P15" s="3">
        <v>28.1</v>
      </c>
      <c r="Q15" s="3">
        <v>23.1</v>
      </c>
      <c r="R15">
        <v>33.200000000000003</v>
      </c>
    </row>
    <row r="16" spans="1:18" ht="20" x14ac:dyDescent="0.35">
      <c r="A16" s="2">
        <v>2016</v>
      </c>
      <c r="B16" s="3">
        <v>113</v>
      </c>
      <c r="C16" s="7">
        <v>429094</v>
      </c>
      <c r="D16" s="3">
        <v>26.3</v>
      </c>
      <c r="E16" s="3">
        <v>21.5</v>
      </c>
      <c r="F16">
        <v>31.2</v>
      </c>
      <c r="G16" s="3">
        <v>125</v>
      </c>
      <c r="H16" s="3">
        <v>29.1</v>
      </c>
      <c r="I16" s="3">
        <v>24</v>
      </c>
      <c r="J16">
        <v>34.200000000000003</v>
      </c>
      <c r="K16" s="3">
        <v>75</v>
      </c>
      <c r="L16" s="3">
        <v>17.5</v>
      </c>
      <c r="M16" s="3">
        <v>13.5</v>
      </c>
      <c r="N16">
        <v>21.4</v>
      </c>
      <c r="O16" s="3">
        <v>117</v>
      </c>
      <c r="P16" s="3">
        <v>27.3</v>
      </c>
      <c r="Q16" s="3">
        <v>22.3</v>
      </c>
      <c r="R16">
        <v>32.200000000000003</v>
      </c>
    </row>
    <row r="17" spans="1:18" ht="20" x14ac:dyDescent="0.35">
      <c r="A17" s="2">
        <v>2015</v>
      </c>
      <c r="B17" s="3">
        <v>58</v>
      </c>
      <c r="C17" s="7">
        <v>424465</v>
      </c>
      <c r="D17" s="3">
        <v>13.7</v>
      </c>
      <c r="E17" s="3">
        <v>10.1</v>
      </c>
      <c r="F17">
        <v>17.2</v>
      </c>
      <c r="G17" s="3">
        <v>75</v>
      </c>
      <c r="H17" s="3">
        <v>17.7</v>
      </c>
      <c r="I17" s="3">
        <v>13.7</v>
      </c>
      <c r="J17">
        <v>21.7</v>
      </c>
      <c r="K17" s="3">
        <v>97</v>
      </c>
      <c r="L17" s="3">
        <v>22.9</v>
      </c>
      <c r="M17" s="3">
        <v>18.3</v>
      </c>
      <c r="N17">
        <v>27.4</v>
      </c>
      <c r="O17" s="3">
        <v>102</v>
      </c>
      <c r="P17" s="3">
        <v>24</v>
      </c>
      <c r="Q17" s="3">
        <v>19.399999999999999</v>
      </c>
      <c r="R17">
        <v>28.7</v>
      </c>
    </row>
  </sheetData>
  <hyperlinks>
    <hyperlink ref="A13" r:id="rId1" display="javascript:drill_down('year1', '2019');" xr:uid="{BB91C18B-7AD9-4CB6-A5ED-8A2ADDF97BE9}"/>
    <hyperlink ref="A14" r:id="rId2" display="javascript:drill_down('year1', '2018');" xr:uid="{46745FB9-9B94-4C3B-B90B-6CE2453A94BA}"/>
    <hyperlink ref="A15" r:id="rId3" display="javascript:drill_down('year1', '2017');" xr:uid="{070DF6CC-A350-408E-A79D-1257F462DF45}"/>
    <hyperlink ref="A16" r:id="rId4" display="javascript:drill_down('year1', '2016');" xr:uid="{F609A128-5F6F-43D5-8A2B-0AAD4CD505B8}"/>
    <hyperlink ref="A17" r:id="rId5" display="javascript:drill_down('year1', '2015');" xr:uid="{22E1C007-F204-4360-8932-D7D68D76A85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78254-26D5-435E-9AA8-B34617CB6C2D}">
  <dimension ref="A1:G28"/>
  <sheetViews>
    <sheetView tabSelected="1" workbookViewId="0">
      <selection activeCell="F17" sqref="F17"/>
    </sheetView>
  </sheetViews>
  <sheetFormatPr defaultRowHeight="14.5" x14ac:dyDescent="0.35"/>
  <cols>
    <col min="1" max="1" width="20.453125" customWidth="1"/>
    <col min="2" max="3" width="12.90625" customWidth="1"/>
    <col min="4" max="4" width="14.54296875" customWidth="1"/>
    <col min="5" max="5" width="26.81640625" bestFit="1" customWidth="1"/>
    <col min="6" max="6" width="18.90625" customWidth="1"/>
  </cols>
  <sheetData>
    <row r="1" spans="1:7" ht="17" x14ac:dyDescent="0.35">
      <c r="A1" s="9" t="s">
        <v>6</v>
      </c>
    </row>
    <row r="2" spans="1:7" x14ac:dyDescent="0.35">
      <c r="A2" s="10"/>
    </row>
    <row r="3" spans="1:7" x14ac:dyDescent="0.35">
      <c r="A3" s="11" t="s">
        <v>9</v>
      </c>
    </row>
    <row r="4" spans="1:7" x14ac:dyDescent="0.35">
      <c r="A4" s="11" t="s">
        <v>7</v>
      </c>
    </row>
    <row r="5" spans="1:7" x14ac:dyDescent="0.35">
      <c r="A5" s="11" t="s">
        <v>11</v>
      </c>
    </row>
    <row r="6" spans="1:7" x14ac:dyDescent="0.35">
      <c r="A6" s="11" t="s">
        <v>8</v>
      </c>
    </row>
    <row r="7" spans="1:7" x14ac:dyDescent="0.35">
      <c r="A7" s="16"/>
    </row>
    <row r="8" spans="1:7" ht="17" x14ac:dyDescent="0.35">
      <c r="A8" s="17" t="s">
        <v>12</v>
      </c>
    </row>
    <row r="9" spans="1:7" ht="15.5" x14ac:dyDescent="0.35">
      <c r="A9" s="6"/>
    </row>
    <row r="10" spans="1:7" ht="20" x14ac:dyDescent="0.35">
      <c r="A10" s="1" t="s">
        <v>1</v>
      </c>
      <c r="B10" s="1" t="s">
        <v>3</v>
      </c>
      <c r="C10" s="1" t="s">
        <v>4</v>
      </c>
      <c r="D10" s="1" t="s">
        <v>5</v>
      </c>
      <c r="E10" s="2" t="s">
        <v>23</v>
      </c>
      <c r="F10" t="s">
        <v>24</v>
      </c>
      <c r="G10" s="26"/>
    </row>
    <row r="11" spans="1:7" x14ac:dyDescent="0.35">
      <c r="A11" s="1" t="s">
        <v>2</v>
      </c>
      <c r="B11" s="7">
        <v>21906</v>
      </c>
      <c r="C11" s="7">
        <v>6129239</v>
      </c>
      <c r="D11" s="3">
        <v>357.4</v>
      </c>
      <c r="E11" s="3">
        <v>352.7</v>
      </c>
      <c r="F11">
        <v>362.1</v>
      </c>
    </row>
    <row r="12" spans="1:7" x14ac:dyDescent="0.35">
      <c r="A12" s="2">
        <v>2005</v>
      </c>
      <c r="B12" s="3">
        <v>877</v>
      </c>
      <c r="C12" s="7">
        <v>380057</v>
      </c>
      <c r="D12" s="3">
        <v>230.8</v>
      </c>
      <c r="E12" s="3">
        <v>215.5</v>
      </c>
      <c r="F12">
        <v>246</v>
      </c>
    </row>
    <row r="13" spans="1:7" ht="20" customHeight="1" x14ac:dyDescent="0.35">
      <c r="A13" s="2">
        <v>2006</v>
      </c>
      <c r="B13" s="3">
        <v>866</v>
      </c>
      <c r="C13" s="7">
        <v>383431</v>
      </c>
      <c r="D13" s="3">
        <v>225.9</v>
      </c>
      <c r="E13" s="3">
        <v>210.8</v>
      </c>
      <c r="F13">
        <v>240.9</v>
      </c>
    </row>
    <row r="14" spans="1:7" ht="20" customHeight="1" x14ac:dyDescent="0.35">
      <c r="A14" s="2">
        <v>2007</v>
      </c>
      <c r="B14" s="7">
        <v>1025</v>
      </c>
      <c r="C14" s="7">
        <v>387695</v>
      </c>
      <c r="D14" s="3">
        <v>264.39999999999998</v>
      </c>
      <c r="E14" s="3">
        <v>248.2</v>
      </c>
      <c r="F14">
        <v>280.5</v>
      </c>
    </row>
    <row r="15" spans="1:7" ht="20" customHeight="1" x14ac:dyDescent="0.35">
      <c r="A15" s="2">
        <v>2008</v>
      </c>
      <c r="B15" s="7">
        <v>1241</v>
      </c>
      <c r="C15" s="7">
        <v>391857</v>
      </c>
      <c r="D15" s="3">
        <v>316.7</v>
      </c>
      <c r="E15" s="3">
        <v>299.10000000000002</v>
      </c>
      <c r="F15">
        <v>334.3</v>
      </c>
    </row>
    <row r="16" spans="1:7" ht="20" customHeight="1" x14ac:dyDescent="0.35">
      <c r="A16" s="2">
        <v>2009</v>
      </c>
      <c r="B16" s="7">
        <v>1405</v>
      </c>
      <c r="C16" s="7">
        <v>394040</v>
      </c>
      <c r="D16" s="3">
        <v>356.6</v>
      </c>
      <c r="E16" s="3">
        <v>338</v>
      </c>
      <c r="F16">
        <v>375.2</v>
      </c>
    </row>
    <row r="17" spans="1:7" ht="20" customHeight="1" x14ac:dyDescent="0.35">
      <c r="A17" s="2">
        <v>2010</v>
      </c>
      <c r="B17" s="7">
        <v>1620</v>
      </c>
      <c r="C17" s="7">
        <v>399086</v>
      </c>
      <c r="D17" s="3">
        <v>405.9</v>
      </c>
      <c r="E17" s="3">
        <v>386.2</v>
      </c>
      <c r="F17">
        <v>425.7</v>
      </c>
    </row>
    <row r="18" spans="1:7" ht="20" customHeight="1" x14ac:dyDescent="0.35">
      <c r="A18" s="2">
        <v>2011</v>
      </c>
      <c r="B18" s="7">
        <v>1776</v>
      </c>
      <c r="C18" s="7">
        <v>402878</v>
      </c>
      <c r="D18" s="3">
        <v>440.8</v>
      </c>
      <c r="E18" s="3">
        <v>420.4</v>
      </c>
      <c r="F18">
        <v>461.3</v>
      </c>
    </row>
    <row r="19" spans="1:7" ht="20" customHeight="1" x14ac:dyDescent="0.35">
      <c r="A19" s="2">
        <v>2012</v>
      </c>
      <c r="B19" s="7">
        <v>1708</v>
      </c>
      <c r="C19" s="7">
        <v>404682</v>
      </c>
      <c r="D19" s="3">
        <v>422.1</v>
      </c>
      <c r="E19" s="3">
        <v>402.1</v>
      </c>
      <c r="F19">
        <v>442</v>
      </c>
    </row>
    <row r="20" spans="1:7" ht="20" customHeight="1" x14ac:dyDescent="0.35">
      <c r="A20" s="2">
        <v>2013</v>
      </c>
      <c r="B20" s="7">
        <v>1609</v>
      </c>
      <c r="C20" s="7">
        <v>412462</v>
      </c>
      <c r="D20" s="3">
        <v>390.1</v>
      </c>
      <c r="E20" s="3">
        <v>371.1</v>
      </c>
      <c r="F20">
        <v>409.1</v>
      </c>
    </row>
    <row r="21" spans="1:7" ht="20" customHeight="1" x14ac:dyDescent="0.35">
      <c r="A21" s="2">
        <v>2014</v>
      </c>
      <c r="B21" s="7">
        <v>1523</v>
      </c>
      <c r="C21" s="7">
        <v>417261</v>
      </c>
      <c r="D21" s="3">
        <v>365</v>
      </c>
      <c r="E21" s="3">
        <v>346.7</v>
      </c>
      <c r="F21">
        <v>383.3</v>
      </c>
    </row>
    <row r="22" spans="1:7" ht="20" customHeight="1" x14ac:dyDescent="0.35">
      <c r="A22" s="2">
        <v>2015</v>
      </c>
      <c r="B22" s="7">
        <v>1758</v>
      </c>
      <c r="C22" s="7">
        <v>424465</v>
      </c>
      <c r="D22" s="3">
        <v>414.2</v>
      </c>
      <c r="E22" s="3">
        <v>394.8</v>
      </c>
      <c r="F22">
        <v>433.5</v>
      </c>
    </row>
    <row r="23" spans="1:7" ht="20" customHeight="1" x14ac:dyDescent="0.35">
      <c r="A23" s="2">
        <v>2016</v>
      </c>
      <c r="B23" s="7">
        <v>1829</v>
      </c>
      <c r="C23" s="7">
        <v>429094</v>
      </c>
      <c r="D23" s="3">
        <v>426.2</v>
      </c>
      <c r="E23" s="3">
        <v>406.8</v>
      </c>
      <c r="F23">
        <v>445.7</v>
      </c>
    </row>
    <row r="24" spans="1:7" ht="20" customHeight="1" x14ac:dyDescent="0.35">
      <c r="A24" s="2">
        <v>2017</v>
      </c>
      <c r="B24" s="7">
        <v>1718</v>
      </c>
      <c r="C24" s="7">
        <v>429894</v>
      </c>
      <c r="D24" s="3">
        <v>399.6</v>
      </c>
      <c r="E24" s="3">
        <v>380.8</v>
      </c>
      <c r="F24">
        <v>418.5</v>
      </c>
    </row>
    <row r="25" spans="1:7" ht="20" customHeight="1" x14ac:dyDescent="0.35">
      <c r="A25" s="2">
        <v>2018</v>
      </c>
      <c r="B25" s="7">
        <v>1452</v>
      </c>
      <c r="C25" s="7">
        <v>435583</v>
      </c>
      <c r="D25" s="3">
        <v>333.3</v>
      </c>
      <c r="E25" s="3">
        <v>316.2</v>
      </c>
      <c r="F25">
        <v>350.5</v>
      </c>
    </row>
    <row r="26" spans="1:7" ht="20" customHeight="1" x14ac:dyDescent="0.35">
      <c r="A26" s="2">
        <v>2019</v>
      </c>
      <c r="B26" s="7">
        <v>1499</v>
      </c>
      <c r="C26" s="7">
        <v>436754</v>
      </c>
      <c r="D26" s="3">
        <v>343.2</v>
      </c>
      <c r="E26" s="3">
        <v>325.89999999999998</v>
      </c>
      <c r="F26">
        <v>360.6</v>
      </c>
    </row>
    <row r="27" spans="1:7" ht="20" customHeight="1" x14ac:dyDescent="0.35"/>
    <row r="28" spans="1:7" ht="20" customHeight="1" x14ac:dyDescent="0.35">
      <c r="A28" s="25"/>
      <c r="B28" s="25"/>
      <c r="F28" s="25"/>
      <c r="G28" s="27"/>
    </row>
  </sheetData>
  <hyperlinks>
    <hyperlink ref="A12" r:id="rId1" display="javascript:drill_down('year1', '2005');" xr:uid="{0FBCD513-A012-4238-8AB6-820746A3B576}"/>
    <hyperlink ref="A13" r:id="rId2" display="javascript:drill_down('year1', '2006');" xr:uid="{7E5F7752-1F1D-4A7D-96C6-0CDAB9080225}"/>
    <hyperlink ref="A14" r:id="rId3" display="javascript:drill_down('year1', '2007');" xr:uid="{FA9AD1FF-A53E-4ED6-9C01-F4A7D56C6AA9}"/>
    <hyperlink ref="A15" r:id="rId4" display="javascript:drill_down('year1', '2008');" xr:uid="{356B94BF-4F2C-4957-9E3D-B800518D5D59}"/>
    <hyperlink ref="A16" r:id="rId5" display="javascript:drill_down('year1', '2009');" xr:uid="{3A46E510-1482-4D39-A9F1-D1E93F1404A4}"/>
    <hyperlink ref="A17" r:id="rId6" display="javascript:drill_down('year1', '2010');" xr:uid="{B2E356D7-9A79-4E9D-B8BB-C99CA767649C}"/>
    <hyperlink ref="A18" r:id="rId7" display="javascript:drill_down('year1', '2011');" xr:uid="{41A2FF8D-26FD-433A-9FAB-26A8908574ED}"/>
    <hyperlink ref="A19" r:id="rId8" display="javascript:drill_down('year1', '2012');" xr:uid="{4A84F9E7-1C54-42C0-8F17-E2141AA20BBE}"/>
    <hyperlink ref="A20" r:id="rId9" display="javascript:drill_down('year1', '2013');" xr:uid="{858D3BCA-689E-463C-8B80-BD549DF0A39C}"/>
    <hyperlink ref="A21" r:id="rId10" display="javascript:drill_down('year1', '2014');" xr:uid="{2FED80EA-13EE-4195-A600-13741C33A250}"/>
    <hyperlink ref="A22" r:id="rId11" display="javascript:drill_down('year1', '2015');" xr:uid="{8489D96A-151C-45A7-8CC0-931617C522D8}"/>
    <hyperlink ref="A23" r:id="rId12" display="javascript:drill_down('year1', '2016');" xr:uid="{49371872-3B0D-4196-A531-0CD786E0BC07}"/>
    <hyperlink ref="A24" r:id="rId13" display="javascript:drill_down('year1', '2017');" xr:uid="{110383A9-481C-4F22-BFDF-4D103AF59A40}"/>
    <hyperlink ref="A25" r:id="rId14" display="javascript:drill_down('year1', '2018');" xr:uid="{DC07DA63-D901-4D82-8EA7-449B1984E767}"/>
    <hyperlink ref="A26" r:id="rId15" display="javascript:drill_down('year1', '2019');" xr:uid="{93EB3EE8-9315-49A2-961F-8AA484E3430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5B74F-2DBC-4B4C-9248-3BCFA34FAAD5}">
  <dimension ref="A1:R18"/>
  <sheetViews>
    <sheetView workbookViewId="0">
      <selection activeCell="D26" sqref="D26"/>
    </sheetView>
  </sheetViews>
  <sheetFormatPr defaultRowHeight="14.5" x14ac:dyDescent="0.35"/>
  <cols>
    <col min="3" max="3" width="13.26953125" bestFit="1" customWidth="1"/>
    <col min="4" max="4" width="22.54296875" bestFit="1" customWidth="1"/>
    <col min="5" max="5" width="21.1796875" bestFit="1" customWidth="1"/>
  </cols>
  <sheetData>
    <row r="1" spans="1:18" ht="17" x14ac:dyDescent="0.35">
      <c r="A1" s="9" t="s">
        <v>6</v>
      </c>
    </row>
    <row r="2" spans="1:18" x14ac:dyDescent="0.35">
      <c r="A2" s="10"/>
    </row>
    <row r="3" spans="1:18" x14ac:dyDescent="0.35">
      <c r="A3" s="11" t="s">
        <v>9</v>
      </c>
    </row>
    <row r="4" spans="1:18" x14ac:dyDescent="0.35">
      <c r="A4" s="11" t="s">
        <v>7</v>
      </c>
    </row>
    <row r="5" spans="1:18" x14ac:dyDescent="0.35">
      <c r="A5" s="11" t="s">
        <v>11</v>
      </c>
    </row>
    <row r="6" spans="1:18" x14ac:dyDescent="0.35">
      <c r="A6" s="11" t="s">
        <v>8</v>
      </c>
    </row>
    <row r="7" spans="1:18" x14ac:dyDescent="0.35">
      <c r="A7" s="11" t="s">
        <v>13</v>
      </c>
    </row>
    <row r="8" spans="1:18" ht="16.5" x14ac:dyDescent="0.35">
      <c r="A8" s="18" t="s">
        <v>0</v>
      </c>
      <c r="B8" s="16"/>
      <c r="C8" s="16"/>
      <c r="D8" s="16"/>
      <c r="E8" s="16"/>
    </row>
    <row r="9" spans="1:18" ht="15" x14ac:dyDescent="0.35">
      <c r="A9" s="19"/>
      <c r="B9" s="16"/>
      <c r="C9" s="16"/>
      <c r="D9" s="16"/>
      <c r="E9" s="16"/>
    </row>
    <row r="10" spans="1:18" x14ac:dyDescent="0.35">
      <c r="A10" s="20"/>
      <c r="B10" s="16"/>
      <c r="C10" s="16"/>
      <c r="D10" s="16"/>
      <c r="E10" s="16"/>
    </row>
    <row r="11" spans="1:18" ht="87" x14ac:dyDescent="0.35">
      <c r="A11" s="1" t="s">
        <v>1</v>
      </c>
      <c r="B11" s="1" t="s">
        <v>15</v>
      </c>
      <c r="C11" s="1" t="s">
        <v>4</v>
      </c>
      <c r="D11" s="1" t="s">
        <v>16</v>
      </c>
      <c r="E11" s="2" t="s">
        <v>32</v>
      </c>
      <c r="F11" t="s">
        <v>25</v>
      </c>
      <c r="G11" s="1" t="s">
        <v>17</v>
      </c>
      <c r="H11" s="1" t="s">
        <v>18</v>
      </c>
      <c r="I11" s="2" t="s">
        <v>31</v>
      </c>
      <c r="J11" t="s">
        <v>26</v>
      </c>
      <c r="K11" s="1" t="s">
        <v>19</v>
      </c>
      <c r="L11" s="1" t="s">
        <v>20</v>
      </c>
      <c r="M11" s="2" t="s">
        <v>30</v>
      </c>
      <c r="N11" t="s">
        <v>27</v>
      </c>
      <c r="O11" s="1" t="s">
        <v>21</v>
      </c>
      <c r="P11" s="1" t="s">
        <v>22</v>
      </c>
      <c r="Q11" s="2" t="s">
        <v>28</v>
      </c>
      <c r="R11" t="s">
        <v>29</v>
      </c>
    </row>
    <row r="12" spans="1:18" x14ac:dyDescent="0.35">
      <c r="A12" s="21" t="s">
        <v>2</v>
      </c>
      <c r="B12" s="23">
        <v>1957</v>
      </c>
      <c r="C12" s="23">
        <v>2155790</v>
      </c>
      <c r="D12" s="24">
        <v>90.8</v>
      </c>
      <c r="E12" s="24">
        <v>86.8</v>
      </c>
      <c r="F12">
        <v>94.8</v>
      </c>
      <c r="G12" s="23">
        <v>2104</v>
      </c>
      <c r="H12" s="24">
        <v>97.6</v>
      </c>
      <c r="I12" s="24">
        <v>93.4</v>
      </c>
      <c r="J12">
        <v>101.8</v>
      </c>
      <c r="K12" s="23">
        <v>2221</v>
      </c>
      <c r="L12" s="24">
        <v>103</v>
      </c>
      <c r="M12" s="24">
        <v>98.7</v>
      </c>
      <c r="N12">
        <v>107.3</v>
      </c>
      <c r="O12" s="23">
        <v>1974</v>
      </c>
      <c r="P12" s="24">
        <v>91.6</v>
      </c>
      <c r="Q12" s="24">
        <v>87.5</v>
      </c>
      <c r="R12">
        <v>95.6</v>
      </c>
    </row>
    <row r="13" spans="1:18" x14ac:dyDescent="0.35">
      <c r="A13" s="22">
        <v>2019</v>
      </c>
      <c r="B13" s="24">
        <v>325</v>
      </c>
      <c r="C13" s="23">
        <v>436754</v>
      </c>
      <c r="D13" s="24">
        <v>74.400000000000006</v>
      </c>
      <c r="E13" s="24">
        <v>66.3</v>
      </c>
      <c r="F13">
        <v>82.5</v>
      </c>
      <c r="G13" s="24">
        <v>359</v>
      </c>
      <c r="H13" s="24">
        <v>82.2</v>
      </c>
      <c r="I13" s="24">
        <v>73.7</v>
      </c>
      <c r="J13">
        <v>90.7</v>
      </c>
      <c r="K13" s="24">
        <v>464</v>
      </c>
      <c r="L13" s="24">
        <v>106.2</v>
      </c>
      <c r="M13" s="24">
        <v>96.6</v>
      </c>
      <c r="N13">
        <v>115.9</v>
      </c>
      <c r="O13" s="24">
        <v>351</v>
      </c>
      <c r="P13" s="24">
        <v>80.400000000000006</v>
      </c>
      <c r="Q13" s="24">
        <v>72</v>
      </c>
      <c r="R13">
        <v>88.8</v>
      </c>
    </row>
    <row r="14" spans="1:18" x14ac:dyDescent="0.35">
      <c r="A14" s="22">
        <v>2018</v>
      </c>
      <c r="B14" s="24">
        <v>331</v>
      </c>
      <c r="C14" s="23">
        <v>435583</v>
      </c>
      <c r="D14" s="24">
        <v>76</v>
      </c>
      <c r="E14" s="24">
        <v>67.8</v>
      </c>
      <c r="F14">
        <v>84.2</v>
      </c>
      <c r="G14" s="24">
        <v>374</v>
      </c>
      <c r="H14" s="24">
        <v>85.9</v>
      </c>
      <c r="I14" s="24">
        <v>77.2</v>
      </c>
      <c r="J14">
        <v>94.6</v>
      </c>
      <c r="K14" s="24">
        <v>366</v>
      </c>
      <c r="L14" s="24">
        <v>84</v>
      </c>
      <c r="M14" s="24">
        <v>75.400000000000006</v>
      </c>
      <c r="N14">
        <v>92.6</v>
      </c>
      <c r="O14" s="24">
        <v>381</v>
      </c>
      <c r="P14" s="24">
        <v>87.5</v>
      </c>
      <c r="Q14" s="24">
        <v>78.7</v>
      </c>
      <c r="R14">
        <v>96.2</v>
      </c>
    </row>
    <row r="15" spans="1:18" x14ac:dyDescent="0.35">
      <c r="A15" s="22">
        <v>2017</v>
      </c>
      <c r="B15" s="24">
        <v>451</v>
      </c>
      <c r="C15" s="23">
        <v>429894</v>
      </c>
      <c r="D15" s="24">
        <v>104.9</v>
      </c>
      <c r="E15" s="24">
        <v>95.2</v>
      </c>
      <c r="F15">
        <v>114.6</v>
      </c>
      <c r="G15" s="24">
        <v>442</v>
      </c>
      <c r="H15" s="24">
        <v>102.8</v>
      </c>
      <c r="I15" s="24">
        <v>93.2</v>
      </c>
      <c r="J15">
        <v>112.4</v>
      </c>
      <c r="K15" s="24">
        <v>464</v>
      </c>
      <c r="L15" s="24">
        <v>107.9</v>
      </c>
      <c r="M15" s="24">
        <v>98.1</v>
      </c>
      <c r="N15">
        <v>117.7</v>
      </c>
      <c r="O15" s="24">
        <v>361</v>
      </c>
      <c r="P15" s="24">
        <v>84</v>
      </c>
      <c r="Q15" s="24">
        <v>75.3</v>
      </c>
      <c r="R15">
        <v>92.6</v>
      </c>
    </row>
    <row r="16" spans="1:18" x14ac:dyDescent="0.35">
      <c r="A16" s="22">
        <v>2016</v>
      </c>
      <c r="B16" s="24">
        <v>461</v>
      </c>
      <c r="C16" s="23">
        <v>429094</v>
      </c>
      <c r="D16" s="24">
        <v>107.4</v>
      </c>
      <c r="E16" s="24">
        <v>97.6</v>
      </c>
      <c r="F16">
        <v>117.2</v>
      </c>
      <c r="G16" s="24">
        <v>478</v>
      </c>
      <c r="H16" s="24">
        <v>111.4</v>
      </c>
      <c r="I16" s="24">
        <v>101.4</v>
      </c>
      <c r="J16">
        <v>121.4</v>
      </c>
      <c r="K16" s="24">
        <v>461</v>
      </c>
      <c r="L16" s="24">
        <v>107.4</v>
      </c>
      <c r="M16" s="24">
        <v>97.6</v>
      </c>
      <c r="N16">
        <v>117.2</v>
      </c>
      <c r="O16" s="24">
        <v>429</v>
      </c>
      <c r="P16" s="24">
        <v>100</v>
      </c>
      <c r="Q16" s="24">
        <v>90.5</v>
      </c>
      <c r="R16">
        <v>109.4</v>
      </c>
    </row>
    <row r="17" spans="1:18" x14ac:dyDescent="0.35">
      <c r="A17" s="22">
        <v>2015</v>
      </c>
      <c r="B17" s="24">
        <v>389</v>
      </c>
      <c r="C17" s="23">
        <v>424465</v>
      </c>
      <c r="D17" s="24">
        <v>91.6</v>
      </c>
      <c r="E17" s="24">
        <v>82.5</v>
      </c>
      <c r="F17">
        <v>100.7</v>
      </c>
      <c r="G17" s="24">
        <v>451</v>
      </c>
      <c r="H17" s="24">
        <v>106.3</v>
      </c>
      <c r="I17" s="24">
        <v>96.5</v>
      </c>
      <c r="J17">
        <v>116.1</v>
      </c>
      <c r="K17" s="24">
        <v>466</v>
      </c>
      <c r="L17" s="24">
        <v>109.8</v>
      </c>
      <c r="M17" s="24">
        <v>99.8</v>
      </c>
      <c r="N17">
        <v>119.7</v>
      </c>
      <c r="O17" s="24">
        <v>452</v>
      </c>
      <c r="P17" s="24">
        <v>106.5</v>
      </c>
      <c r="Q17" s="24">
        <v>96.7</v>
      </c>
      <c r="R17">
        <v>116.3</v>
      </c>
    </row>
    <row r="18" spans="1:18" x14ac:dyDescent="0.35">
      <c r="A18" s="8"/>
      <c r="B18" s="16"/>
      <c r="C18" s="16"/>
      <c r="D18" s="16"/>
      <c r="E18" s="16"/>
    </row>
  </sheetData>
  <hyperlinks>
    <hyperlink ref="A13" r:id="rId1" display="javascript:drill_down('year1', '2019');" xr:uid="{3EB0421A-A7B0-4AF7-B2B6-72F993F0C9B7}"/>
    <hyperlink ref="A14" r:id="rId2" display="javascript:drill_down('year1', '2018');" xr:uid="{3DB776DE-8A49-47F7-A6D0-0A56CD9EE4B1}"/>
    <hyperlink ref="A15" r:id="rId3" display="javascript:drill_down('year1', '2017');" xr:uid="{B55E357A-B3C7-46E1-ADA8-7FF7818DE4AE}"/>
    <hyperlink ref="A16" r:id="rId4" display="javascript:drill_down('year1', '2016');" xr:uid="{80A472E7-9EFD-432C-9ED2-0D35A8111635}"/>
    <hyperlink ref="A17" r:id="rId5" display="javascript:drill_down('year1', '2015');" xr:uid="{4691BB89-ECD8-41C3-A3AA-FAE17B6CAC7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AC8B-CBFF-4B94-B955-F38862F86E4D}">
  <dimension ref="A1:O36"/>
  <sheetViews>
    <sheetView workbookViewId="0">
      <selection activeCell="L7" sqref="L7"/>
    </sheetView>
  </sheetViews>
  <sheetFormatPr defaultRowHeight="14.5" x14ac:dyDescent="0.35"/>
  <cols>
    <col min="2" max="2" width="10.453125" customWidth="1"/>
    <col min="3" max="4" width="11.6328125" customWidth="1"/>
    <col min="15" max="15" width="11.81640625" bestFit="1" customWidth="1"/>
  </cols>
  <sheetData>
    <row r="1" spans="1:15" x14ac:dyDescent="0.35">
      <c r="A1" t="s">
        <v>33</v>
      </c>
    </row>
    <row r="2" spans="1:15" x14ac:dyDescent="0.35">
      <c r="K2" t="s">
        <v>34</v>
      </c>
      <c r="L2">
        <f>AVERAGE(B12:B16)</f>
        <v>399.02</v>
      </c>
      <c r="M2" t="s">
        <v>35</v>
      </c>
    </row>
    <row r="3" spans="1:15" x14ac:dyDescent="0.35">
      <c r="B3" t="str">
        <f>'Ages 14+ All HE'!D10</f>
        <v>Rate of Discharges</v>
      </c>
      <c r="C3" t="s">
        <v>36</v>
      </c>
      <c r="D3" t="s">
        <v>37</v>
      </c>
      <c r="K3" t="s">
        <v>38</v>
      </c>
      <c r="L3">
        <f>_xlfn.STDEV.P(C12:C16)</f>
        <v>5.755313453824501E-2</v>
      </c>
    </row>
    <row r="4" spans="1:15" x14ac:dyDescent="0.35">
      <c r="A4">
        <f>'Ages 14+ All HE'!A12</f>
        <v>2005</v>
      </c>
      <c r="B4">
        <f>'Ages 14+ All HE'!D12</f>
        <v>230.8</v>
      </c>
      <c r="C4">
        <f>B4/365</f>
        <v>0.63232876712328767</v>
      </c>
      <c r="D4">
        <f>1/C4</f>
        <v>1.5814558058925476</v>
      </c>
    </row>
    <row r="5" spans="1:15" x14ac:dyDescent="0.35">
      <c r="A5">
        <f>'Ages 14+ All HE'!A13</f>
        <v>2006</v>
      </c>
      <c r="B5">
        <f>'Ages 14+ All HE'!D13</f>
        <v>225.9</v>
      </c>
      <c r="C5">
        <f t="shared" ref="C4:C18" si="0">B5/365</f>
        <v>0.61890410958904107</v>
      </c>
      <c r="D5">
        <f t="shared" ref="D4:D18" si="1">1/C5</f>
        <v>1.6157591854803011</v>
      </c>
    </row>
    <row r="6" spans="1:15" x14ac:dyDescent="0.35">
      <c r="A6">
        <f>'Ages 14+ All HE'!A14</f>
        <v>2007</v>
      </c>
      <c r="B6">
        <f>'Ages 14+ All HE'!D14</f>
        <v>264.39999999999998</v>
      </c>
      <c r="C6">
        <f t="shared" si="0"/>
        <v>0.72438356164383555</v>
      </c>
      <c r="D6">
        <f t="shared" si="1"/>
        <v>1.3804841149773073</v>
      </c>
      <c r="L6" t="s">
        <v>44</v>
      </c>
      <c r="M6" t="s">
        <v>43</v>
      </c>
    </row>
    <row r="7" spans="1:15" x14ac:dyDescent="0.35">
      <c r="A7">
        <f>'Ages 14+ All HE'!A15</f>
        <v>2008</v>
      </c>
      <c r="B7">
        <f>'Ages 14+ All HE'!D15</f>
        <v>316.7</v>
      </c>
      <c r="C7">
        <f t="shared" si="0"/>
        <v>0.86767123287671233</v>
      </c>
      <c r="D7">
        <f t="shared" si="1"/>
        <v>1.1525102620776759</v>
      </c>
      <c r="K7" s="28" t="s">
        <v>34</v>
      </c>
      <c r="L7" s="28">
        <f>AVERAGE(D12:D16)</f>
        <v>0.91733863681112826</v>
      </c>
      <c r="M7">
        <f>1/L7</f>
        <v>1.0901099766997941</v>
      </c>
      <c r="O7">
        <f>EXP(L7+(L8^2/2))</f>
        <v>2.5056765800295748</v>
      </c>
    </row>
    <row r="8" spans="1:15" x14ac:dyDescent="0.35">
      <c r="A8">
        <f>'Ages 14+ All HE'!A16</f>
        <v>2009</v>
      </c>
      <c r="B8">
        <f>'Ages 14+ All HE'!D16</f>
        <v>356.6</v>
      </c>
      <c r="C8">
        <f t="shared" si="0"/>
        <v>0.97698630136986309</v>
      </c>
      <c r="D8">
        <f t="shared" si="1"/>
        <v>1.0235558048233313</v>
      </c>
      <c r="K8" s="28" t="s">
        <v>38</v>
      </c>
      <c r="L8" s="28">
        <f>_xlfn.STDEV.P(D12:D16)</f>
        <v>4.939945517193426E-2</v>
      </c>
      <c r="O8">
        <f>SQRT(EXP((2*L7)+(L8^2))*(EXP((L8^2)-1)))</f>
        <v>1.5216251525197682</v>
      </c>
    </row>
    <row r="9" spans="1:15" x14ac:dyDescent="0.35">
      <c r="A9">
        <f>'Ages 14+ All HE'!A17</f>
        <v>2010</v>
      </c>
      <c r="B9">
        <f>'Ages 14+ All HE'!D17</f>
        <v>405.9</v>
      </c>
      <c r="C9">
        <f t="shared" si="0"/>
        <v>1.1120547945205479</v>
      </c>
      <c r="D9">
        <f t="shared" si="1"/>
        <v>0.89923626508992371</v>
      </c>
      <c r="K9" t="s">
        <v>39</v>
      </c>
      <c r="L9">
        <f>COUNT(A12:A16)</f>
        <v>5</v>
      </c>
    </row>
    <row r="10" spans="1:15" x14ac:dyDescent="0.35">
      <c r="A10">
        <f>'Ages 14+ All HE'!A18</f>
        <v>2011</v>
      </c>
      <c r="B10">
        <f>'Ages 14+ All HE'!D18</f>
        <v>440.8</v>
      </c>
      <c r="C10">
        <f t="shared" si="0"/>
        <v>1.2076712328767123</v>
      </c>
      <c r="D10">
        <f t="shared" si="1"/>
        <v>0.82803992740471877</v>
      </c>
    </row>
    <row r="11" spans="1:15" x14ac:dyDescent="0.35">
      <c r="A11">
        <f>'Ages 14+ All HE'!A19</f>
        <v>2012</v>
      </c>
      <c r="B11">
        <f>'Ages 14+ All HE'!D19</f>
        <v>422.1</v>
      </c>
      <c r="C11">
        <f t="shared" si="0"/>
        <v>1.1564383561643836</v>
      </c>
      <c r="D11">
        <f t="shared" si="1"/>
        <v>0.8647239990523572</v>
      </c>
    </row>
    <row r="12" spans="1:15" x14ac:dyDescent="0.35">
      <c r="A12">
        <f>'Ages 14+ All HE'!A20</f>
        <v>2013</v>
      </c>
      <c r="B12">
        <f>'Ages 14+ All HE'!D20</f>
        <v>390.1</v>
      </c>
      <c r="C12">
        <f t="shared" si="0"/>
        <v>1.0687671232876712</v>
      </c>
      <c r="D12">
        <f t="shared" si="1"/>
        <v>0.93565752371186872</v>
      </c>
    </row>
    <row r="13" spans="1:15" x14ac:dyDescent="0.35">
      <c r="A13">
        <f>'Ages 14+ All HE'!A21</f>
        <v>2014</v>
      </c>
      <c r="B13">
        <f>'Ages 14+ All HE'!D21</f>
        <v>365</v>
      </c>
      <c r="C13">
        <f t="shared" si="0"/>
        <v>1</v>
      </c>
      <c r="D13">
        <f t="shared" si="1"/>
        <v>1</v>
      </c>
    </row>
    <row r="14" spans="1:15" x14ac:dyDescent="0.35">
      <c r="A14">
        <f>'Ages 14+ All HE'!A22</f>
        <v>2015</v>
      </c>
      <c r="B14">
        <f>'Ages 14+ All HE'!D22</f>
        <v>414.2</v>
      </c>
      <c r="C14">
        <f t="shared" si="0"/>
        <v>1.1347945205479453</v>
      </c>
      <c r="D14">
        <f t="shared" si="1"/>
        <v>0.88121680347658127</v>
      </c>
    </row>
    <row r="15" spans="1:15" x14ac:dyDescent="0.35">
      <c r="A15">
        <f>'Ages 14+ All HE'!A23</f>
        <v>2016</v>
      </c>
      <c r="B15">
        <f>'Ages 14+ All HE'!D23</f>
        <v>426.2</v>
      </c>
      <c r="C15">
        <f t="shared" si="0"/>
        <v>1.1676712328767123</v>
      </c>
      <c r="D15">
        <f t="shared" si="1"/>
        <v>0.85640544345377767</v>
      </c>
    </row>
    <row r="16" spans="1:15" x14ac:dyDescent="0.35">
      <c r="A16">
        <f>'Ages 14+ All HE'!A24</f>
        <v>2017</v>
      </c>
      <c r="B16">
        <f>'Ages 14+ All HE'!D24</f>
        <v>399.6</v>
      </c>
      <c r="C16">
        <f t="shared" si="0"/>
        <v>1.0947945205479452</v>
      </c>
      <c r="D16">
        <f t="shared" si="1"/>
        <v>0.91341341341341342</v>
      </c>
    </row>
    <row r="17" spans="1:15" x14ac:dyDescent="0.35">
      <c r="A17">
        <f>'Ages 14+ All HE'!A25</f>
        <v>2018</v>
      </c>
      <c r="B17">
        <f>'Ages 14+ All HE'!D25</f>
        <v>333.3</v>
      </c>
      <c r="C17">
        <f t="shared" si="0"/>
        <v>0.91315068493150686</v>
      </c>
      <c r="D17">
        <f t="shared" si="1"/>
        <v>1.0951095109510951</v>
      </c>
    </row>
    <row r="18" spans="1:15" x14ac:dyDescent="0.35">
      <c r="A18">
        <f>'Ages 14+ All HE'!A26</f>
        <v>2019</v>
      </c>
      <c r="B18">
        <f>'Ages 14+ All HE'!D26</f>
        <v>343.2</v>
      </c>
      <c r="C18">
        <f t="shared" si="0"/>
        <v>0.9402739726027397</v>
      </c>
      <c r="D18">
        <f t="shared" si="1"/>
        <v>1.0635198135198136</v>
      </c>
    </row>
    <row r="20" spans="1:15" x14ac:dyDescent="0.35">
      <c r="A20" t="s">
        <v>40</v>
      </c>
    </row>
    <row r="21" spans="1:15" x14ac:dyDescent="0.35">
      <c r="A21" t="str">
        <f>'Ages14+'!A10</f>
        <v>Year of Opioid Hospitalization</v>
      </c>
      <c r="B21" t="str">
        <f>'Ages14+'!D10</f>
        <v>Rate of Discharges</v>
      </c>
      <c r="C21" t="s">
        <v>36</v>
      </c>
      <c r="D21" t="s">
        <v>37</v>
      </c>
    </row>
    <row r="22" spans="1:15" x14ac:dyDescent="0.35">
      <c r="A22">
        <f>'Ages14+'!A12</f>
        <v>2005</v>
      </c>
      <c r="B22">
        <f>'Ages14+'!D12</f>
        <v>37.9</v>
      </c>
      <c r="C22">
        <f>B22/365</f>
        <v>0.10383561643835616</v>
      </c>
      <c r="D22">
        <f>1/C22</f>
        <v>9.630606860158311</v>
      </c>
    </row>
    <row r="23" spans="1:15" x14ac:dyDescent="0.35">
      <c r="A23">
        <f>'Ages14+'!A13</f>
        <v>2006</v>
      </c>
      <c r="B23">
        <f>'Ages14+'!D13</f>
        <v>32.1</v>
      </c>
      <c r="C23">
        <f t="shared" ref="C23:C36" si="2">B23/365</f>
        <v>8.794520547945206E-2</v>
      </c>
      <c r="D23">
        <f t="shared" ref="D23:D36" si="3">1/C23</f>
        <v>11.370716510903426</v>
      </c>
    </row>
    <row r="24" spans="1:15" x14ac:dyDescent="0.35">
      <c r="A24">
        <f>'Ages14+'!A14</f>
        <v>2007</v>
      </c>
      <c r="B24">
        <f>'Ages14+'!D14</f>
        <v>38.9</v>
      </c>
      <c r="C24">
        <f t="shared" si="2"/>
        <v>0.10657534246575343</v>
      </c>
      <c r="D24">
        <f t="shared" si="3"/>
        <v>9.3830334190231355</v>
      </c>
    </row>
    <row r="25" spans="1:15" x14ac:dyDescent="0.35">
      <c r="A25">
        <f>'Ages14+'!A15</f>
        <v>2008</v>
      </c>
      <c r="B25">
        <f>'Ages14+'!D15</f>
        <v>48.5</v>
      </c>
      <c r="C25">
        <f t="shared" si="2"/>
        <v>0.13287671232876713</v>
      </c>
      <c r="D25">
        <f t="shared" si="3"/>
        <v>7.5257731958762886</v>
      </c>
      <c r="L25" t="s">
        <v>41</v>
      </c>
      <c r="M25" t="s">
        <v>42</v>
      </c>
    </row>
    <row r="26" spans="1:15" x14ac:dyDescent="0.35">
      <c r="A26">
        <f>'Ages14+'!A16</f>
        <v>2009</v>
      </c>
      <c r="B26">
        <f>'Ages14+'!D16</f>
        <v>53</v>
      </c>
      <c r="C26">
        <f t="shared" si="2"/>
        <v>0.14520547945205478</v>
      </c>
      <c r="D26">
        <f t="shared" si="3"/>
        <v>6.8867924528301891</v>
      </c>
      <c r="K26" s="28" t="s">
        <v>34</v>
      </c>
      <c r="L26" s="28">
        <f>AVERAGE(D22:D34)</f>
        <v>6.4082958003949857</v>
      </c>
      <c r="M26">
        <f>1/L26</f>
        <v>0.1560477279994415</v>
      </c>
      <c r="O26">
        <f>EXP(L26+(L27^2/2))</f>
        <v>10219.412779311135</v>
      </c>
    </row>
    <row r="27" spans="1:15" x14ac:dyDescent="0.35">
      <c r="A27">
        <f>'Ages14+'!A17</f>
        <v>2010</v>
      </c>
      <c r="B27">
        <f>'Ages14+'!D17</f>
        <v>54.4</v>
      </c>
      <c r="C27">
        <f t="shared" si="2"/>
        <v>0.14904109589041095</v>
      </c>
      <c r="D27">
        <f t="shared" si="3"/>
        <v>6.7095588235294121</v>
      </c>
      <c r="K27" s="28" t="s">
        <v>38</v>
      </c>
      <c r="L27" s="28">
        <f>_xlfn.STDEV.P(D22:D34)</f>
        <v>2.376446340113278</v>
      </c>
      <c r="O27">
        <f>SQRT(EXP((2*L26)+(L27^2))*(EXP((L27^2)-1)))</f>
        <v>104379.96269828707</v>
      </c>
    </row>
    <row r="28" spans="1:15" x14ac:dyDescent="0.35">
      <c r="A28">
        <f>'Ages14+'!A18</f>
        <v>2011</v>
      </c>
      <c r="B28">
        <f>'Ages14+'!D18</f>
        <v>73.5</v>
      </c>
      <c r="C28">
        <f t="shared" si="2"/>
        <v>0.20136986301369864</v>
      </c>
      <c r="D28">
        <f t="shared" si="3"/>
        <v>4.9659863945578229</v>
      </c>
      <c r="K28" t="s">
        <v>39</v>
      </c>
      <c r="L28">
        <f>COUNT(A22:A34)</f>
        <v>13</v>
      </c>
    </row>
    <row r="29" spans="1:15" x14ac:dyDescent="0.35">
      <c r="A29">
        <f>'Ages14+'!A19</f>
        <v>2012</v>
      </c>
      <c r="B29">
        <f>'Ages14+'!D19</f>
        <v>78.8</v>
      </c>
      <c r="C29">
        <f t="shared" si="2"/>
        <v>0.2158904109589041</v>
      </c>
      <c r="D29">
        <f t="shared" si="3"/>
        <v>4.6319796954314727</v>
      </c>
    </row>
    <row r="30" spans="1:15" x14ac:dyDescent="0.35">
      <c r="A30">
        <f>'Ages14+'!A20</f>
        <v>2013</v>
      </c>
      <c r="B30">
        <f>'Ages14+'!D20</f>
        <v>67.900000000000006</v>
      </c>
      <c r="C30">
        <f t="shared" si="2"/>
        <v>0.18602739726027398</v>
      </c>
      <c r="D30">
        <f t="shared" si="3"/>
        <v>5.3755522827687772</v>
      </c>
    </row>
    <row r="31" spans="1:15" x14ac:dyDescent="0.35">
      <c r="A31">
        <f>'Ages14+'!A21</f>
        <v>2014</v>
      </c>
      <c r="B31">
        <f>'Ages14+'!D21</f>
        <v>70.2</v>
      </c>
      <c r="C31">
        <f t="shared" si="2"/>
        <v>0.19232876712328767</v>
      </c>
      <c r="D31">
        <f t="shared" si="3"/>
        <v>5.1994301994301999</v>
      </c>
    </row>
    <row r="32" spans="1:15" x14ac:dyDescent="0.35">
      <c r="A32">
        <f>'Ages14+'!A22</f>
        <v>2015</v>
      </c>
      <c r="B32">
        <f>'Ages14+'!D22</f>
        <v>78.2</v>
      </c>
      <c r="C32">
        <f t="shared" si="2"/>
        <v>0.21424657534246577</v>
      </c>
      <c r="D32">
        <f t="shared" si="3"/>
        <v>4.6675191815856776</v>
      </c>
    </row>
    <row r="33" spans="1:4" x14ac:dyDescent="0.35">
      <c r="A33">
        <f>'Ages14+'!A23</f>
        <v>2016</v>
      </c>
      <c r="B33">
        <f>'Ages14+'!D23</f>
        <v>100.2</v>
      </c>
      <c r="C33">
        <f t="shared" si="2"/>
        <v>0.27452054794520547</v>
      </c>
      <c r="D33">
        <f t="shared" si="3"/>
        <v>3.6427145708582835</v>
      </c>
    </row>
    <row r="34" spans="1:4" x14ac:dyDescent="0.35">
      <c r="A34">
        <f>'Ages14+'!A24</f>
        <v>2017</v>
      </c>
      <c r="B34">
        <f>'Ages14+'!D24</f>
        <v>110</v>
      </c>
      <c r="C34">
        <f t="shared" si="2"/>
        <v>0.30136986301369861</v>
      </c>
      <c r="D34">
        <f t="shared" si="3"/>
        <v>3.3181818181818183</v>
      </c>
    </row>
    <row r="35" spans="1:4" x14ac:dyDescent="0.35">
      <c r="A35">
        <f>'Ages14+'!A25</f>
        <v>2018</v>
      </c>
      <c r="B35">
        <f>'Ages14+'!D25</f>
        <v>88.8</v>
      </c>
      <c r="C35">
        <f t="shared" si="2"/>
        <v>0.2432876712328767</v>
      </c>
      <c r="D35">
        <f t="shared" si="3"/>
        <v>4.1103603603603602</v>
      </c>
    </row>
    <row r="36" spans="1:4" x14ac:dyDescent="0.35">
      <c r="A36">
        <f>'Ages14+'!A26</f>
        <v>2019</v>
      </c>
      <c r="B36">
        <f>'Ages14+'!D26</f>
        <v>98.9</v>
      </c>
      <c r="C36">
        <f t="shared" si="2"/>
        <v>0.27095890410958906</v>
      </c>
      <c r="D36">
        <f t="shared" si="3"/>
        <v>3.690596562184024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Ages14+</vt:lpstr>
      <vt:lpstr>QAges14+</vt:lpstr>
      <vt:lpstr>Ages 14+ All HE</vt:lpstr>
      <vt:lpstr>Q Ages 14+ All HE</vt:lpstr>
      <vt:lpstr>WORK!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 White</dc:creator>
  <cp:lastModifiedBy>Veronica White</cp:lastModifiedBy>
  <dcterms:created xsi:type="dcterms:W3CDTF">2015-06-05T18:17:20Z</dcterms:created>
  <dcterms:modified xsi:type="dcterms:W3CDTF">2021-08-03T19:17:08Z</dcterms:modified>
</cp:coreProperties>
</file>