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专技/"/>
    </mc:Choice>
  </mc:AlternateContent>
  <xr:revisionPtr revIDLastSave="0" documentId="13_ncr:1_{0A90A91C-7D33-8F41-B364-40BBF02EB113}" xr6:coauthVersionLast="47" xr6:coauthVersionMax="47" xr10:uidLastSave="{00000000-0000-0000-0000-000000000000}"/>
  <bookViews>
    <workbookView xWindow="14400" yWindow="680" windowWidth="14400" windowHeight="16840" xr2:uid="{0F2BD3D3-DFAC-B34E-BDB4-DBA351D0F4AD}"/>
  </bookViews>
  <sheets>
    <sheet name="专技3月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V9" i="1"/>
  <c r="U9" i="1"/>
  <c r="T9" i="1"/>
  <c r="S9" i="1"/>
  <c r="L9" i="1"/>
  <c r="K9" i="1"/>
  <c r="J9" i="1"/>
  <c r="I9" i="1"/>
  <c r="H9" i="1"/>
  <c r="G9" i="1"/>
  <c r="H8" i="1"/>
  <c r="R8" i="1" s="1"/>
  <c r="F8" i="1"/>
  <c r="X8" i="1" s="1"/>
  <c r="H7" i="1"/>
  <c r="Q7" i="1" s="1"/>
  <c r="F7" i="1"/>
  <c r="X7" i="1" s="1"/>
  <c r="H6" i="1"/>
  <c r="P6" i="1" s="1"/>
  <c r="F6" i="1"/>
  <c r="X6" i="1" s="1"/>
  <c r="H5" i="1"/>
  <c r="O5" i="1" s="1"/>
  <c r="F5" i="1"/>
  <c r="X5" i="1" s="1"/>
  <c r="H4" i="1"/>
  <c r="R4" i="1" s="1"/>
  <c r="F4" i="1"/>
  <c r="R7" i="1" l="1"/>
  <c r="R5" i="1"/>
  <c r="R9" i="1" s="1"/>
  <c r="O4" i="1"/>
  <c r="P4" i="1"/>
  <c r="Q4" i="1"/>
  <c r="Q6" i="1"/>
  <c r="F9" i="1"/>
  <c r="P5" i="1"/>
  <c r="Q5" i="1"/>
  <c r="X4" i="1"/>
  <c r="X9" i="1" s="1"/>
  <c r="R6" i="1"/>
  <c r="O8" i="1"/>
  <c r="O7" i="1"/>
  <c r="P8" i="1"/>
  <c r="O6" i="1"/>
  <c r="P7" i="1"/>
  <c r="Q8" i="1"/>
  <c r="N7" i="1" l="1"/>
  <c r="M7" i="1" s="1"/>
  <c r="N5" i="1"/>
  <c r="M5" i="1" s="1"/>
  <c r="P9" i="1"/>
  <c r="N8" i="1"/>
  <c r="M8" i="1" s="1"/>
  <c r="N4" i="1"/>
  <c r="M4" i="1" s="1"/>
  <c r="Q9" i="1"/>
  <c r="N6" i="1"/>
  <c r="O9" i="1"/>
  <c r="N9" i="1" l="1"/>
  <c r="M9" i="1" s="1"/>
  <c r="M6" i="1"/>
</calcChain>
</file>

<file path=xl/sharedStrings.xml><?xml version="1.0" encoding="utf-8"?>
<sst xmlns="http://schemas.openxmlformats.org/spreadsheetml/2006/main" count="52" uniqueCount="46">
  <si>
    <t>2025年3月 专技人员工资发放表（实发）</t>
  </si>
  <si>
    <t>单位名称：高新区财政局</t>
  </si>
  <si>
    <t>单位：元</t>
  </si>
  <si>
    <t>制表时间：2025.2.26</t>
  </si>
  <si>
    <t>序号</t>
  </si>
  <si>
    <t>人员编号</t>
  </si>
  <si>
    <t>人员姓名</t>
  </si>
  <si>
    <t>岗位类别</t>
  </si>
  <si>
    <t>工资级别</t>
  </si>
  <si>
    <t>补发合计</t>
  </si>
  <si>
    <t>工资小计</t>
  </si>
  <si>
    <t>单位代扣总计</t>
  </si>
  <si>
    <t>个人缴养老保险费8%</t>
  </si>
  <si>
    <t>个人缴医疗保险费2%</t>
  </si>
  <si>
    <t>个人缴失业费0.4%</t>
  </si>
  <si>
    <t>个人缴住房公积金12%</t>
  </si>
  <si>
    <t>补扣款</t>
  </si>
  <si>
    <t>补扣公积金</t>
  </si>
  <si>
    <t>个人所得税</t>
  </si>
  <si>
    <t>计提2024年风险金扣项</t>
  </si>
  <si>
    <t>固定薪酬   全年应发数</t>
  </si>
  <si>
    <t>全年截止当月已发固定薪酬（月薪酬+季度考核薪酬）</t>
  </si>
  <si>
    <t>处室审核</t>
  </si>
  <si>
    <t>备注</t>
  </si>
  <si>
    <t>基本工资</t>
  </si>
  <si>
    <t>岗位工资</t>
  </si>
  <si>
    <t>津贴</t>
  </si>
  <si>
    <t>季度绩效考核薪酬</t>
  </si>
  <si>
    <t>00015</t>
  </si>
  <si>
    <t>阴琪</t>
  </si>
  <si>
    <t>执业类专技人员</t>
  </si>
  <si>
    <t>高级三级</t>
  </si>
  <si>
    <t>00016</t>
  </si>
  <si>
    <t>张练</t>
  </si>
  <si>
    <t>中级四级</t>
  </si>
  <si>
    <t>00017</t>
  </si>
  <si>
    <t>郑偲</t>
  </si>
  <si>
    <t>00018</t>
  </si>
  <si>
    <t>张净</t>
  </si>
  <si>
    <t>中级二级</t>
  </si>
  <si>
    <t>00019</t>
  </si>
  <si>
    <t>杨圣</t>
  </si>
  <si>
    <t>管理类专技人员</t>
  </si>
  <si>
    <t>合计</t>
  </si>
  <si>
    <t>应发固定薪酬汇总</t>
    <phoneticPr fontId="2" type="noConversion"/>
  </si>
  <si>
    <t>固定薪酬实发额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</si>
</sst>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_ * #,##0_ ;_ * \-#,##0_ ;_ * &quot;-&quot;??_ ;_ @_ "/>
    <numFmt numFmtId="178" formatCode="_ * #,##0.00_ ;_ * \-#,##0.00_ ;_ * &quot;-&quot;??.00_ ;_ @_ "/>
    <numFmt numFmtId="179" formatCode="0_);[Red]\(0\)"/>
  </numFmts>
  <fonts count="13">
    <font>
      <sz val="11"/>
      <color theme="1"/>
      <name val="等线"/>
      <family val="4"/>
      <charset val="134"/>
      <scheme val="minor"/>
    </font>
    <font>
      <b/>
      <sz val="18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b/>
      <sz val="8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vertical="center" wrapText="1" shrinkToFit="1"/>
    </xf>
    <xf numFmtId="0" fontId="4" fillId="0" borderId="1" xfId="2" applyFont="1" applyBorder="1" applyAlignment="1">
      <alignment horizontal="center" vertical="center" wrapText="1"/>
    </xf>
    <xf numFmtId="177" fontId="4" fillId="0" borderId="1" xfId="1" applyNumberFormat="1" applyFont="1" applyFill="1" applyBorder="1" applyAlignment="1" applyProtection="1">
      <alignment horizontal="right" vertical="center"/>
    </xf>
    <xf numFmtId="177" fontId="4" fillId="0" borderId="1" xfId="1" applyNumberFormat="1" applyFont="1" applyFill="1" applyBorder="1" applyAlignment="1">
      <alignment vertical="center"/>
    </xf>
    <xf numFmtId="178" fontId="4" fillId="0" borderId="1" xfId="1" applyNumberFormat="1" applyFont="1" applyFill="1" applyBorder="1" applyAlignment="1">
      <alignment vertical="center"/>
    </xf>
    <xf numFmtId="178" fontId="4" fillId="0" borderId="1" xfId="1" applyNumberFormat="1" applyFont="1" applyFill="1" applyBorder="1" applyAlignment="1" applyProtection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177" fontId="4" fillId="0" borderId="1" xfId="1" applyNumberFormat="1" applyFont="1" applyFill="1" applyBorder="1" applyAlignment="1">
      <alignment vertical="center" shrinkToFit="1"/>
    </xf>
    <xf numFmtId="0" fontId="9" fillId="0" borderId="1" xfId="0" applyFont="1" applyBorder="1" applyAlignment="1">
      <alignment vertical="center" wrapText="1"/>
    </xf>
    <xf numFmtId="179" fontId="4" fillId="0" borderId="1" xfId="2" applyNumberFormat="1" applyFont="1" applyBorder="1" applyAlignment="1">
      <alignment horizontal="right" vertical="center"/>
    </xf>
    <xf numFmtId="178" fontId="4" fillId="0" borderId="1" xfId="1" applyNumberFormat="1" applyFont="1" applyBorder="1" applyAlignment="1">
      <alignment vertical="center" shrinkToFit="1"/>
    </xf>
    <xf numFmtId="177" fontId="4" fillId="0" borderId="1" xfId="1" applyNumberFormat="1" applyFont="1" applyBorder="1" applyAlignment="1">
      <alignment vertical="center" shrinkToFit="1"/>
    </xf>
    <xf numFmtId="0" fontId="4" fillId="0" borderId="1" xfId="2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常规" xfId="0" builtinId="0"/>
    <cellStyle name="常规 2" xfId="2" xr:uid="{47223064-4907-2F49-A3C4-9FC25EF0AE4E}"/>
    <cellStyle name="常规 5" xfId="3" xr:uid="{4F8C6369-50DD-574A-A308-BBE916456F19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36130;&#37329;202107/02&#20986;&#32435;/01&#24037;&#36164;&#32489;&#25928;&#31649;&#29702;/2025&#24180;/&#10084;&#27599;&#26376;&#24037;&#36164;&#65288;&#32856;&#29992;&#12289;&#19987;&#25216;&amp;&#19987;&#39033;&#65289;/&#23454;&#21457;&#24037;&#36164;/3&#26376;/2025.03&#26376;&#19987;&#25216;&#24037;&#36164;&#65288;&#23454;&#21457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月工资"/>
      <sheetName val="8月"/>
      <sheetName val="9月+绩效"/>
      <sheetName val="10月工资"/>
      <sheetName val="11月工资"/>
      <sheetName val="12月"/>
      <sheetName val="25.04"/>
      <sheetName val="25.03"/>
      <sheetName val="25.02"/>
      <sheetName val="25.02 打印"/>
      <sheetName val="2月补扣社保款"/>
      <sheetName val="2月补扣社保款 打印"/>
      <sheetName val="2025社保"/>
      <sheetName val="2025医保"/>
      <sheetName val="2025公积金"/>
      <sheetName val="预发2024年浮动薪酬表"/>
      <sheetName val="25.01"/>
      <sheetName val="24.12"/>
      <sheetName val="24.11+3季度"/>
      <sheetName val="24.10"/>
      <sheetName val="24.10社保补缴"/>
      <sheetName val="24.09"/>
      <sheetName val="24.08+2季度"/>
      <sheetName val="24.07"/>
      <sheetName val="24.06"/>
      <sheetName val="24.05调级+1季度"/>
      <sheetName val="24.04"/>
      <sheetName val="24.2刘洋风险金发放"/>
      <sheetName val="24.03"/>
      <sheetName val="24.024季度考核+预发浮动薪酬-风险金"/>
      <sheetName val="24.02"/>
      <sheetName val="24.02工资打印"/>
      <sheetName val="24.01"/>
      <sheetName val="23.12+3季度考核-风险金"/>
      <sheetName val="23.11"/>
      <sheetName val="23.10+2季度考核"/>
      <sheetName val="23.10+2季度考核工资条"/>
      <sheetName val="23.09"/>
      <sheetName val="23.08"/>
      <sheetName val="23.07"/>
      <sheetName val="23.06"/>
      <sheetName val="23.05"/>
      <sheetName val="23.04风险金发放"/>
      <sheetName val="23.04"/>
      <sheetName val="23.03"/>
      <sheetName val="23.02"/>
      <sheetName val="23.01"/>
      <sheetName val="23.4季度考核奖、预发浮动薪酬"/>
      <sheetName val="22.12"/>
      <sheetName val="22.11和扣22年风险金"/>
      <sheetName val="22.10"/>
      <sheetName val="22.9"/>
      <sheetName val="22.8"/>
      <sheetName val="22.7"/>
      <sheetName val="22.6"/>
      <sheetName val="22.5"/>
      <sheetName val="22.4"/>
      <sheetName val="22.3"/>
      <sheetName val="22.2"/>
      <sheetName val="22.1"/>
      <sheetName val="21.12应发"/>
      <sheetName val="21.11应发"/>
      <sheetName val="21.10应发"/>
      <sheetName val="21.9应发"/>
      <sheetName val="21.8应发"/>
      <sheetName val="资金使用情况"/>
      <sheetName val="21.8财政"/>
      <sheetName val="风险金基本情况数据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X5">
            <v>35000</v>
          </cell>
        </row>
        <row r="6">
          <cell r="X6">
            <v>30200</v>
          </cell>
        </row>
        <row r="7">
          <cell r="X7">
            <v>30200</v>
          </cell>
        </row>
        <row r="8">
          <cell r="X8">
            <v>25600</v>
          </cell>
        </row>
        <row r="9">
          <cell r="X9">
            <v>24600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6FC-F260-2540-B454-89557AA33925}">
  <dimension ref="A1:Z15"/>
  <sheetViews>
    <sheetView tabSelected="1" workbookViewId="0">
      <selection activeCell="M4" sqref="M4"/>
    </sheetView>
  </sheetViews>
  <sheetFormatPr baseColWidth="10" defaultColWidth="8.83203125" defaultRowHeight="15"/>
  <cols>
    <col min="1" max="1" width="3.5" style="28" customWidth="1"/>
    <col min="2" max="3" width="5.83203125" customWidth="1"/>
    <col min="4" max="4" width="6.1640625" customWidth="1"/>
    <col min="5" max="5" width="6.33203125" style="29" customWidth="1"/>
    <col min="6" max="6" width="10.5" customWidth="1"/>
    <col min="7" max="7" width="8.1640625" customWidth="1"/>
    <col min="8" max="8" width="10.1640625" customWidth="1"/>
    <col min="9" max="9" width="9.83203125" customWidth="1"/>
    <col min="10" max="10" width="8.33203125" customWidth="1"/>
    <col min="11" max="11" width="9.83203125" customWidth="1"/>
    <col min="12" max="12" width="6.6640625" customWidth="1"/>
    <col min="13" max="13" width="13.1640625" customWidth="1"/>
    <col min="14" max="14" width="13.33203125" customWidth="1"/>
    <col min="15" max="15" width="11.83203125" customWidth="1"/>
    <col min="16" max="16" width="12" customWidth="1"/>
    <col min="17" max="17" width="10.1640625" customWidth="1"/>
    <col min="18" max="18" width="10" customWidth="1"/>
    <col min="19" max="19" width="10.5" customWidth="1"/>
    <col min="20" max="20" width="9.6640625" customWidth="1"/>
    <col min="21" max="21" width="10.1640625" customWidth="1"/>
    <col min="22" max="22" width="9.33203125" customWidth="1"/>
    <col min="23" max="23" width="11.83203125" customWidth="1"/>
    <col min="24" max="24" width="15.1640625" customWidth="1"/>
    <col min="25" max="25" width="20.1640625" style="30" customWidth="1"/>
    <col min="26" max="26" width="5.6640625" customWidth="1"/>
  </cols>
  <sheetData>
    <row r="1" spans="1:26" ht="30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6" s="1" customFormat="1" ht="27" customHeight="1">
      <c r="A2" s="36" t="s">
        <v>1</v>
      </c>
      <c r="B2" s="36"/>
      <c r="C2" s="36"/>
      <c r="D2" s="36"/>
      <c r="E2" s="37"/>
      <c r="F2" s="38" t="s">
        <v>2</v>
      </c>
      <c r="G2" s="38"/>
      <c r="I2" s="38"/>
      <c r="J2" s="38"/>
      <c r="K2" s="37" t="s">
        <v>3</v>
      </c>
      <c r="L2" s="37"/>
      <c r="M2" s="37"/>
      <c r="Y2" s="1" t="s">
        <v>2</v>
      </c>
    </row>
    <row r="3" spans="1:26" s="1" customFormat="1" ht="27" customHeight="1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31" t="s">
        <v>44</v>
      </c>
      <c r="G3" s="31" t="s">
        <v>9</v>
      </c>
      <c r="H3" s="31" t="s">
        <v>10</v>
      </c>
      <c r="I3" s="3" t="s">
        <v>24</v>
      </c>
      <c r="J3" s="3" t="s">
        <v>25</v>
      </c>
      <c r="K3" s="3" t="s">
        <v>26</v>
      </c>
      <c r="L3" s="3" t="s">
        <v>27</v>
      </c>
      <c r="M3" s="8" t="s">
        <v>45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32" t="s">
        <v>16</v>
      </c>
      <c r="T3" s="31" t="s">
        <v>17</v>
      </c>
      <c r="U3" s="33" t="s">
        <v>18</v>
      </c>
      <c r="V3" s="32" t="s">
        <v>19</v>
      </c>
      <c r="W3" s="34" t="s">
        <v>20</v>
      </c>
      <c r="X3" s="34" t="s">
        <v>21</v>
      </c>
      <c r="Y3" s="34" t="s">
        <v>22</v>
      </c>
      <c r="Z3" s="2" t="s">
        <v>23</v>
      </c>
    </row>
    <row r="4" spans="1:26" s="14" customFormat="1" ht="36" customHeight="1">
      <c r="A4" s="4">
        <v>1</v>
      </c>
      <c r="B4" s="5" t="s">
        <v>28</v>
      </c>
      <c r="C4" s="6" t="s">
        <v>29</v>
      </c>
      <c r="D4" s="7" t="s">
        <v>30</v>
      </c>
      <c r="E4" s="8" t="s">
        <v>31</v>
      </c>
      <c r="F4" s="9">
        <f t="shared" ref="F4:F8" si="0">G4+H4</f>
        <v>5400</v>
      </c>
      <c r="G4" s="9"/>
      <c r="H4" s="9">
        <f t="shared" ref="H4:H8" si="1">SUM(I4:L4)</f>
        <v>5400</v>
      </c>
      <c r="I4" s="10">
        <v>2900</v>
      </c>
      <c r="J4" s="10">
        <v>2300</v>
      </c>
      <c r="K4" s="10">
        <v>200</v>
      </c>
      <c r="L4" s="10"/>
      <c r="M4" s="11">
        <f t="shared" ref="M4:M9" si="2">F4-N4</f>
        <v>3990.86</v>
      </c>
      <c r="N4" s="11">
        <f t="shared" ref="N4:N8" si="3">SUM(O4:V4)</f>
        <v>1409.1399999999999</v>
      </c>
      <c r="O4" s="11">
        <f>ROUND(H4*0.08,2)</f>
        <v>432</v>
      </c>
      <c r="P4" s="11">
        <f>ROUND(H4*0.02,2)</f>
        <v>108</v>
      </c>
      <c r="Q4" s="11">
        <f>ROUND(H4*0.004,2)</f>
        <v>21.6</v>
      </c>
      <c r="R4" s="10">
        <f>ROUND(H4*0.12,0)</f>
        <v>648</v>
      </c>
      <c r="S4" s="11"/>
      <c r="T4" s="10"/>
      <c r="U4" s="11">
        <v>199.54</v>
      </c>
      <c r="V4" s="10"/>
      <c r="W4" s="9">
        <v>300000</v>
      </c>
      <c r="X4" s="12">
        <f>F4+'[1]25.02'!X5</f>
        <v>40400</v>
      </c>
      <c r="Y4" s="39"/>
      <c r="Z4" s="13"/>
    </row>
    <row r="5" spans="1:26" s="14" customFormat="1" ht="36" customHeight="1">
      <c r="A5" s="4">
        <v>2</v>
      </c>
      <c r="B5" s="5" t="s">
        <v>32</v>
      </c>
      <c r="C5" s="6" t="s">
        <v>33</v>
      </c>
      <c r="D5" s="7" t="s">
        <v>30</v>
      </c>
      <c r="E5" s="8" t="s">
        <v>34</v>
      </c>
      <c r="F5" s="9">
        <f t="shared" si="0"/>
        <v>4800</v>
      </c>
      <c r="G5" s="9"/>
      <c r="H5" s="9">
        <f t="shared" si="1"/>
        <v>4800</v>
      </c>
      <c r="I5" s="10">
        <v>2600</v>
      </c>
      <c r="J5" s="15">
        <v>2000</v>
      </c>
      <c r="K5" s="10">
        <v>200</v>
      </c>
      <c r="L5" s="10"/>
      <c r="M5" s="11">
        <f t="shared" si="2"/>
        <v>3724.8</v>
      </c>
      <c r="N5" s="11">
        <f t="shared" si="3"/>
        <v>1075.2</v>
      </c>
      <c r="O5" s="11">
        <f>ROUND(H5*0.08,2)</f>
        <v>384</v>
      </c>
      <c r="P5" s="11">
        <f>ROUND(H5*0.02,2)</f>
        <v>96</v>
      </c>
      <c r="Q5" s="11">
        <f>ROUND(H5*0.004,2)</f>
        <v>19.2</v>
      </c>
      <c r="R5" s="10">
        <f>ROUND(H5*0.12,0)</f>
        <v>576</v>
      </c>
      <c r="S5" s="11"/>
      <c r="T5" s="10"/>
      <c r="U5" s="11">
        <v>0</v>
      </c>
      <c r="V5" s="10"/>
      <c r="W5" s="9">
        <v>260000</v>
      </c>
      <c r="X5" s="12">
        <f>F5+'[1]25.02'!X6</f>
        <v>35000</v>
      </c>
      <c r="Y5" s="39"/>
      <c r="Z5" s="16"/>
    </row>
    <row r="6" spans="1:26" s="14" customFormat="1" ht="36" customHeight="1">
      <c r="A6" s="4">
        <v>3</v>
      </c>
      <c r="B6" s="5" t="s">
        <v>35</v>
      </c>
      <c r="C6" s="6" t="s">
        <v>36</v>
      </c>
      <c r="D6" s="7" t="s">
        <v>30</v>
      </c>
      <c r="E6" s="8" t="s">
        <v>34</v>
      </c>
      <c r="F6" s="9">
        <f t="shared" si="0"/>
        <v>4800</v>
      </c>
      <c r="G6" s="9"/>
      <c r="H6" s="9">
        <f t="shared" si="1"/>
        <v>4800</v>
      </c>
      <c r="I6" s="10">
        <v>2600</v>
      </c>
      <c r="J6" s="15">
        <v>2000</v>
      </c>
      <c r="K6" s="10">
        <v>200</v>
      </c>
      <c r="L6" s="10"/>
      <c r="M6" s="11">
        <f t="shared" si="2"/>
        <v>3675.95</v>
      </c>
      <c r="N6" s="11">
        <f t="shared" si="3"/>
        <v>1124.05</v>
      </c>
      <c r="O6" s="11">
        <f>ROUND(H6*0.08,2)</f>
        <v>384</v>
      </c>
      <c r="P6" s="11">
        <f>ROUND(H6*0.02,2)</f>
        <v>96</v>
      </c>
      <c r="Q6" s="11">
        <f>ROUND(H6*0.004,2)</f>
        <v>19.2</v>
      </c>
      <c r="R6" s="10">
        <f>ROUND(H6*0.12,0)</f>
        <v>576</v>
      </c>
      <c r="S6" s="11"/>
      <c r="T6" s="10"/>
      <c r="U6" s="11">
        <v>48.85</v>
      </c>
      <c r="V6" s="10"/>
      <c r="W6" s="9">
        <v>260000</v>
      </c>
      <c r="X6" s="12">
        <f>F6+'[1]25.02'!X7</f>
        <v>35000</v>
      </c>
      <c r="Y6" s="39"/>
      <c r="Z6" s="13"/>
    </row>
    <row r="7" spans="1:26" s="14" customFormat="1" ht="36" customHeight="1">
      <c r="A7" s="4">
        <v>4</v>
      </c>
      <c r="B7" s="5" t="s">
        <v>37</v>
      </c>
      <c r="C7" s="6" t="s">
        <v>38</v>
      </c>
      <c r="D7" s="7" t="s">
        <v>30</v>
      </c>
      <c r="E7" s="8" t="s">
        <v>39</v>
      </c>
      <c r="F7" s="9">
        <f t="shared" si="0"/>
        <v>4500</v>
      </c>
      <c r="G7" s="9"/>
      <c r="H7" s="9">
        <f t="shared" si="1"/>
        <v>4500</v>
      </c>
      <c r="I7" s="10">
        <v>2500</v>
      </c>
      <c r="J7" s="15">
        <v>1800</v>
      </c>
      <c r="K7" s="10">
        <v>200</v>
      </c>
      <c r="L7" s="10"/>
      <c r="M7" s="11">
        <f t="shared" si="2"/>
        <v>3371.31</v>
      </c>
      <c r="N7" s="11">
        <f t="shared" si="3"/>
        <v>1128.69</v>
      </c>
      <c r="O7" s="11">
        <f>ROUND(H7*0.08,2)</f>
        <v>360</v>
      </c>
      <c r="P7" s="11">
        <f>ROUND(H7*0.02,2)</f>
        <v>90</v>
      </c>
      <c r="Q7" s="11">
        <f>ROUND(H7*0.004,2)</f>
        <v>18</v>
      </c>
      <c r="R7" s="10">
        <f>ROUND(H7*0.12,0)</f>
        <v>540</v>
      </c>
      <c r="S7" s="11"/>
      <c r="T7" s="10"/>
      <c r="U7" s="11">
        <v>120.69</v>
      </c>
      <c r="V7" s="10"/>
      <c r="W7" s="9">
        <v>220000</v>
      </c>
      <c r="X7" s="12">
        <f>F7+'[1]25.02'!X8</f>
        <v>30100</v>
      </c>
      <c r="Y7" s="40"/>
      <c r="Z7" s="13"/>
    </row>
    <row r="8" spans="1:26" s="14" customFormat="1" ht="36" customHeight="1">
      <c r="A8" s="4">
        <v>5</v>
      </c>
      <c r="B8" s="5" t="s">
        <v>40</v>
      </c>
      <c r="C8" s="6" t="s">
        <v>41</v>
      </c>
      <c r="D8" s="7" t="s">
        <v>42</v>
      </c>
      <c r="E8" s="8" t="s">
        <v>34</v>
      </c>
      <c r="F8" s="9">
        <f t="shared" si="0"/>
        <v>3900</v>
      </c>
      <c r="G8" s="9"/>
      <c r="H8" s="9">
        <f t="shared" si="1"/>
        <v>3900</v>
      </c>
      <c r="I8" s="10">
        <v>2100</v>
      </c>
      <c r="J8" s="10">
        <v>1600</v>
      </c>
      <c r="K8" s="10">
        <v>200</v>
      </c>
      <c r="L8" s="10"/>
      <c r="M8" s="11">
        <f t="shared" si="2"/>
        <v>2963.83</v>
      </c>
      <c r="N8" s="11">
        <f t="shared" si="3"/>
        <v>936.17000000000007</v>
      </c>
      <c r="O8" s="11">
        <f>ROUND(H8*0.08,2)</f>
        <v>312</v>
      </c>
      <c r="P8" s="11">
        <f>ROUND(H8*0.02,2)</f>
        <v>78</v>
      </c>
      <c r="Q8" s="11">
        <f>ROUND(H8*0.004,2)</f>
        <v>15.6</v>
      </c>
      <c r="R8" s="10">
        <f>ROUND(H8*0.12,0)</f>
        <v>468</v>
      </c>
      <c r="S8" s="11"/>
      <c r="T8" s="15"/>
      <c r="U8" s="11">
        <v>62.57</v>
      </c>
      <c r="V8" s="10"/>
      <c r="W8" s="9">
        <v>210000</v>
      </c>
      <c r="X8" s="12">
        <f>F8+'[1]25.02'!X9</f>
        <v>28500</v>
      </c>
      <c r="Y8" s="17"/>
      <c r="Z8" s="13"/>
    </row>
    <row r="9" spans="1:26" s="1" customFormat="1" ht="36" customHeight="1">
      <c r="A9" s="41" t="s">
        <v>43</v>
      </c>
      <c r="B9" s="41"/>
      <c r="C9" s="41"/>
      <c r="D9" s="41"/>
      <c r="E9" s="41"/>
      <c r="F9" s="9">
        <f t="shared" ref="F9:L9" si="4">SUM(F4:F8)</f>
        <v>23400</v>
      </c>
      <c r="G9" s="9">
        <f t="shared" si="4"/>
        <v>0</v>
      </c>
      <c r="H9" s="15">
        <f t="shared" si="4"/>
        <v>23400</v>
      </c>
      <c r="I9" s="10">
        <f t="shared" si="4"/>
        <v>12700</v>
      </c>
      <c r="J9" s="10">
        <f t="shared" si="4"/>
        <v>9700</v>
      </c>
      <c r="K9" s="10">
        <f t="shared" si="4"/>
        <v>1000</v>
      </c>
      <c r="L9" s="10">
        <f t="shared" si="4"/>
        <v>0</v>
      </c>
      <c r="M9" s="11">
        <f t="shared" si="2"/>
        <v>17726.75</v>
      </c>
      <c r="N9" s="18">
        <f t="shared" ref="N9:X9" si="5">SUM(N4:N8)</f>
        <v>5673.25</v>
      </c>
      <c r="O9" s="18">
        <f t="shared" si="5"/>
        <v>1872</v>
      </c>
      <c r="P9" s="18">
        <f t="shared" si="5"/>
        <v>468</v>
      </c>
      <c r="Q9" s="18">
        <f t="shared" si="5"/>
        <v>93.6</v>
      </c>
      <c r="R9" s="19">
        <f t="shared" si="5"/>
        <v>2808</v>
      </c>
      <c r="S9" s="18">
        <f t="shared" si="5"/>
        <v>0</v>
      </c>
      <c r="T9" s="18">
        <f t="shared" si="5"/>
        <v>0</v>
      </c>
      <c r="U9" s="18">
        <f t="shared" si="5"/>
        <v>431.65</v>
      </c>
      <c r="V9" s="19">
        <f t="shared" si="5"/>
        <v>0</v>
      </c>
      <c r="W9" s="19">
        <f t="shared" si="5"/>
        <v>1250000</v>
      </c>
      <c r="X9" s="12">
        <f t="shared" si="5"/>
        <v>169000</v>
      </c>
      <c r="Y9" s="20"/>
      <c r="Z9" s="6"/>
    </row>
    <row r="10" spans="1:26" s="14" customFormat="1" ht="47" customHeight="1">
      <c r="A10" s="42"/>
      <c r="B10" s="42"/>
      <c r="C10" s="42"/>
      <c r="D10" s="42"/>
      <c r="E10" s="43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21"/>
    </row>
    <row r="11" spans="1:26" s="14" customFormat="1" ht="13">
      <c r="A11" s="22"/>
      <c r="B11" s="21"/>
      <c r="C11" s="21"/>
      <c r="D11" s="21"/>
      <c r="E11" s="2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4"/>
      <c r="Z11" s="21"/>
    </row>
    <row r="12" spans="1:26" s="14" customFormat="1" ht="25" customHeight="1">
      <c r="A12" s="22"/>
      <c r="B12" s="21"/>
      <c r="C12" s="21"/>
      <c r="D12" s="21"/>
      <c r="E12" s="23"/>
      <c r="F12" s="21"/>
      <c r="G12" s="21"/>
      <c r="H12" s="44"/>
      <c r="I12" s="44"/>
      <c r="J12" s="21"/>
      <c r="K12" s="21"/>
      <c r="L12" s="21"/>
      <c r="M12" s="44"/>
      <c r="N12" s="44"/>
      <c r="O12" s="21"/>
      <c r="P12" s="21"/>
      <c r="Q12" s="22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14" customFormat="1" ht="18" customHeight="1">
      <c r="A13" s="25"/>
      <c r="E13" s="26"/>
      <c r="Y13" s="27"/>
    </row>
    <row r="14" spans="1:26" s="14" customFormat="1" ht="13">
      <c r="A14" s="25"/>
      <c r="E14" s="26"/>
      <c r="Y14" s="27"/>
    </row>
    <row r="15" spans="1:26" s="14" customFormat="1" ht="13">
      <c r="A15" s="25"/>
      <c r="E15" s="26"/>
      <c r="Y15" s="27"/>
    </row>
  </sheetData>
  <mergeCells count="10">
    <mergeCell ref="Y4:Y7"/>
    <mergeCell ref="A9:E9"/>
    <mergeCell ref="A10:Y10"/>
    <mergeCell ref="H12:I12"/>
    <mergeCell ref="M12:N12"/>
    <mergeCell ref="A1:Y1"/>
    <mergeCell ref="A2:E2"/>
    <mergeCell ref="F2:G2"/>
    <mergeCell ref="I2:J2"/>
    <mergeCell ref="K2:M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专技3月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2025-04-06T05:17:40Z</dcterms:created>
  <dcterms:modified xsi:type="dcterms:W3CDTF">2025-04-06T14:46:41Z</dcterms:modified>
</cp:coreProperties>
</file>