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45E0978B-780B-4B0A-9336-97AEAD8C2C44}" xr6:coauthVersionLast="44" xr6:coauthVersionMax="44" xr10:uidLastSave="{00000000-0000-0000-0000-000000000000}"/>
  <bookViews>
    <workbookView xWindow="-120" yWindow="-120" windowWidth="20730" windowHeight="11160" tabRatio="740" firstSheet="68" activeTab="71" xr2:uid="{00000000-000D-0000-FFFF-FFFF00000000}"/>
  </bookViews>
  <sheets>
    <sheet name="Main Menu" sheetId="81" r:id="rId1"/>
    <sheet name="Running Hours" sheetId="79" r:id="rId2"/>
    <sheet name="Main Engine" sheetId="15" r:id="rId3"/>
    <sheet name="MECO Setting" sheetId="93" r:id="rId4"/>
    <sheet name="Cylinder Liner Monitoring" sheetId="83" r:id="rId5"/>
    <sheet name="ME Exhaust Valve Monitoring" sheetId="82" r:id="rId6"/>
    <sheet name="Sheet3" sheetId="80" state="hidden" r:id="rId7"/>
    <sheet name="FIVA VALVE Monitoring" sheetId="84" r:id="rId8"/>
    <sheet name="Fuel Valve Monitoring" sheetId="95" r:id="rId9"/>
    <sheet name="Generator Engine No.1" sheetId="16" r:id="rId10"/>
    <sheet name="Generator Engine No.2" sheetId="17" r:id="rId11"/>
    <sheet name="Generator Engine No.3" sheetId="18" r:id="rId12"/>
    <sheet name="Auxiliary Boiler" sheetId="19" r:id="rId13"/>
    <sheet name="CMP01 Main Air Compressor No.1" sheetId="20" r:id="rId14"/>
    <sheet name="CMP02 Main Air Compressor No.2" sheetId="89" r:id="rId15"/>
    <sheet name="FO Purifier No.1" sheetId="90" r:id="rId16"/>
    <sheet name="FO Purifier No.2" sheetId="91" r:id="rId17"/>
    <sheet name="ME LO Purifier" sheetId="92" r:id="rId18"/>
    <sheet name="GE LO Purifier" sheetId="25" r:id="rId19"/>
    <sheet name="No.1 Main Cooling FW Pump" sheetId="26" r:id="rId20"/>
    <sheet name="No.2 Main Cooling FW Pump" sheetId="47" r:id="rId21"/>
    <sheet name="No.1 Main Cooling SW Pump" sheetId="49" r:id="rId22"/>
    <sheet name="No.2 Main Cooling SW Pump" sheetId="50" r:id="rId23"/>
    <sheet name="No.1 Cooling SW Booster Pump" sheetId="51" r:id="rId24"/>
    <sheet name="No.2 Cooling SW Booster Pump" sheetId="52" r:id="rId25"/>
    <sheet name="No.1 Feed Pump" sheetId="53" r:id="rId26"/>
    <sheet name="No.2 Feed Pump" sheetId="54" r:id="rId27"/>
    <sheet name="No.1 Ballast Pump" sheetId="55" r:id="rId28"/>
    <sheet name="No.2 Ballast Pump" sheetId="56" r:id="rId29"/>
    <sheet name="Fire and Bilge Pump" sheetId="57" r:id="rId30"/>
    <sheet name="Fire and GS Pump" sheetId="58" r:id="rId31"/>
    <sheet name="No.1 FW Pump" sheetId="59" r:id="rId32"/>
    <sheet name="No.2 FW Pump" sheetId="60" r:id="rId33"/>
    <sheet name="LO Transfer Pump" sheetId="61" r:id="rId34"/>
    <sheet name="ME LO Purifier Feed Pump" sheetId="62" r:id="rId35"/>
    <sheet name="No.1 Stern Tube LO Pump" sheetId="63" r:id="rId36"/>
    <sheet name="No.2 Stern Tube LO Pump" sheetId="64" r:id="rId37"/>
    <sheet name="HFO Transfer Pump" sheetId="65" r:id="rId38"/>
    <sheet name="DO Transfer Pump" sheetId="66" r:id="rId39"/>
    <sheet name="No.1 FO Supply Pump" sheetId="67" r:id="rId40"/>
    <sheet name="No.2 FO Supply Pump" sheetId="68" r:id="rId41"/>
    <sheet name="No.1 FO Circulating Pump" sheetId="69" r:id="rId42"/>
    <sheet name="No.2 FO Circulating Pump" sheetId="70" r:id="rId43"/>
    <sheet name="No.1 Main LO Pump" sheetId="71" r:id="rId44"/>
    <sheet name="No.2 Main LO Pump" sheetId="72" r:id="rId45"/>
    <sheet name="Sludge Pump" sheetId="73" r:id="rId46"/>
    <sheet name="Bilge Pump" sheetId="74" r:id="rId47"/>
    <sheet name="Bilge Separator Service Pump" sheetId="75" r:id="rId48"/>
    <sheet name="FO Shifter Pump" sheetId="76" r:id="rId49"/>
    <sheet name="Emergency Fire Pump" sheetId="77" r:id="rId50"/>
    <sheet name="Coolers &amp; Heaters" sheetId="27" r:id="rId51"/>
    <sheet name="ER Crane" sheetId="28" r:id="rId52"/>
    <sheet name="MSTP" sheetId="29" r:id="rId53"/>
    <sheet name="Incinerator" sheetId="30" r:id="rId54"/>
    <sheet name="OWS" sheetId="31" r:id="rId55"/>
    <sheet name="FWG" sheetId="32" r:id="rId56"/>
    <sheet name="MGPS" sheetId="33" r:id="rId57"/>
    <sheet name="FW Sterilizer" sheetId="34" r:id="rId58"/>
    <sheet name="ECR Air Conditioner" sheetId="35" r:id="rId59"/>
    <sheet name="Galley Air Conditioner" sheetId="94" r:id="rId60"/>
    <sheet name="Accommodation Air Conditioner" sheetId="44" r:id="rId61"/>
    <sheet name="No.1 Reefer Provision Plant" sheetId="45" r:id="rId62"/>
    <sheet name="No.2 Reefer Provision Plant" sheetId="46" r:id="rId63"/>
    <sheet name="No.1 ER Supply Fan" sheetId="36" r:id="rId64"/>
    <sheet name="No.2 ER Supply Fan" sheetId="41" r:id="rId65"/>
    <sheet name="No.3 ER Supply Fan" sheetId="42" r:id="rId66"/>
    <sheet name="Waste Oil Tank Exhaust Fan" sheetId="43" r:id="rId67"/>
    <sheet name="Shaft Grounding Assy." sheetId="37" r:id="rId68"/>
    <sheet name="Membrane Air Dryer Unit" sheetId="38" r:id="rId69"/>
    <sheet name="Steering Gear No.1" sheetId="39" r:id="rId70"/>
    <sheet name="Steering Gear No.2" sheetId="40" r:id="rId71"/>
    <sheet name="EGE Emergency Generator" sheetId="86" r:id="rId72"/>
    <sheet name="Lube Oil Monitoring" sheetId="13" r:id="rId73"/>
  </sheets>
  <externalReferences>
    <externalReference r:id="rId74"/>
    <externalReference r:id="rId75"/>
    <externalReference r:id="rId76"/>
  </externalReferences>
  <definedNames>
    <definedName name="_xlnm._FilterDatabase" localSheetId="12" hidden="1">'Auxiliary Boiler'!$A$7:$L$56</definedName>
    <definedName name="_xlnm._FilterDatabase" localSheetId="71" hidden="1">'EGE Emergency Generator'!$A$7:$L$29</definedName>
    <definedName name="_xlnm._FilterDatabase" localSheetId="49" hidden="1">'Emergency Fire Pump'!$A$7:$L$34</definedName>
    <definedName name="_xlnm._FilterDatabase" localSheetId="29" hidden="1">'Fire and Bilge Pump'!$A$7:$L$35</definedName>
    <definedName name="_xlnm._FilterDatabase" localSheetId="30" hidden="1">'Fire and GS Pump'!$A$7:$L$35</definedName>
    <definedName name="_xlnm._FilterDatabase" localSheetId="55" hidden="1">FWG!$A$7:$L$20</definedName>
    <definedName name="_xlnm._FilterDatabase" localSheetId="9" hidden="1">'Generator Engine No.1'!$A$7:$L$331</definedName>
    <definedName name="_xlnm._FilterDatabase" localSheetId="10" hidden="1">'Generator Engine No.2'!$A$7:$L$331</definedName>
    <definedName name="_xlnm._FilterDatabase" localSheetId="11" hidden="1">'Generator Engine No.3'!$A$7:$L$331</definedName>
    <definedName name="_xlnm._FilterDatabase" localSheetId="37" hidden="1">'HFO Transfer Pump'!$A$7:$L$7</definedName>
    <definedName name="_xlnm._FilterDatabase" localSheetId="33" hidden="1">'LO Transfer Pump'!$A$7:$L$7</definedName>
    <definedName name="_xlnm._FilterDatabase" localSheetId="72" hidden="1">'Lube Oil Monitoring'!$A$7:$L$21</definedName>
    <definedName name="_xlnm._FilterDatabase" localSheetId="2" hidden="1">'Main Engine'!$A$7:$P$283</definedName>
    <definedName name="_xlnm._FilterDatabase" localSheetId="17" hidden="1">'ME LO Purifier'!$A$7:$N$120</definedName>
    <definedName name="_xlnm._FilterDatabase" localSheetId="27" hidden="1">'No.1 Ballast Pump'!$A$7:$L$35</definedName>
    <definedName name="_xlnm._FilterDatabase" localSheetId="23" hidden="1">'No.1 Cooling SW Booster Pump'!$A$7:$L$35</definedName>
    <definedName name="_xlnm._FilterDatabase" localSheetId="25" hidden="1">'No.1 Feed Pump'!$A$7:$L$35</definedName>
    <definedName name="_xlnm._FilterDatabase" localSheetId="41" hidden="1">'No.1 FO Circulating Pump'!$A$7:$L$37</definedName>
    <definedName name="_xlnm._FilterDatabase" localSheetId="39" hidden="1">'No.1 FO Supply Pump'!$A$7:$L$37</definedName>
    <definedName name="_xlnm._FilterDatabase" localSheetId="31" hidden="1">'No.1 FW Pump'!$A$7:$L$35</definedName>
    <definedName name="_xlnm._FilterDatabase" localSheetId="19" hidden="1">'No.1 Main Cooling FW Pump'!$A$7:$L$35</definedName>
    <definedName name="_xlnm._FilterDatabase" localSheetId="21" hidden="1">'No.1 Main Cooling SW Pump'!$A$7:$L$35</definedName>
    <definedName name="_xlnm._FilterDatabase" localSheetId="43" hidden="1">'No.1 Main LO Pump'!$A$7:$L$36</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_xlnm.Print_Area" localSheetId="0">'Main Menu'!$A$1:$D$73</definedName>
    <definedName name="_xlnm.Print_Area" localSheetId="3">'MECO Setting'!$A$1:$P$130</definedName>
    <definedName name="_xlnm.Print_Area" localSheetId="1">'Running Hours'!$A$1:$E$44</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86" i="15" l="1"/>
  <c r="F27" i="39" l="1"/>
  <c r="F12" i="43"/>
  <c r="F9" i="43"/>
  <c r="F11" i="43"/>
  <c r="F10" i="43"/>
  <c r="F30" i="67"/>
  <c r="F29" i="61"/>
  <c r="F28" i="59"/>
  <c r="F43" i="89"/>
  <c r="H31" i="47" l="1"/>
  <c r="H32" i="47"/>
  <c r="H33" i="47"/>
  <c r="H34" i="47"/>
  <c r="H35" i="47"/>
  <c r="F4" i="89" l="1"/>
  <c r="F28" i="26" l="1"/>
  <c r="F28" i="55" l="1"/>
  <c r="F8" i="16" l="1"/>
  <c r="F4" i="67" l="1"/>
  <c r="F276" i="16" l="1"/>
  <c r="F277" i="16" s="1"/>
  <c r="F278" i="16" s="1"/>
  <c r="L80" i="93" l="1"/>
  <c r="F4" i="26" l="1"/>
  <c r="H53" i="19" l="1"/>
  <c r="I53" i="19" s="1"/>
  <c r="F331" i="16" l="1"/>
  <c r="F121" i="90" l="1"/>
  <c r="F4" i="20" l="1"/>
  <c r="F29" i="72" l="1"/>
  <c r="H8" i="16" l="1"/>
  <c r="I8" i="16" s="1"/>
  <c r="J8" i="16" s="1"/>
  <c r="F9" i="16"/>
  <c r="H9" i="16" s="1"/>
  <c r="I9" i="16" s="1"/>
  <c r="J9" i="16" s="1"/>
  <c r="H249" i="16"/>
  <c r="I249" i="16" s="1"/>
  <c r="J249" i="16" s="1"/>
  <c r="H250" i="16"/>
  <c r="I250" i="16" s="1"/>
  <c r="J250" i="16" s="1"/>
  <c r="F252" i="16"/>
  <c r="H275" i="16"/>
  <c r="I275" i="16" s="1"/>
  <c r="J275" i="16" s="1"/>
  <c r="H276" i="16"/>
  <c r="I276" i="16" s="1"/>
  <c r="J276" i="16" s="1"/>
  <c r="H277" i="16"/>
  <c r="I277" i="16" s="1"/>
  <c r="J277" i="16" s="1"/>
  <c r="H278" i="16"/>
  <c r="I278" i="16" s="1"/>
  <c r="J278" i="16" s="1"/>
  <c r="H279" i="16"/>
  <c r="I279" i="16" s="1"/>
  <c r="J279" i="16" s="1"/>
  <c r="H280" i="16"/>
  <c r="I280" i="16" s="1"/>
  <c r="J280" i="16" s="1"/>
  <c r="H281" i="16"/>
  <c r="I281" i="16" s="1"/>
  <c r="J281" i="16" s="1"/>
  <c r="H282" i="16"/>
  <c r="I282" i="16" s="1"/>
  <c r="J282" i="16" s="1"/>
  <c r="H283" i="16"/>
  <c r="I283" i="16" s="1"/>
  <c r="J283" i="16" s="1"/>
  <c r="H284" i="16"/>
  <c r="I284" i="16" s="1"/>
  <c r="J284" i="16" s="1"/>
  <c r="H285" i="16"/>
  <c r="I285" i="16" s="1"/>
  <c r="J285" i="16" s="1"/>
  <c r="H286" i="16"/>
  <c r="I286" i="16" s="1"/>
  <c r="J286" i="16" s="1"/>
  <c r="H287" i="16"/>
  <c r="I287" i="16" s="1"/>
  <c r="J287" i="16" s="1"/>
  <c r="H288" i="16"/>
  <c r="I288" i="16" s="1"/>
  <c r="J288" i="16" s="1"/>
  <c r="H289" i="16"/>
  <c r="I289" i="16" s="1"/>
  <c r="J289" i="16" s="1"/>
  <c r="H290" i="16"/>
  <c r="I290" i="16" s="1"/>
  <c r="J290" i="16" s="1"/>
  <c r="H291" i="16"/>
  <c r="I291" i="16" s="1"/>
  <c r="J291" i="16" s="1"/>
  <c r="H292" i="16"/>
  <c r="I292" i="16" s="1"/>
  <c r="J292" i="16" s="1"/>
  <c r="H293" i="16"/>
  <c r="I293" i="16" s="1"/>
  <c r="J293" i="16" s="1"/>
  <c r="H294" i="16"/>
  <c r="I294" i="16" s="1"/>
  <c r="J294" i="16" s="1"/>
  <c r="H295" i="16"/>
  <c r="I295" i="16" s="1"/>
  <c r="J295" i="16" s="1"/>
  <c r="H296" i="16"/>
  <c r="I296" i="16" s="1"/>
  <c r="J296" i="16" s="1"/>
  <c r="H297" i="16"/>
  <c r="I297" i="16" s="1"/>
  <c r="J297" i="16" s="1"/>
  <c r="H298" i="16"/>
  <c r="I298" i="16" s="1"/>
  <c r="J298" i="16" s="1"/>
  <c r="H299" i="16"/>
  <c r="I299" i="16" s="1"/>
  <c r="J299" i="16" s="1"/>
  <c r="H300" i="16"/>
  <c r="I300" i="16" s="1"/>
  <c r="J300" i="16" s="1"/>
  <c r="H301" i="16"/>
  <c r="I301" i="16" s="1"/>
  <c r="J301" i="16" s="1"/>
  <c r="H302" i="16"/>
  <c r="I302" i="16" s="1"/>
  <c r="J302" i="16" s="1"/>
  <c r="H303" i="16"/>
  <c r="I303" i="16" s="1"/>
  <c r="J303" i="16" s="1"/>
  <c r="H304" i="16"/>
  <c r="I304" i="16" s="1"/>
  <c r="J304" i="16" s="1"/>
  <c r="H305" i="16"/>
  <c r="I305" i="16" s="1"/>
  <c r="J305" i="16" s="1"/>
  <c r="H306" i="16"/>
  <c r="I306" i="16" s="1"/>
  <c r="J306" i="16" s="1"/>
  <c r="H307" i="16"/>
  <c r="I307" i="16" s="1"/>
  <c r="J307" i="16" s="1"/>
  <c r="H308" i="16"/>
  <c r="I308" i="16" s="1"/>
  <c r="J308" i="16" s="1"/>
  <c r="H309" i="16"/>
  <c r="I309" i="16" s="1"/>
  <c r="J309" i="16" s="1"/>
  <c r="H310" i="16"/>
  <c r="I310" i="16" s="1"/>
  <c r="J310" i="16" s="1"/>
  <c r="H311" i="16"/>
  <c r="I311" i="16" s="1"/>
  <c r="J311" i="16" s="1"/>
  <c r="H312" i="16"/>
  <c r="I312" i="16" s="1"/>
  <c r="J312" i="16" s="1"/>
  <c r="H313" i="16"/>
  <c r="I313" i="16" s="1"/>
  <c r="J313" i="16" s="1"/>
  <c r="H314" i="16"/>
  <c r="I314" i="16" s="1"/>
  <c r="J314" i="16" s="1"/>
  <c r="H315" i="16"/>
  <c r="I315" i="16" s="1"/>
  <c r="J315" i="16" s="1"/>
  <c r="H316" i="16"/>
  <c r="I316" i="16" s="1"/>
  <c r="J316" i="16" s="1"/>
  <c r="H317" i="16"/>
  <c r="I317" i="16" s="1"/>
  <c r="J317" i="16" s="1"/>
  <c r="H318" i="16"/>
  <c r="I318" i="16" s="1"/>
  <c r="J318" i="16" s="1"/>
  <c r="H327" i="16"/>
  <c r="I327" i="16" s="1"/>
  <c r="J327" i="16" s="1"/>
  <c r="H328" i="16"/>
  <c r="I328" i="16" s="1"/>
  <c r="J328" i="16" s="1"/>
  <c r="H252" i="16" l="1"/>
  <c r="I252" i="16" s="1"/>
  <c r="J252" i="16" s="1"/>
  <c r="F256" i="16"/>
  <c r="F255" i="16" l="1"/>
  <c r="H255" i="16" s="1"/>
  <c r="I255" i="16" s="1"/>
  <c r="J255" i="16" s="1"/>
  <c r="F257" i="16"/>
  <c r="H256" i="16"/>
  <c r="I256" i="16" s="1"/>
  <c r="J256" i="16" s="1"/>
  <c r="F258" i="16" l="1"/>
  <c r="H257" i="16"/>
  <c r="I257" i="16" s="1"/>
  <c r="J257" i="16" s="1"/>
  <c r="H258" i="16" l="1"/>
  <c r="I258" i="16" s="1"/>
  <c r="J258" i="16" s="1"/>
  <c r="F259" i="16"/>
  <c r="H259" i="16" l="1"/>
  <c r="I259" i="16" s="1"/>
  <c r="J259" i="16" s="1"/>
  <c r="F260" i="16"/>
  <c r="H260" i="16" l="1"/>
  <c r="I260" i="16" s="1"/>
  <c r="J260" i="16" s="1"/>
  <c r="F261" i="16"/>
  <c r="H261" i="16" l="1"/>
  <c r="I261" i="16" s="1"/>
  <c r="J261" i="16" s="1"/>
  <c r="F262" i="16"/>
  <c r="F263" i="16" l="1"/>
  <c r="H262" i="16"/>
  <c r="I262" i="16" s="1"/>
  <c r="J262" i="16" s="1"/>
  <c r="H263" i="16" l="1"/>
  <c r="I263" i="16" s="1"/>
  <c r="J263" i="16" s="1"/>
  <c r="F264" i="16"/>
  <c r="H264" i="16" l="1"/>
  <c r="I264" i="16" s="1"/>
  <c r="J264" i="16" s="1"/>
  <c r="F265" i="16"/>
  <c r="F266" i="16" l="1"/>
  <c r="H265" i="16"/>
  <c r="I265" i="16" s="1"/>
  <c r="J265" i="16" s="1"/>
  <c r="F267" i="16" l="1"/>
  <c r="H266" i="16"/>
  <c r="I266" i="16" s="1"/>
  <c r="J266" i="16" s="1"/>
  <c r="H267" i="16" l="1"/>
  <c r="I267" i="16" s="1"/>
  <c r="J267" i="16" s="1"/>
  <c r="F268" i="16"/>
  <c r="F269" i="16" l="1"/>
  <c r="H268" i="16"/>
  <c r="I268" i="16" s="1"/>
  <c r="J268" i="16" s="1"/>
  <c r="H269" i="16" l="1"/>
  <c r="I269" i="16" s="1"/>
  <c r="J269" i="16" s="1"/>
  <c r="F270" i="16"/>
  <c r="H270" i="16" l="1"/>
  <c r="I270" i="16" s="1"/>
  <c r="J270" i="16" s="1"/>
  <c r="F271" i="16"/>
  <c r="H271" i="16" l="1"/>
  <c r="I271" i="16" s="1"/>
  <c r="J271" i="16" s="1"/>
  <c r="F272" i="16"/>
  <c r="H272" i="16" l="1"/>
  <c r="I272" i="16" s="1"/>
  <c r="J272" i="16" s="1"/>
  <c r="F273" i="16"/>
  <c r="H273" i="16" l="1"/>
  <c r="I273" i="16" s="1"/>
  <c r="J273" i="16" s="1"/>
  <c r="F274" i="16"/>
  <c r="H274" i="16" s="1"/>
  <c r="I274" i="16" s="1"/>
  <c r="J274" i="16" s="1"/>
  <c r="F27" i="77" l="1"/>
  <c r="F25" i="77"/>
  <c r="F29" i="75"/>
  <c r="F27" i="75"/>
  <c r="F16" i="75"/>
  <c r="F10" i="75"/>
  <c r="F29" i="74"/>
  <c r="F27" i="74"/>
  <c r="F16" i="74"/>
  <c r="F10" i="74"/>
  <c r="F26" i="73"/>
  <c r="F24" i="73"/>
  <c r="F15" i="73"/>
  <c r="F10" i="73"/>
  <c r="F27" i="72"/>
  <c r="F27" i="71"/>
  <c r="F29" i="71"/>
  <c r="F30" i="70"/>
  <c r="F28" i="70"/>
  <c r="F30" i="69"/>
  <c r="F28" i="69"/>
  <c r="F30" i="68"/>
  <c r="F28" i="68"/>
  <c r="F28" i="67"/>
  <c r="F33" i="66"/>
  <c r="F31" i="66"/>
  <c r="F22" i="66"/>
  <c r="F13" i="66"/>
  <c r="F10" i="66"/>
  <c r="F33" i="65"/>
  <c r="F31" i="65"/>
  <c r="F22" i="65"/>
  <c r="F13" i="65"/>
  <c r="F10" i="65"/>
  <c r="F10" i="64"/>
  <c r="F33" i="64"/>
  <c r="F31" i="64"/>
  <c r="F22" i="63"/>
  <c r="F31" i="63"/>
  <c r="F33" i="63"/>
  <c r="F29" i="62"/>
  <c r="F27" i="62"/>
  <c r="F18" i="62"/>
  <c r="F10" i="62"/>
  <c r="F26" i="60"/>
  <c r="F26" i="59"/>
  <c r="F28" i="58"/>
  <c r="F26" i="58"/>
  <c r="F28" i="57"/>
  <c r="F28" i="56"/>
  <c r="F26" i="56"/>
  <c r="F26" i="55"/>
  <c r="F28" i="54"/>
  <c r="F26" i="54"/>
  <c r="F28" i="53"/>
  <c r="F26" i="53"/>
  <c r="F28" i="50"/>
  <c r="F26" i="50"/>
  <c r="F26" i="49"/>
  <c r="F28" i="49"/>
  <c r="F28" i="47"/>
  <c r="F26" i="47"/>
  <c r="F26" i="26"/>
  <c r="H18" i="19" l="1"/>
  <c r="I18" i="19" s="1"/>
  <c r="F50" i="20" l="1"/>
  <c r="F50" i="89" l="1"/>
  <c r="F4" i="72" l="1"/>
  <c r="H9" i="60"/>
  <c r="H30" i="47" l="1"/>
  <c r="H28" i="47"/>
  <c r="H26" i="47"/>
  <c r="H35" i="49"/>
  <c r="H34" i="49"/>
  <c r="H33" i="49"/>
  <c r="H32" i="49"/>
  <c r="H31" i="49"/>
  <c r="H30" i="49"/>
  <c r="H28" i="49"/>
  <c r="H26" i="49"/>
  <c r="H50" i="89"/>
  <c r="I50" i="89" s="1"/>
  <c r="J50" i="89" s="1"/>
  <c r="H49" i="89"/>
  <c r="H48" i="89"/>
  <c r="H47" i="89"/>
  <c r="H46" i="89"/>
  <c r="H45" i="89"/>
  <c r="H44" i="89"/>
  <c r="H43" i="89"/>
  <c r="H41" i="89"/>
  <c r="H28" i="89"/>
  <c r="H27" i="89"/>
  <c r="H50" i="20"/>
  <c r="I50" i="20" s="1"/>
  <c r="J50" i="20" s="1"/>
  <c r="H49" i="20"/>
  <c r="H48" i="20"/>
  <c r="H47" i="20"/>
  <c r="H46" i="20"/>
  <c r="H45" i="20"/>
  <c r="H44" i="20"/>
  <c r="H43" i="20"/>
  <c r="H36" i="20"/>
  <c r="H33" i="20"/>
  <c r="H28" i="20"/>
  <c r="H27" i="20"/>
  <c r="H56" i="19"/>
  <c r="H55" i="19"/>
  <c r="H54" i="19"/>
  <c r="H52" i="19"/>
  <c r="H51" i="19"/>
  <c r="H49" i="19"/>
  <c r="H48" i="19"/>
  <c r="H46" i="19"/>
  <c r="H45" i="19"/>
  <c r="H44" i="19"/>
  <c r="H43" i="19"/>
  <c r="H42" i="19"/>
  <c r="H41" i="19"/>
  <c r="H40" i="19"/>
  <c r="H39" i="19"/>
  <c r="H38" i="19"/>
  <c r="H28" i="19"/>
  <c r="H23" i="19"/>
  <c r="H22" i="19"/>
  <c r="H21" i="19"/>
  <c r="H19" i="19"/>
  <c r="H17" i="19"/>
  <c r="H16" i="19"/>
  <c r="H15" i="19"/>
  <c r="H14" i="19"/>
  <c r="H13" i="19"/>
  <c r="H12" i="19"/>
  <c r="H11" i="19"/>
  <c r="H10" i="19"/>
  <c r="H9" i="19"/>
  <c r="H8" i="19"/>
  <c r="H328" i="18" l="1"/>
  <c r="H327" i="18"/>
  <c r="H318" i="18"/>
  <c r="H317" i="18"/>
  <c r="H316" i="18"/>
  <c r="H315" i="18"/>
  <c r="H314" i="18"/>
  <c r="H313" i="18"/>
  <c r="H312" i="18"/>
  <c r="H311" i="18"/>
  <c r="H310" i="18"/>
  <c r="H309" i="18"/>
  <c r="H308" i="18"/>
  <c r="H307" i="18"/>
  <c r="H306" i="18"/>
  <c r="H305" i="18"/>
  <c r="H304" i="18"/>
  <c r="H303" i="18"/>
  <c r="H302" i="18"/>
  <c r="H301" i="18"/>
  <c r="H300" i="18"/>
  <c r="H299" i="18"/>
  <c r="H298" i="18"/>
  <c r="H297" i="18"/>
  <c r="H296" i="18"/>
  <c r="H295" i="18"/>
  <c r="H294" i="18"/>
  <c r="H293" i="18"/>
  <c r="H292" i="18"/>
  <c r="H291" i="18"/>
  <c r="H290" i="18"/>
  <c r="H289" i="18"/>
  <c r="H288" i="18"/>
  <c r="H287" i="18"/>
  <c r="H286" i="18"/>
  <c r="H285" i="18"/>
  <c r="H284" i="18"/>
  <c r="H283" i="18"/>
  <c r="H282" i="18"/>
  <c r="H281" i="18"/>
  <c r="H280" i="18"/>
  <c r="H279" i="18"/>
  <c r="H278" i="18"/>
  <c r="H277" i="18"/>
  <c r="H276" i="18"/>
  <c r="H275" i="18"/>
  <c r="H250" i="18"/>
  <c r="H328" i="17"/>
  <c r="H327"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50" i="17"/>
  <c r="F5" i="13"/>
  <c r="F5" i="86"/>
  <c r="F5" i="40"/>
  <c r="F5" i="39"/>
  <c r="F5" i="38"/>
  <c r="F5" i="37"/>
  <c r="F5" i="43"/>
  <c r="F5" i="42"/>
  <c r="F5" i="41"/>
  <c r="F5" i="36"/>
  <c r="F5" i="46"/>
  <c r="F5" i="45"/>
  <c r="F5" i="44"/>
  <c r="F5" i="94"/>
  <c r="F5" i="35"/>
  <c r="F5" i="34"/>
  <c r="F5" i="33"/>
  <c r="F5" i="32"/>
  <c r="F5" i="31"/>
  <c r="F5" i="30"/>
  <c r="F5" i="29"/>
  <c r="F5" i="28"/>
  <c r="F5" i="27"/>
  <c r="F5" i="77"/>
  <c r="F5" i="76"/>
  <c r="F5" i="75"/>
  <c r="F5" i="74"/>
  <c r="F5" i="73"/>
  <c r="F5" i="72"/>
  <c r="F5" i="71"/>
  <c r="F5" i="70"/>
  <c r="F5" i="69"/>
  <c r="F5" i="68"/>
  <c r="F5" i="67"/>
  <c r="F5" i="66"/>
  <c r="F5" i="65"/>
  <c r="F5" i="64"/>
  <c r="F5" i="63"/>
  <c r="F5" i="62"/>
  <c r="F5" i="61"/>
  <c r="F5" i="60"/>
  <c r="F5" i="59"/>
  <c r="F5" i="58"/>
  <c r="F5" i="57"/>
  <c r="F5" i="56"/>
  <c r="F5" i="55"/>
  <c r="F5" i="54"/>
  <c r="F5" i="53"/>
  <c r="F5" i="52"/>
  <c r="F5" i="51"/>
  <c r="F5" i="50"/>
  <c r="F5" i="49"/>
  <c r="F5" i="47"/>
  <c r="F5" i="26"/>
  <c r="F5" i="25"/>
  <c r="F5" i="92"/>
  <c r="F5" i="91"/>
  <c r="F5" i="90"/>
  <c r="F5" i="89"/>
  <c r="F5" i="20"/>
  <c r="F5" i="19"/>
  <c r="F5" i="18"/>
  <c r="H227" i="18" s="1"/>
  <c r="L93" i="93"/>
  <c r="L92" i="93"/>
  <c r="L91" i="93"/>
  <c r="L90" i="93"/>
  <c r="L89" i="93"/>
  <c r="L88" i="93"/>
  <c r="L87" i="93"/>
  <c r="L86" i="93"/>
  <c r="L85" i="93"/>
  <c r="L84" i="93"/>
  <c r="L83" i="93"/>
  <c r="L104" i="93"/>
  <c r="L103" i="93"/>
  <c r="L102" i="93"/>
  <c r="L101" i="93"/>
  <c r="L100" i="93"/>
  <c r="L99" i="93"/>
  <c r="L98" i="93"/>
  <c r="L97" i="93"/>
  <c r="L96" i="93"/>
  <c r="L95" i="93"/>
  <c r="L94" i="93"/>
  <c r="L118" i="93"/>
  <c r="L117" i="93"/>
  <c r="L116" i="93"/>
  <c r="L115" i="93"/>
  <c r="L114" i="93"/>
  <c r="L130" i="93"/>
  <c r="L129" i="93"/>
  <c r="L128" i="93"/>
  <c r="L127" i="93"/>
  <c r="L126" i="93"/>
  <c r="L125" i="93"/>
  <c r="L124" i="93"/>
  <c r="L123" i="93"/>
  <c r="L122" i="93"/>
  <c r="L121" i="93"/>
  <c r="L120" i="93"/>
  <c r="L119" i="93"/>
  <c r="L113" i="93"/>
  <c r="L112" i="93"/>
  <c r="L111" i="93"/>
  <c r="L110" i="93"/>
  <c r="L109" i="93"/>
  <c r="L108" i="93"/>
  <c r="L107" i="93"/>
  <c r="L106" i="93"/>
  <c r="L105" i="93"/>
  <c r="L82" i="93"/>
  <c r="L81" i="93"/>
  <c r="L79" i="93"/>
  <c r="L78" i="93"/>
  <c r="L77" i="93"/>
  <c r="L76" i="93"/>
  <c r="L75" i="93"/>
  <c r="L74" i="93"/>
  <c r="L73" i="93"/>
  <c r="L72" i="93"/>
  <c r="L71" i="93"/>
  <c r="L70" i="93"/>
  <c r="L69" i="93"/>
  <c r="L68" i="93"/>
  <c r="L67" i="93"/>
  <c r="L66" i="93"/>
  <c r="L65" i="93"/>
  <c r="L64" i="93"/>
  <c r="L63" i="93"/>
  <c r="L62" i="93"/>
  <c r="L61" i="93"/>
  <c r="L60" i="93"/>
  <c r="L59" i="93"/>
  <c r="L58" i="93"/>
  <c r="L57" i="93"/>
  <c r="L56" i="93"/>
  <c r="L55" i="93"/>
  <c r="H175" i="15"/>
  <c r="H255" i="15"/>
  <c r="I255" i="15" s="1"/>
  <c r="J255" i="15" s="1"/>
  <c r="H254" i="15"/>
  <c r="I254" i="15" s="1"/>
  <c r="J254" i="15" s="1"/>
  <c r="F5" i="17"/>
  <c r="H227" i="17" s="1"/>
  <c r="F5" i="16"/>
  <c r="F5" i="15"/>
  <c r="F13" i="29" l="1"/>
  <c r="F12" i="29"/>
  <c r="F26" i="77"/>
  <c r="F20" i="77"/>
  <c r="H42" i="20"/>
  <c r="F28" i="75"/>
  <c r="F22" i="75"/>
  <c r="F22" i="74"/>
  <c r="F28" i="74"/>
  <c r="F19" i="73"/>
  <c r="F25" i="73"/>
  <c r="F22" i="72"/>
  <c r="F28" i="72"/>
  <c r="F28" i="71"/>
  <c r="F22" i="71"/>
  <c r="F29" i="70"/>
  <c r="F23" i="70"/>
  <c r="F23" i="69"/>
  <c r="F29" i="69"/>
  <c r="F23" i="68"/>
  <c r="F29" i="68"/>
  <c r="F29" i="67"/>
  <c r="F23" i="67"/>
  <c r="F26" i="66"/>
  <c r="F32" i="66"/>
  <c r="F26" i="65"/>
  <c r="F32" i="65"/>
  <c r="F26" i="64"/>
  <c r="F32" i="64"/>
  <c r="F32" i="63"/>
  <c r="F26" i="63"/>
  <c r="F22" i="62"/>
  <c r="F28" i="62"/>
  <c r="F28" i="61"/>
  <c r="F21" i="60"/>
  <c r="F27" i="60"/>
  <c r="F27" i="59"/>
  <c r="F21" i="59"/>
  <c r="F27" i="58"/>
  <c r="F21" i="58"/>
  <c r="F26" i="57"/>
  <c r="F21" i="57"/>
  <c r="F27" i="56"/>
  <c r="F21" i="56"/>
  <c r="F27" i="55"/>
  <c r="F21" i="55"/>
  <c r="F27" i="54"/>
  <c r="F21" i="54"/>
  <c r="F27" i="53"/>
  <c r="F21" i="53"/>
  <c r="F27" i="52"/>
  <c r="F21" i="52"/>
  <c r="F27" i="50"/>
  <c r="F21" i="50"/>
  <c r="F27" i="49"/>
  <c r="H27" i="49" s="1"/>
  <c r="F21" i="49"/>
  <c r="H21" i="49" s="1"/>
  <c r="F27" i="47"/>
  <c r="H27" i="47" s="1"/>
  <c r="F21" i="47"/>
  <c r="H21" i="47" s="1"/>
  <c r="F21" i="26"/>
  <c r="F27" i="26" s="1"/>
  <c r="H36" i="89"/>
  <c r="F29" i="53"/>
  <c r="H21" i="13" l="1"/>
  <c r="I21" i="13" s="1"/>
  <c r="J21" i="13" s="1"/>
  <c r="H20" i="13"/>
  <c r="I20" i="13" s="1"/>
  <c r="J20" i="13" s="1"/>
  <c r="H19" i="13"/>
  <c r="I19" i="13" s="1"/>
  <c r="J19" i="13" s="1"/>
  <c r="H18" i="13"/>
  <c r="I18" i="13" s="1"/>
  <c r="J18" i="13" s="1"/>
  <c r="H17" i="13"/>
  <c r="I17" i="13" s="1"/>
  <c r="J17" i="13" s="1"/>
  <c r="H16" i="13"/>
  <c r="I16" i="13" s="1"/>
  <c r="J16" i="13" s="1"/>
  <c r="H15" i="13"/>
  <c r="I15" i="13" s="1"/>
  <c r="J15" i="13" s="1"/>
  <c r="H14" i="13"/>
  <c r="I14" i="13" s="1"/>
  <c r="J14" i="13" s="1"/>
  <c r="H13" i="13"/>
  <c r="I13" i="13" s="1"/>
  <c r="J13" i="13" s="1"/>
  <c r="H12" i="13"/>
  <c r="I12" i="13" s="1"/>
  <c r="J12" i="13" s="1"/>
  <c r="H11" i="13"/>
  <c r="I11" i="13" s="1"/>
  <c r="J11" i="13" s="1"/>
  <c r="H10" i="13"/>
  <c r="I10" i="13" s="1"/>
  <c r="J10" i="13" s="1"/>
  <c r="H9" i="13"/>
  <c r="I9" i="13" s="1"/>
  <c r="J9" i="13" s="1"/>
  <c r="H8" i="13"/>
  <c r="I8" i="13" s="1"/>
  <c r="J8" i="13" s="1"/>
  <c r="F2" i="13"/>
  <c r="C2" i="13"/>
  <c r="F1" i="13"/>
  <c r="H29" i="86"/>
  <c r="I29" i="86" s="1"/>
  <c r="J29" i="86" s="1"/>
  <c r="H28" i="86"/>
  <c r="I28" i="86" s="1"/>
  <c r="J28" i="86" s="1"/>
  <c r="H27" i="86"/>
  <c r="I27" i="86" s="1"/>
  <c r="J27" i="86" s="1"/>
  <c r="H26" i="86"/>
  <c r="I26" i="86" s="1"/>
  <c r="J26" i="86" s="1"/>
  <c r="H25" i="86"/>
  <c r="I25" i="86" s="1"/>
  <c r="J25" i="86" s="1"/>
  <c r="H16" i="86"/>
  <c r="I16" i="86" s="1"/>
  <c r="J16" i="86" s="1"/>
  <c r="H15" i="86"/>
  <c r="I15" i="86" s="1"/>
  <c r="J15" i="86" s="1"/>
  <c r="H14" i="86"/>
  <c r="I14" i="86" s="1"/>
  <c r="J14" i="86" s="1"/>
  <c r="H13" i="86"/>
  <c r="I13" i="86" s="1"/>
  <c r="J13" i="86" s="1"/>
  <c r="H12" i="86"/>
  <c r="I12" i="86" s="1"/>
  <c r="J12" i="86" s="1"/>
  <c r="H11" i="86"/>
  <c r="I11" i="86" s="1"/>
  <c r="J11" i="86" s="1"/>
  <c r="H10" i="86"/>
  <c r="I10" i="86" s="1"/>
  <c r="J10" i="86" s="1"/>
  <c r="H9" i="86"/>
  <c r="I9" i="86" s="1"/>
  <c r="J9" i="86" s="1"/>
  <c r="H8" i="86"/>
  <c r="I8" i="86" s="1"/>
  <c r="J8" i="86" s="1"/>
  <c r="F4" i="86"/>
  <c r="I22" i="86" s="1"/>
  <c r="H22" i="86" s="1"/>
  <c r="F2" i="86"/>
  <c r="C2" i="86"/>
  <c r="F1" i="86"/>
  <c r="H56" i="40"/>
  <c r="I56" i="40" s="1"/>
  <c r="J56" i="40" s="1"/>
  <c r="H55" i="40"/>
  <c r="I55" i="40" s="1"/>
  <c r="J55" i="40" s="1"/>
  <c r="H54" i="40"/>
  <c r="I54" i="40" s="1"/>
  <c r="J54" i="40" s="1"/>
  <c r="H53" i="40"/>
  <c r="I53" i="40" s="1"/>
  <c r="J53" i="40" s="1"/>
  <c r="H52" i="40"/>
  <c r="I52" i="40" s="1"/>
  <c r="J52" i="40" s="1"/>
  <c r="H51" i="40"/>
  <c r="I51" i="40" s="1"/>
  <c r="J51" i="40" s="1"/>
  <c r="H50" i="40"/>
  <c r="I50" i="40" s="1"/>
  <c r="J50" i="40" s="1"/>
  <c r="H49" i="40"/>
  <c r="I49" i="40" s="1"/>
  <c r="J49" i="40" s="1"/>
  <c r="H48" i="40"/>
  <c r="I48" i="40" s="1"/>
  <c r="J48" i="40" s="1"/>
  <c r="H47" i="40"/>
  <c r="I47" i="40" s="1"/>
  <c r="J47" i="40" s="1"/>
  <c r="H46" i="40"/>
  <c r="I46" i="40" s="1"/>
  <c r="J46" i="40" s="1"/>
  <c r="H45" i="40"/>
  <c r="I45" i="40" s="1"/>
  <c r="J45" i="40" s="1"/>
  <c r="H44" i="40"/>
  <c r="I44" i="40" s="1"/>
  <c r="J44" i="40" s="1"/>
  <c r="H43" i="40"/>
  <c r="I43" i="40" s="1"/>
  <c r="J43" i="40" s="1"/>
  <c r="H42" i="40"/>
  <c r="I42" i="40" s="1"/>
  <c r="J42" i="40" s="1"/>
  <c r="H41" i="40"/>
  <c r="I41" i="40" s="1"/>
  <c r="J41" i="40" s="1"/>
  <c r="H40" i="40"/>
  <c r="I40" i="40" s="1"/>
  <c r="J40" i="40" s="1"/>
  <c r="H39" i="40"/>
  <c r="I39" i="40" s="1"/>
  <c r="J39" i="40" s="1"/>
  <c r="H38" i="40"/>
  <c r="I38" i="40" s="1"/>
  <c r="J38" i="40" s="1"/>
  <c r="H37" i="40"/>
  <c r="I37" i="40" s="1"/>
  <c r="J37" i="40" s="1"/>
  <c r="H36" i="40"/>
  <c r="I36" i="40" s="1"/>
  <c r="J36" i="40" s="1"/>
  <c r="H35" i="40"/>
  <c r="I35" i="40" s="1"/>
  <c r="J35" i="40" s="1"/>
  <c r="H34" i="40"/>
  <c r="I34" i="40" s="1"/>
  <c r="J34" i="40" s="1"/>
  <c r="H33" i="40"/>
  <c r="I33" i="40" s="1"/>
  <c r="J33" i="40" s="1"/>
  <c r="H32" i="40"/>
  <c r="I32" i="40" s="1"/>
  <c r="J32" i="40" s="1"/>
  <c r="H31" i="40"/>
  <c r="I31" i="40" s="1"/>
  <c r="J31" i="40" s="1"/>
  <c r="H30" i="40"/>
  <c r="I30" i="40" s="1"/>
  <c r="J30" i="40" s="1"/>
  <c r="H29" i="40"/>
  <c r="I29" i="40" s="1"/>
  <c r="J29" i="40" s="1"/>
  <c r="H28" i="40"/>
  <c r="I28" i="40" s="1"/>
  <c r="J28" i="40" s="1"/>
  <c r="H27" i="40"/>
  <c r="I27" i="40" s="1"/>
  <c r="J27" i="40" s="1"/>
  <c r="H26" i="40"/>
  <c r="I26" i="40" s="1"/>
  <c r="J26" i="40" s="1"/>
  <c r="H25" i="40"/>
  <c r="I25" i="40" s="1"/>
  <c r="J25" i="40" s="1"/>
  <c r="H20" i="40"/>
  <c r="I20" i="40" s="1"/>
  <c r="J20" i="40" s="1"/>
  <c r="F17" i="40"/>
  <c r="H17" i="40" s="1"/>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F8" i="40"/>
  <c r="H8" i="40" s="1"/>
  <c r="I8" i="40" s="1"/>
  <c r="J8" i="40" s="1"/>
  <c r="F4" i="40"/>
  <c r="F2" i="40"/>
  <c r="C2" i="40"/>
  <c r="F1" i="40"/>
  <c r="H56" i="39"/>
  <c r="I56" i="39" s="1"/>
  <c r="J56" i="39" s="1"/>
  <c r="H55" i="39"/>
  <c r="I55" i="39" s="1"/>
  <c r="J55" i="39" s="1"/>
  <c r="H54" i="39"/>
  <c r="I54" i="39" s="1"/>
  <c r="J54" i="39" s="1"/>
  <c r="H53" i="39"/>
  <c r="I53" i="39" s="1"/>
  <c r="J53" i="39" s="1"/>
  <c r="H52" i="39"/>
  <c r="I52" i="39" s="1"/>
  <c r="J52" i="39" s="1"/>
  <c r="H51" i="39"/>
  <c r="I51" i="39" s="1"/>
  <c r="J51" i="39" s="1"/>
  <c r="H50" i="39"/>
  <c r="I50" i="39" s="1"/>
  <c r="J50" i="39" s="1"/>
  <c r="H49" i="39"/>
  <c r="I49" i="39" s="1"/>
  <c r="J49" i="39" s="1"/>
  <c r="H48" i="39"/>
  <c r="I48" i="39" s="1"/>
  <c r="J48" i="39" s="1"/>
  <c r="H47" i="39"/>
  <c r="I47" i="39" s="1"/>
  <c r="J47" i="39" s="1"/>
  <c r="H46" i="39"/>
  <c r="I46" i="39" s="1"/>
  <c r="J46" i="39" s="1"/>
  <c r="H45" i="39"/>
  <c r="I45" i="39" s="1"/>
  <c r="J45" i="39" s="1"/>
  <c r="H44" i="39"/>
  <c r="I44" i="39" s="1"/>
  <c r="J44" i="39" s="1"/>
  <c r="H43" i="39"/>
  <c r="I43" i="39" s="1"/>
  <c r="J43" i="39" s="1"/>
  <c r="H42" i="39"/>
  <c r="I42" i="39" s="1"/>
  <c r="J42" i="39" s="1"/>
  <c r="H41" i="39"/>
  <c r="I41" i="39" s="1"/>
  <c r="J41" i="39" s="1"/>
  <c r="H40" i="39"/>
  <c r="I40" i="39" s="1"/>
  <c r="J40" i="39" s="1"/>
  <c r="H39" i="39"/>
  <c r="I39" i="39" s="1"/>
  <c r="J39" i="39" s="1"/>
  <c r="H38" i="39"/>
  <c r="I38" i="39" s="1"/>
  <c r="J38" i="39" s="1"/>
  <c r="H37" i="39"/>
  <c r="I37" i="39" s="1"/>
  <c r="J37" i="39" s="1"/>
  <c r="H36" i="39"/>
  <c r="I36" i="39" s="1"/>
  <c r="J36" i="39" s="1"/>
  <c r="H35" i="39"/>
  <c r="I35" i="39" s="1"/>
  <c r="J35" i="39" s="1"/>
  <c r="H34" i="39"/>
  <c r="I34" i="39" s="1"/>
  <c r="J34" i="39" s="1"/>
  <c r="H33" i="39"/>
  <c r="I33" i="39" s="1"/>
  <c r="J33" i="39" s="1"/>
  <c r="H32" i="39"/>
  <c r="I32" i="39" s="1"/>
  <c r="J32" i="39" s="1"/>
  <c r="H31" i="39"/>
  <c r="I31" i="39" s="1"/>
  <c r="J31" i="39" s="1"/>
  <c r="H30" i="39"/>
  <c r="I30" i="39" s="1"/>
  <c r="J30" i="39" s="1"/>
  <c r="H29" i="39"/>
  <c r="I29" i="39" s="1"/>
  <c r="J29" i="39" s="1"/>
  <c r="H28" i="39"/>
  <c r="I28" i="39" s="1"/>
  <c r="J28" i="39" s="1"/>
  <c r="H27" i="39"/>
  <c r="I27" i="39" s="1"/>
  <c r="J27" i="39" s="1"/>
  <c r="H26" i="39"/>
  <c r="I26" i="39" s="1"/>
  <c r="J26" i="39" s="1"/>
  <c r="H25" i="39"/>
  <c r="I25" i="39" s="1"/>
  <c r="J25" i="39" s="1"/>
  <c r="H20" i="39"/>
  <c r="I20" i="39" s="1"/>
  <c r="J20" i="39" s="1"/>
  <c r="F17" i="39"/>
  <c r="H17" i="39" s="1"/>
  <c r="I17" i="39" s="1"/>
  <c r="J17" i="39" s="1"/>
  <c r="H16" i="39"/>
  <c r="I16" i="39" s="1"/>
  <c r="J16" i="39" s="1"/>
  <c r="H15" i="39"/>
  <c r="I15" i="39" s="1"/>
  <c r="J15" i="39" s="1"/>
  <c r="H14" i="39"/>
  <c r="I14" i="39" s="1"/>
  <c r="J14" i="39" s="1"/>
  <c r="H13" i="39"/>
  <c r="I13" i="39" s="1"/>
  <c r="J13" i="39" s="1"/>
  <c r="H12" i="39"/>
  <c r="I12" i="39" s="1"/>
  <c r="J12" i="39" s="1"/>
  <c r="H11" i="39"/>
  <c r="I11" i="39" s="1"/>
  <c r="J11" i="39" s="1"/>
  <c r="H10" i="39"/>
  <c r="I10" i="39" s="1"/>
  <c r="J10" i="39" s="1"/>
  <c r="H9" i="39"/>
  <c r="I9" i="39" s="1"/>
  <c r="J9" i="39" s="1"/>
  <c r="F8" i="39"/>
  <c r="H8" i="39" s="1"/>
  <c r="I8" i="39" s="1"/>
  <c r="J8" i="39" s="1"/>
  <c r="F4" i="39"/>
  <c r="F2" i="39"/>
  <c r="C2" i="39"/>
  <c r="F1" i="39"/>
  <c r="H11" i="38"/>
  <c r="I11" i="38" s="1"/>
  <c r="J11" i="38" s="1"/>
  <c r="H10" i="38"/>
  <c r="I10" i="38" s="1"/>
  <c r="J10" i="38" s="1"/>
  <c r="H9" i="38"/>
  <c r="I9" i="38" s="1"/>
  <c r="J9" i="38" s="1"/>
  <c r="F8" i="38"/>
  <c r="H8" i="38" s="1"/>
  <c r="I8" i="38" s="1"/>
  <c r="J8" i="38" s="1"/>
  <c r="F2" i="38"/>
  <c r="C2" i="38"/>
  <c r="F1" i="38"/>
  <c r="H9" i="37"/>
  <c r="I9" i="37" s="1"/>
  <c r="J9" i="37" s="1"/>
  <c r="H8" i="37"/>
  <c r="I8" i="37" s="1"/>
  <c r="J8" i="37" s="1"/>
  <c r="C1" i="37"/>
  <c r="C2" i="37" s="1"/>
  <c r="H17" i="43"/>
  <c r="I17" i="43" s="1"/>
  <c r="J17" i="43" s="1"/>
  <c r="H16" i="43"/>
  <c r="I16" i="43" s="1"/>
  <c r="J16" i="43" s="1"/>
  <c r="H15" i="43"/>
  <c r="I15" i="43" s="1"/>
  <c r="J15" i="43" s="1"/>
  <c r="H14" i="43"/>
  <c r="I14" i="43" s="1"/>
  <c r="J14" i="43" s="1"/>
  <c r="H13" i="43"/>
  <c r="I13" i="43" s="1"/>
  <c r="J13" i="43" s="1"/>
  <c r="H12" i="43"/>
  <c r="I12" i="43" s="1"/>
  <c r="J12" i="43" s="1"/>
  <c r="H11" i="43"/>
  <c r="I11" i="43" s="1"/>
  <c r="J11" i="43" s="1"/>
  <c r="H10" i="43"/>
  <c r="I10" i="43" s="1"/>
  <c r="J10" i="43" s="1"/>
  <c r="H9" i="43"/>
  <c r="I9" i="43" s="1"/>
  <c r="J9" i="43" s="1"/>
  <c r="F8" i="43"/>
  <c r="H8" i="43" s="1"/>
  <c r="I8" i="43" s="1"/>
  <c r="J8" i="43" s="1"/>
  <c r="C1" i="43"/>
  <c r="F2"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F8" i="42"/>
  <c r="H8" i="42" s="1"/>
  <c r="I8" i="42" s="1"/>
  <c r="J8" i="42" s="1"/>
  <c r="C1" i="42"/>
  <c r="C2"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F8" i="41"/>
  <c r="H8" i="41" s="1"/>
  <c r="I8" i="41" s="1"/>
  <c r="J8" i="41" s="1"/>
  <c r="C1" i="4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F8" i="36"/>
  <c r="H8" i="36" s="1"/>
  <c r="I8" i="36" s="1"/>
  <c r="J8" i="36" s="1"/>
  <c r="C1" i="36"/>
  <c r="C2" i="36" s="1"/>
  <c r="H12" i="46"/>
  <c r="I12" i="46" s="1"/>
  <c r="J12" i="46" s="1"/>
  <c r="H11" i="46"/>
  <c r="I11" i="46" s="1"/>
  <c r="J11" i="46" s="1"/>
  <c r="H10" i="46"/>
  <c r="I10" i="46" s="1"/>
  <c r="J10" i="46" s="1"/>
  <c r="H9" i="46"/>
  <c r="I9" i="46" s="1"/>
  <c r="J9" i="46" s="1"/>
  <c r="F8" i="46"/>
  <c r="H8" i="46" s="1"/>
  <c r="I8" i="46" s="1"/>
  <c r="J8" i="46" s="1"/>
  <c r="C1" i="46"/>
  <c r="H12" i="45"/>
  <c r="I12" i="45" s="1"/>
  <c r="J12" i="45" s="1"/>
  <c r="H11" i="45"/>
  <c r="I11" i="45" s="1"/>
  <c r="J11" i="45" s="1"/>
  <c r="H10" i="45"/>
  <c r="I10" i="45" s="1"/>
  <c r="J10" i="45" s="1"/>
  <c r="H9" i="45"/>
  <c r="I9" i="45" s="1"/>
  <c r="J9" i="45" s="1"/>
  <c r="F8" i="45"/>
  <c r="H8" i="45" s="1"/>
  <c r="I8" i="45" s="1"/>
  <c r="J8" i="45" s="1"/>
  <c r="C1" i="45"/>
  <c r="C2" i="45" s="1"/>
  <c r="H14" i="44"/>
  <c r="I14" i="44" s="1"/>
  <c r="J14" i="44" s="1"/>
  <c r="F13" i="44"/>
  <c r="H13" i="44" s="1"/>
  <c r="I13" i="44" s="1"/>
  <c r="J13" i="44" s="1"/>
  <c r="H12" i="44"/>
  <c r="I12" i="44" s="1"/>
  <c r="J12" i="44" s="1"/>
  <c r="H11" i="44"/>
  <c r="I11" i="44" s="1"/>
  <c r="J11" i="44" s="1"/>
  <c r="H10" i="44"/>
  <c r="I10" i="44" s="1"/>
  <c r="J10" i="44" s="1"/>
  <c r="H9" i="44"/>
  <c r="I9" i="44" s="1"/>
  <c r="J9" i="44" s="1"/>
  <c r="H8" i="44"/>
  <c r="I8" i="44" s="1"/>
  <c r="J8" i="44" s="1"/>
  <c r="C1" i="44"/>
  <c r="H14" i="94"/>
  <c r="I14" i="94" s="1"/>
  <c r="J14" i="94" s="1"/>
  <c r="F13" i="94"/>
  <c r="H13" i="94" s="1"/>
  <c r="I13" i="94" s="1"/>
  <c r="J13" i="94" s="1"/>
  <c r="H12" i="94"/>
  <c r="I12" i="94" s="1"/>
  <c r="J12" i="94" s="1"/>
  <c r="H11" i="94"/>
  <c r="I11" i="94" s="1"/>
  <c r="J11" i="94" s="1"/>
  <c r="H10" i="94"/>
  <c r="I10" i="94" s="1"/>
  <c r="J10" i="94" s="1"/>
  <c r="H9" i="94"/>
  <c r="I9" i="94" s="1"/>
  <c r="J9" i="94" s="1"/>
  <c r="H8" i="94"/>
  <c r="I8" i="94" s="1"/>
  <c r="J8" i="94" s="1"/>
  <c r="C1" i="94"/>
  <c r="C2" i="94" s="1"/>
  <c r="H14" i="35"/>
  <c r="I14" i="35" s="1"/>
  <c r="J14" i="35" s="1"/>
  <c r="F13" i="35"/>
  <c r="H13" i="35" s="1"/>
  <c r="I13" i="35" s="1"/>
  <c r="J13" i="35" s="1"/>
  <c r="H12" i="35"/>
  <c r="I12" i="35" s="1"/>
  <c r="J12" i="35" s="1"/>
  <c r="H11" i="35"/>
  <c r="I11" i="35" s="1"/>
  <c r="J11" i="35" s="1"/>
  <c r="H10" i="35"/>
  <c r="I10" i="35" s="1"/>
  <c r="J10" i="35" s="1"/>
  <c r="H9" i="35"/>
  <c r="I9" i="35" s="1"/>
  <c r="J9" i="35" s="1"/>
  <c r="H8" i="35"/>
  <c r="I8" i="35" s="1"/>
  <c r="J8" i="35" s="1"/>
  <c r="C1" i="35"/>
  <c r="H10" i="34"/>
  <c r="I10" i="34" s="1"/>
  <c r="J10" i="34" s="1"/>
  <c r="H9" i="34"/>
  <c r="I9" i="34" s="1"/>
  <c r="J9" i="34" s="1"/>
  <c r="H8" i="34"/>
  <c r="I8" i="34" s="1"/>
  <c r="J8" i="34" s="1"/>
  <c r="C1" i="34"/>
  <c r="H11" i="33"/>
  <c r="I11" i="33" s="1"/>
  <c r="J11" i="33" s="1"/>
  <c r="H10" i="33"/>
  <c r="I10" i="33" s="1"/>
  <c r="J10" i="33" s="1"/>
  <c r="H9" i="33"/>
  <c r="I9" i="33" s="1"/>
  <c r="J9" i="33" s="1"/>
  <c r="H8" i="33"/>
  <c r="I8" i="33" s="1"/>
  <c r="J8" i="33" s="1"/>
  <c r="C1" i="33"/>
  <c r="C2" i="33" s="1"/>
  <c r="F4" i="32"/>
  <c r="I13" i="32" s="1"/>
  <c r="H13" i="32" s="1"/>
  <c r="C1" i="32"/>
  <c r="H12" i="31"/>
  <c r="I12" i="31" s="1"/>
  <c r="J12" i="31" s="1"/>
  <c r="H11" i="31"/>
  <c r="I11" i="31" s="1"/>
  <c r="J11" i="31" s="1"/>
  <c r="H10" i="31"/>
  <c r="I10" i="31" s="1"/>
  <c r="J10" i="31" s="1"/>
  <c r="H9" i="31"/>
  <c r="I9" i="31" s="1"/>
  <c r="J9" i="31" s="1"/>
  <c r="H8" i="31"/>
  <c r="I8" i="31" s="1"/>
  <c r="J8" i="31" s="1"/>
  <c r="C1" i="31"/>
  <c r="C2" i="31" s="1"/>
  <c r="H20" i="30"/>
  <c r="I20" i="30" s="1"/>
  <c r="J20" i="30" s="1"/>
  <c r="H19" i="30"/>
  <c r="I19" i="30" s="1"/>
  <c r="J19" i="30" s="1"/>
  <c r="H18" i="30"/>
  <c r="I18" i="30" s="1"/>
  <c r="J18" i="30" s="1"/>
  <c r="H17" i="30"/>
  <c r="I17" i="30" s="1"/>
  <c r="J17" i="30" s="1"/>
  <c r="H16" i="30"/>
  <c r="I16" i="30" s="1"/>
  <c r="J16" i="30" s="1"/>
  <c r="H15" i="30"/>
  <c r="I15" i="30" s="1"/>
  <c r="J15" i="30" s="1"/>
  <c r="H14" i="30"/>
  <c r="I14" i="30" s="1"/>
  <c r="J14" i="30" s="1"/>
  <c r="H13" i="30"/>
  <c r="I13" i="30" s="1"/>
  <c r="J13" i="30" s="1"/>
  <c r="H12" i="30"/>
  <c r="I12" i="30" s="1"/>
  <c r="J12" i="30" s="1"/>
  <c r="H11" i="30"/>
  <c r="I11" i="30" s="1"/>
  <c r="J11" i="30" s="1"/>
  <c r="H10" i="30"/>
  <c r="I10" i="30" s="1"/>
  <c r="J10" i="30" s="1"/>
  <c r="H9" i="30"/>
  <c r="I9" i="30" s="1"/>
  <c r="J9" i="30" s="1"/>
  <c r="H8" i="30"/>
  <c r="I8" i="30" s="1"/>
  <c r="J8" i="30" s="1"/>
  <c r="F4" i="30"/>
  <c r="C1" i="30"/>
  <c r="H18" i="29"/>
  <c r="I18" i="29" s="1"/>
  <c r="J18" i="29" s="1"/>
  <c r="H17" i="29"/>
  <c r="I17" i="29" s="1"/>
  <c r="J17" i="29" s="1"/>
  <c r="H16" i="29"/>
  <c r="I16" i="29" s="1"/>
  <c r="J16" i="29" s="1"/>
  <c r="H15" i="29"/>
  <c r="I15" i="29" s="1"/>
  <c r="J15" i="29" s="1"/>
  <c r="H14" i="29"/>
  <c r="I14" i="29" s="1"/>
  <c r="J14" i="29" s="1"/>
  <c r="H13" i="29"/>
  <c r="I13" i="29" s="1"/>
  <c r="J13" i="29" s="1"/>
  <c r="H12" i="29"/>
  <c r="I12" i="29" s="1"/>
  <c r="J12" i="29" s="1"/>
  <c r="F10" i="29"/>
  <c r="H10" i="29" s="1"/>
  <c r="I10" i="29" s="1"/>
  <c r="J10" i="29" s="1"/>
  <c r="F9" i="29"/>
  <c r="H9" i="29" s="1"/>
  <c r="I9" i="29" s="1"/>
  <c r="J9" i="29" s="1"/>
  <c r="F8" i="29"/>
  <c r="H8" i="29" s="1"/>
  <c r="I8" i="29" s="1"/>
  <c r="J8" i="29" s="1"/>
  <c r="C1" i="29"/>
  <c r="H48" i="28"/>
  <c r="I48" i="28" s="1"/>
  <c r="J48" i="28" s="1"/>
  <c r="H47" i="28"/>
  <c r="I47" i="28" s="1"/>
  <c r="J47" i="28" s="1"/>
  <c r="H46" i="28"/>
  <c r="I46" i="28" s="1"/>
  <c r="J46" i="28" s="1"/>
  <c r="H45" i="28"/>
  <c r="I45" i="28" s="1"/>
  <c r="J45" i="28" s="1"/>
  <c r="H44" i="28"/>
  <c r="I44" i="28" s="1"/>
  <c r="J44" i="28" s="1"/>
  <c r="H43" i="28"/>
  <c r="I43" i="28" s="1"/>
  <c r="J43" i="28" s="1"/>
  <c r="H42" i="28"/>
  <c r="I42" i="28" s="1"/>
  <c r="J42" i="28" s="1"/>
  <c r="H41" i="28"/>
  <c r="I41" i="28" s="1"/>
  <c r="J41" i="28" s="1"/>
  <c r="H40" i="28"/>
  <c r="I40" i="28" s="1"/>
  <c r="J40" i="28" s="1"/>
  <c r="H39" i="28"/>
  <c r="I39" i="28" s="1"/>
  <c r="J39" i="28" s="1"/>
  <c r="H38" i="28"/>
  <c r="I38" i="28" s="1"/>
  <c r="J38" i="28" s="1"/>
  <c r="H37" i="28"/>
  <c r="I37" i="28" s="1"/>
  <c r="J37" i="28" s="1"/>
  <c r="H36" i="28"/>
  <c r="I36" i="28" s="1"/>
  <c r="J36" i="28" s="1"/>
  <c r="H35" i="28"/>
  <c r="I35" i="28" s="1"/>
  <c r="J35" i="28" s="1"/>
  <c r="H34" i="28"/>
  <c r="I34" i="28" s="1"/>
  <c r="J34" i="28" s="1"/>
  <c r="H33" i="28"/>
  <c r="I33" i="28" s="1"/>
  <c r="J33" i="28" s="1"/>
  <c r="H32" i="28"/>
  <c r="I32" i="28" s="1"/>
  <c r="J32" i="28" s="1"/>
  <c r="H31" i="28"/>
  <c r="I31" i="28" s="1"/>
  <c r="J31" i="28" s="1"/>
  <c r="H30" i="28"/>
  <c r="I30" i="28" s="1"/>
  <c r="J30" i="28" s="1"/>
  <c r="H29" i="28"/>
  <c r="I29" i="28" s="1"/>
  <c r="J29" i="28" s="1"/>
  <c r="H28" i="28"/>
  <c r="I28" i="28" s="1"/>
  <c r="J28" i="28" s="1"/>
  <c r="H27" i="28"/>
  <c r="I27" i="28" s="1"/>
  <c r="J27" i="28" s="1"/>
  <c r="H26" i="28"/>
  <c r="I26" i="28" s="1"/>
  <c r="J26" i="28" s="1"/>
  <c r="H25" i="28"/>
  <c r="I25" i="28" s="1"/>
  <c r="J25" i="28" s="1"/>
  <c r="H24" i="28"/>
  <c r="I24" i="28" s="1"/>
  <c r="J24" i="28" s="1"/>
  <c r="H23" i="28"/>
  <c r="I23" i="28" s="1"/>
  <c r="J23" i="28" s="1"/>
  <c r="H22" i="28"/>
  <c r="I22" i="28" s="1"/>
  <c r="J22" i="28" s="1"/>
  <c r="H21" i="28"/>
  <c r="I21" i="28" s="1"/>
  <c r="J21" i="28" s="1"/>
  <c r="H20" i="28"/>
  <c r="I20" i="28" s="1"/>
  <c r="J20" i="28" s="1"/>
  <c r="H19" i="28"/>
  <c r="I19" i="28" s="1"/>
  <c r="J19" i="28" s="1"/>
  <c r="H18" i="28"/>
  <c r="I18" i="28" s="1"/>
  <c r="J18" i="28" s="1"/>
  <c r="H17" i="28"/>
  <c r="I17" i="28" s="1"/>
  <c r="J17" i="28" s="1"/>
  <c r="H16" i="28"/>
  <c r="I16" i="28" s="1"/>
  <c r="J16" i="28" s="1"/>
  <c r="H15" i="28"/>
  <c r="I15" i="28" s="1"/>
  <c r="J15" i="28" s="1"/>
  <c r="H14" i="28"/>
  <c r="I14" i="28" s="1"/>
  <c r="J14" i="28" s="1"/>
  <c r="H13" i="28"/>
  <c r="I13" i="28" s="1"/>
  <c r="J13" i="28" s="1"/>
  <c r="H12" i="28"/>
  <c r="I12" i="28" s="1"/>
  <c r="J12" i="28" s="1"/>
  <c r="H11" i="28"/>
  <c r="I11" i="28" s="1"/>
  <c r="J11" i="28" s="1"/>
  <c r="H10" i="28"/>
  <c r="I10" i="28" s="1"/>
  <c r="J10" i="28" s="1"/>
  <c r="H9" i="28"/>
  <c r="I9" i="28" s="1"/>
  <c r="J9" i="28" s="1"/>
  <c r="H8" i="28"/>
  <c r="I8" i="28" s="1"/>
  <c r="J8" i="28" s="1"/>
  <c r="C1" i="28"/>
  <c r="F2" i="28" s="1"/>
  <c r="H22" i="27"/>
  <c r="I22" i="27" s="1"/>
  <c r="J22" i="27" s="1"/>
  <c r="H21" i="27"/>
  <c r="I21" i="27" s="1"/>
  <c r="J21" i="27" s="1"/>
  <c r="H20" i="27"/>
  <c r="I20" i="27" s="1"/>
  <c r="J20" i="27" s="1"/>
  <c r="H19" i="27"/>
  <c r="I19" i="27" s="1"/>
  <c r="J19" i="27" s="1"/>
  <c r="H18" i="27"/>
  <c r="I18" i="27" s="1"/>
  <c r="J18" i="27" s="1"/>
  <c r="H17" i="27"/>
  <c r="I17" i="27" s="1"/>
  <c r="J17" i="27" s="1"/>
  <c r="H16" i="27"/>
  <c r="I16" i="27" s="1"/>
  <c r="J16" i="27" s="1"/>
  <c r="H15" i="27"/>
  <c r="I15" i="27" s="1"/>
  <c r="J15" i="27" s="1"/>
  <c r="H14" i="27"/>
  <c r="I14" i="27" s="1"/>
  <c r="J14" i="27" s="1"/>
  <c r="H13" i="27"/>
  <c r="I13" i="27" s="1"/>
  <c r="J13" i="27" s="1"/>
  <c r="H12" i="27"/>
  <c r="I12" i="27" s="1"/>
  <c r="J12" i="27" s="1"/>
  <c r="H11" i="27"/>
  <c r="I11" i="27" s="1"/>
  <c r="J11" i="27" s="1"/>
  <c r="H10" i="27"/>
  <c r="I10" i="27" s="1"/>
  <c r="J10" i="27" s="1"/>
  <c r="H9" i="27"/>
  <c r="I9" i="27" s="1"/>
  <c r="J9" i="27" s="1"/>
  <c r="F8" i="27"/>
  <c r="H8" i="27" s="1"/>
  <c r="I8" i="27" s="1"/>
  <c r="J8" i="27" s="1"/>
  <c r="C1" i="27"/>
  <c r="C2" i="27" s="1"/>
  <c r="H34" i="77"/>
  <c r="I34" i="77" s="1"/>
  <c r="J34" i="77" s="1"/>
  <c r="H33" i="77"/>
  <c r="I33" i="77" s="1"/>
  <c r="J33" i="77" s="1"/>
  <c r="H32" i="77"/>
  <c r="I32" i="77" s="1"/>
  <c r="J32" i="77" s="1"/>
  <c r="H31" i="77"/>
  <c r="I31" i="77" s="1"/>
  <c r="J31" i="77" s="1"/>
  <c r="H30" i="77"/>
  <c r="I30" i="77" s="1"/>
  <c r="J30" i="77" s="1"/>
  <c r="H29" i="77"/>
  <c r="I29" i="77" s="1"/>
  <c r="J29" i="77" s="1"/>
  <c r="H27" i="77"/>
  <c r="I27" i="77" s="1"/>
  <c r="J27" i="77" s="1"/>
  <c r="H26" i="77"/>
  <c r="I26" i="77" s="1"/>
  <c r="J26" i="77" s="1"/>
  <c r="H25" i="77"/>
  <c r="I25" i="77" s="1"/>
  <c r="J25" i="77" s="1"/>
  <c r="F24" i="77"/>
  <c r="H24" i="77" s="1"/>
  <c r="I24" i="77" s="1"/>
  <c r="J24" i="77" s="1"/>
  <c r="F21" i="77"/>
  <c r="H21" i="77" s="1"/>
  <c r="I21" i="77" s="1"/>
  <c r="J21" i="77" s="1"/>
  <c r="H20" i="77"/>
  <c r="I20" i="77" s="1"/>
  <c r="J20" i="77" s="1"/>
  <c r="I16" i="77"/>
  <c r="I15" i="77"/>
  <c r="I14" i="77"/>
  <c r="H14" i="77" s="1"/>
  <c r="I13" i="77"/>
  <c r="H13" i="77" s="1"/>
  <c r="I12" i="77"/>
  <c r="I11" i="77"/>
  <c r="H11" i="77" s="1"/>
  <c r="I10" i="77"/>
  <c r="H10" i="77" s="1"/>
  <c r="I9" i="77"/>
  <c r="H9" i="77" s="1"/>
  <c r="I8" i="77"/>
  <c r="H8" i="77" s="1"/>
  <c r="C1" i="77"/>
  <c r="F8" i="76"/>
  <c r="F18" i="77" s="1"/>
  <c r="H18" i="77" s="1"/>
  <c r="I18" i="77" s="1"/>
  <c r="J18" i="77" s="1"/>
  <c r="F4" i="76"/>
  <c r="I10" i="76" s="1"/>
  <c r="H10" i="76" s="1"/>
  <c r="C1" i="76"/>
  <c r="H36" i="75"/>
  <c r="I36" i="75" s="1"/>
  <c r="J36" i="75" s="1"/>
  <c r="H35" i="75"/>
  <c r="I35" i="75" s="1"/>
  <c r="J35" i="75" s="1"/>
  <c r="H34" i="75"/>
  <c r="I34" i="75" s="1"/>
  <c r="J34" i="75" s="1"/>
  <c r="H33" i="75"/>
  <c r="I33" i="75" s="1"/>
  <c r="J33" i="75" s="1"/>
  <c r="H32" i="75"/>
  <c r="I32" i="75" s="1"/>
  <c r="J32" i="75" s="1"/>
  <c r="H31" i="75"/>
  <c r="I31" i="75" s="1"/>
  <c r="J31" i="75" s="1"/>
  <c r="H29" i="75"/>
  <c r="I29" i="75" s="1"/>
  <c r="J29" i="75" s="1"/>
  <c r="H28" i="75"/>
  <c r="I28" i="75" s="1"/>
  <c r="J28" i="75" s="1"/>
  <c r="H27" i="75"/>
  <c r="I27" i="75" s="1"/>
  <c r="J27" i="75" s="1"/>
  <c r="F24" i="75"/>
  <c r="H24" i="75" s="1"/>
  <c r="I24" i="75" s="1"/>
  <c r="J24" i="75" s="1"/>
  <c r="H22" i="75"/>
  <c r="I22" i="75" s="1"/>
  <c r="J22" i="75" s="1"/>
  <c r="F19" i="75"/>
  <c r="H19" i="75" s="1"/>
  <c r="I19" i="75" s="1"/>
  <c r="J19" i="75" s="1"/>
  <c r="H18" i="75"/>
  <c r="I18" i="75" s="1"/>
  <c r="J18" i="75" s="1"/>
  <c r="H17" i="75"/>
  <c r="I17" i="75" s="1"/>
  <c r="J17" i="75" s="1"/>
  <c r="H16" i="75"/>
  <c r="I16" i="75" s="1"/>
  <c r="J16" i="75" s="1"/>
  <c r="H15" i="75"/>
  <c r="I15" i="75" s="1"/>
  <c r="J15" i="75" s="1"/>
  <c r="H14" i="75"/>
  <c r="I14" i="75" s="1"/>
  <c r="J14" i="75" s="1"/>
  <c r="H13" i="75"/>
  <c r="I13" i="75" s="1"/>
  <c r="J13" i="75" s="1"/>
  <c r="H12" i="75"/>
  <c r="I12" i="75" s="1"/>
  <c r="J12" i="75" s="1"/>
  <c r="H11" i="75"/>
  <c r="I11" i="75" s="1"/>
  <c r="J11" i="75" s="1"/>
  <c r="H10" i="75"/>
  <c r="I10" i="75" s="1"/>
  <c r="J10" i="75" s="1"/>
  <c r="H9" i="75"/>
  <c r="I9" i="75" s="1"/>
  <c r="J9" i="75" s="1"/>
  <c r="H8" i="75"/>
  <c r="I8" i="75" s="1"/>
  <c r="J8" i="75" s="1"/>
  <c r="C1" i="75"/>
  <c r="F2" i="75" s="1"/>
  <c r="H36" i="74"/>
  <c r="I36" i="74" s="1"/>
  <c r="J36" i="74" s="1"/>
  <c r="H35" i="74"/>
  <c r="I35" i="74" s="1"/>
  <c r="J35" i="74" s="1"/>
  <c r="H34" i="74"/>
  <c r="I34" i="74" s="1"/>
  <c r="J34" i="74" s="1"/>
  <c r="H33" i="74"/>
  <c r="I33" i="74" s="1"/>
  <c r="J33" i="74" s="1"/>
  <c r="H32" i="74"/>
  <c r="I32" i="74" s="1"/>
  <c r="J32" i="74" s="1"/>
  <c r="H31" i="74"/>
  <c r="I31" i="74" s="1"/>
  <c r="J31" i="74" s="1"/>
  <c r="F30" i="74"/>
  <c r="H30" i="74" s="1"/>
  <c r="I30" i="74" s="1"/>
  <c r="J30" i="74" s="1"/>
  <c r="H29" i="74"/>
  <c r="I29" i="74" s="1"/>
  <c r="J29" i="74" s="1"/>
  <c r="H28" i="74"/>
  <c r="I28" i="74" s="1"/>
  <c r="J28" i="74" s="1"/>
  <c r="H27" i="74"/>
  <c r="I27" i="74" s="1"/>
  <c r="J27" i="74" s="1"/>
  <c r="F26" i="74"/>
  <c r="H26" i="74" s="1"/>
  <c r="I26" i="74" s="1"/>
  <c r="J26" i="74" s="1"/>
  <c r="F25" i="74"/>
  <c r="H25" i="74" s="1"/>
  <c r="I25" i="74" s="1"/>
  <c r="J25" i="74" s="1"/>
  <c r="F24" i="74"/>
  <c r="H24" i="74" s="1"/>
  <c r="I24" i="74" s="1"/>
  <c r="J24" i="74" s="1"/>
  <c r="F23" i="74"/>
  <c r="H23" i="74" s="1"/>
  <c r="I23" i="74" s="1"/>
  <c r="J23" i="74" s="1"/>
  <c r="H22" i="74"/>
  <c r="I22" i="74" s="1"/>
  <c r="J22" i="74" s="1"/>
  <c r="F19" i="74"/>
  <c r="H19" i="74" s="1"/>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C1" i="74"/>
  <c r="H33" i="73"/>
  <c r="I33" i="73" s="1"/>
  <c r="J33" i="73" s="1"/>
  <c r="H32" i="73"/>
  <c r="I32" i="73" s="1"/>
  <c r="J32" i="73" s="1"/>
  <c r="H31" i="73"/>
  <c r="I31" i="73" s="1"/>
  <c r="J31" i="73" s="1"/>
  <c r="H30" i="73"/>
  <c r="I30" i="73" s="1"/>
  <c r="J30" i="73" s="1"/>
  <c r="H29" i="73"/>
  <c r="I29" i="73" s="1"/>
  <c r="J29" i="73" s="1"/>
  <c r="H28" i="73"/>
  <c r="I28" i="73" s="1"/>
  <c r="J28" i="73" s="1"/>
  <c r="F27" i="73"/>
  <c r="H27" i="73" s="1"/>
  <c r="I27" i="73" s="1"/>
  <c r="J27" i="73" s="1"/>
  <c r="H26" i="73"/>
  <c r="I26" i="73" s="1"/>
  <c r="J26" i="73" s="1"/>
  <c r="H25" i="73"/>
  <c r="I25" i="73" s="1"/>
  <c r="J25" i="73" s="1"/>
  <c r="H24" i="73"/>
  <c r="I24" i="73" s="1"/>
  <c r="J24" i="73" s="1"/>
  <c r="H19" i="73"/>
  <c r="I19" i="73" s="1"/>
  <c r="J19" i="73" s="1"/>
  <c r="F16" i="73"/>
  <c r="H16" i="73" s="1"/>
  <c r="I16" i="73" s="1"/>
  <c r="J16" i="73" s="1"/>
  <c r="H15" i="73"/>
  <c r="I15" i="73" s="1"/>
  <c r="J15" i="73" s="1"/>
  <c r="H14" i="73"/>
  <c r="I14" i="73" s="1"/>
  <c r="J14" i="73" s="1"/>
  <c r="H13" i="73"/>
  <c r="I13" i="73" s="1"/>
  <c r="J13" i="73" s="1"/>
  <c r="H12" i="73"/>
  <c r="I12" i="73" s="1"/>
  <c r="J12" i="73" s="1"/>
  <c r="H11" i="73"/>
  <c r="I11" i="73" s="1"/>
  <c r="J11" i="73" s="1"/>
  <c r="H10" i="73"/>
  <c r="I10" i="73" s="1"/>
  <c r="J10" i="73" s="1"/>
  <c r="H9" i="73"/>
  <c r="I9" i="73" s="1"/>
  <c r="J9" i="73" s="1"/>
  <c r="H8" i="73"/>
  <c r="I8" i="73" s="1"/>
  <c r="J8" i="73" s="1"/>
  <c r="C1" i="73"/>
  <c r="F1" i="73" s="1"/>
  <c r="H36" i="72"/>
  <c r="I36" i="72" s="1"/>
  <c r="J36" i="72" s="1"/>
  <c r="H35" i="72"/>
  <c r="I35" i="72" s="1"/>
  <c r="J35" i="72" s="1"/>
  <c r="H34" i="72"/>
  <c r="I34" i="72" s="1"/>
  <c r="J34" i="72" s="1"/>
  <c r="H33" i="72"/>
  <c r="I33" i="72" s="1"/>
  <c r="J33" i="72" s="1"/>
  <c r="H32" i="72"/>
  <c r="I32" i="72" s="1"/>
  <c r="J32" i="72" s="1"/>
  <c r="H31" i="72"/>
  <c r="I31" i="72" s="1"/>
  <c r="J31" i="72" s="1"/>
  <c r="F30" i="72"/>
  <c r="H30" i="72" s="1"/>
  <c r="I30" i="72" s="1"/>
  <c r="J30" i="72" s="1"/>
  <c r="H29" i="72"/>
  <c r="I29" i="72" s="1"/>
  <c r="J29" i="72" s="1"/>
  <c r="H28" i="72"/>
  <c r="I28" i="72" s="1"/>
  <c r="J28" i="72" s="1"/>
  <c r="H27" i="72"/>
  <c r="I27" i="72" s="1"/>
  <c r="J27" i="72" s="1"/>
  <c r="H22" i="72"/>
  <c r="I22" i="72" s="1"/>
  <c r="J22" i="72" s="1"/>
  <c r="F19" i="72"/>
  <c r="H19" i="72" s="1"/>
  <c r="I19" i="72" s="1"/>
  <c r="J19" i="72" s="1"/>
  <c r="I17" i="72"/>
  <c r="C1" i="72"/>
  <c r="F2" i="72" s="1"/>
  <c r="H36" i="71"/>
  <c r="I36" i="71" s="1"/>
  <c r="J36" i="71" s="1"/>
  <c r="H35" i="71"/>
  <c r="I35" i="71" s="1"/>
  <c r="J35" i="71" s="1"/>
  <c r="H34" i="71"/>
  <c r="I34" i="71" s="1"/>
  <c r="J34" i="71" s="1"/>
  <c r="H33" i="71"/>
  <c r="I33" i="71" s="1"/>
  <c r="J33" i="71" s="1"/>
  <c r="H32" i="71"/>
  <c r="I32" i="71" s="1"/>
  <c r="J32" i="71" s="1"/>
  <c r="H31" i="71"/>
  <c r="I31" i="71" s="1"/>
  <c r="J31" i="71" s="1"/>
  <c r="F30" i="71"/>
  <c r="H30" i="71" s="1"/>
  <c r="I30" i="71" s="1"/>
  <c r="J30" i="71" s="1"/>
  <c r="H29" i="71"/>
  <c r="I29" i="71" s="1"/>
  <c r="J29" i="71" s="1"/>
  <c r="H28" i="71"/>
  <c r="I28" i="71" s="1"/>
  <c r="J28" i="71" s="1"/>
  <c r="H27" i="71"/>
  <c r="I27" i="71" s="1"/>
  <c r="J27" i="71" s="1"/>
  <c r="F23" i="71"/>
  <c r="H23" i="71" s="1"/>
  <c r="I23" i="71" s="1"/>
  <c r="J23" i="71" s="1"/>
  <c r="H22" i="71"/>
  <c r="I22" i="71" s="1"/>
  <c r="J22" i="71" s="1"/>
  <c r="F20" i="71"/>
  <c r="H20" i="71" s="1"/>
  <c r="I20" i="71" s="1"/>
  <c r="J20" i="71" s="1"/>
  <c r="F19" i="71"/>
  <c r="H19" i="71" s="1"/>
  <c r="I19" i="71" s="1"/>
  <c r="J19" i="71" s="1"/>
  <c r="F4" i="71"/>
  <c r="C1" i="71"/>
  <c r="F1" i="71" s="1"/>
  <c r="H37" i="70"/>
  <c r="I37" i="70" s="1"/>
  <c r="J37" i="70" s="1"/>
  <c r="H36" i="70"/>
  <c r="I36" i="70" s="1"/>
  <c r="J36" i="70" s="1"/>
  <c r="H35" i="70"/>
  <c r="I35" i="70" s="1"/>
  <c r="J35" i="70" s="1"/>
  <c r="H34" i="70"/>
  <c r="I34" i="70" s="1"/>
  <c r="J34" i="70" s="1"/>
  <c r="H33" i="70"/>
  <c r="I33" i="70" s="1"/>
  <c r="J33" i="70" s="1"/>
  <c r="H32" i="70"/>
  <c r="I32" i="70" s="1"/>
  <c r="J32" i="70" s="1"/>
  <c r="F31" i="70"/>
  <c r="H31" i="70" s="1"/>
  <c r="I31" i="70" s="1"/>
  <c r="J31" i="70" s="1"/>
  <c r="H30" i="70"/>
  <c r="I30" i="70" s="1"/>
  <c r="J30" i="70" s="1"/>
  <c r="H29" i="70"/>
  <c r="I29" i="70" s="1"/>
  <c r="J29" i="70" s="1"/>
  <c r="H28" i="70"/>
  <c r="I28" i="70" s="1"/>
  <c r="J28" i="70" s="1"/>
  <c r="H23" i="70"/>
  <c r="I23" i="70" s="1"/>
  <c r="J23" i="70" s="1"/>
  <c r="F20" i="70"/>
  <c r="H20" i="70" s="1"/>
  <c r="I20" i="70" s="1"/>
  <c r="J20" i="70" s="1"/>
  <c r="F4" i="70"/>
  <c r="I19" i="70" s="1"/>
  <c r="H19" i="70" s="1"/>
  <c r="C1" i="70"/>
  <c r="C2" i="70" s="1"/>
  <c r="H37" i="69"/>
  <c r="I37" i="69" s="1"/>
  <c r="J37" i="69" s="1"/>
  <c r="H36" i="69"/>
  <c r="I36" i="69" s="1"/>
  <c r="J36" i="69" s="1"/>
  <c r="H35" i="69"/>
  <c r="I35" i="69" s="1"/>
  <c r="J35" i="69" s="1"/>
  <c r="H34" i="69"/>
  <c r="I34" i="69" s="1"/>
  <c r="J34" i="69" s="1"/>
  <c r="H33" i="69"/>
  <c r="I33" i="69" s="1"/>
  <c r="J33" i="69" s="1"/>
  <c r="H32" i="69"/>
  <c r="I32" i="69" s="1"/>
  <c r="J32" i="69" s="1"/>
  <c r="F31" i="69"/>
  <c r="H31" i="69" s="1"/>
  <c r="I31" i="69" s="1"/>
  <c r="J31" i="69" s="1"/>
  <c r="H30" i="69"/>
  <c r="I30" i="69" s="1"/>
  <c r="J30" i="69" s="1"/>
  <c r="H29" i="69"/>
  <c r="I29" i="69" s="1"/>
  <c r="J29" i="69" s="1"/>
  <c r="H28" i="69"/>
  <c r="I28" i="69" s="1"/>
  <c r="J28" i="69" s="1"/>
  <c r="H23" i="69"/>
  <c r="I23" i="69" s="1"/>
  <c r="J23" i="69" s="1"/>
  <c r="F20" i="69"/>
  <c r="H20" i="69" s="1"/>
  <c r="I20" i="69" s="1"/>
  <c r="J20" i="69" s="1"/>
  <c r="F4" i="69"/>
  <c r="I19" i="69" s="1"/>
  <c r="H19" i="69" s="1"/>
  <c r="C1" i="69"/>
  <c r="C2" i="69" s="1"/>
  <c r="H37" i="68"/>
  <c r="I37" i="68" s="1"/>
  <c r="J37" i="68" s="1"/>
  <c r="H36" i="68"/>
  <c r="I36" i="68" s="1"/>
  <c r="J36" i="68" s="1"/>
  <c r="H35" i="68"/>
  <c r="I35" i="68" s="1"/>
  <c r="J35" i="68" s="1"/>
  <c r="H34" i="68"/>
  <c r="I34" i="68" s="1"/>
  <c r="J34" i="68" s="1"/>
  <c r="H33" i="68"/>
  <c r="I33" i="68" s="1"/>
  <c r="J33" i="68" s="1"/>
  <c r="H32" i="68"/>
  <c r="I32" i="68" s="1"/>
  <c r="J32" i="68" s="1"/>
  <c r="F31" i="68"/>
  <c r="H31" i="68" s="1"/>
  <c r="I31" i="68" s="1"/>
  <c r="J31" i="68" s="1"/>
  <c r="H30" i="68"/>
  <c r="I30" i="68" s="1"/>
  <c r="J30" i="68" s="1"/>
  <c r="H29" i="68"/>
  <c r="I29" i="68" s="1"/>
  <c r="J29" i="68" s="1"/>
  <c r="H28" i="68"/>
  <c r="I28" i="68" s="1"/>
  <c r="J28" i="68" s="1"/>
  <c r="H23" i="68"/>
  <c r="I23" i="68" s="1"/>
  <c r="J23" i="68" s="1"/>
  <c r="F20" i="68"/>
  <c r="H20" i="68" s="1"/>
  <c r="I20" i="68" s="1"/>
  <c r="J20" i="68" s="1"/>
  <c r="F4" i="68"/>
  <c r="C1" i="68"/>
  <c r="H37" i="67"/>
  <c r="I37" i="67" s="1"/>
  <c r="J37" i="67" s="1"/>
  <c r="H36" i="67"/>
  <c r="I36" i="67" s="1"/>
  <c r="J36" i="67" s="1"/>
  <c r="H35" i="67"/>
  <c r="I35" i="67" s="1"/>
  <c r="J35" i="67" s="1"/>
  <c r="H34" i="67"/>
  <c r="I34" i="67" s="1"/>
  <c r="J34" i="67" s="1"/>
  <c r="H33" i="67"/>
  <c r="I33" i="67" s="1"/>
  <c r="J33" i="67" s="1"/>
  <c r="H32" i="67"/>
  <c r="I32" i="67" s="1"/>
  <c r="J32" i="67" s="1"/>
  <c r="F31" i="67"/>
  <c r="H31" i="67" s="1"/>
  <c r="I31" i="67" s="1"/>
  <c r="J31" i="67" s="1"/>
  <c r="H30" i="67"/>
  <c r="I30" i="67" s="1"/>
  <c r="J30" i="67" s="1"/>
  <c r="H29" i="67"/>
  <c r="I29" i="67" s="1"/>
  <c r="J29" i="67" s="1"/>
  <c r="H28" i="67"/>
  <c r="I28" i="67" s="1"/>
  <c r="J28" i="67" s="1"/>
  <c r="H23" i="67"/>
  <c r="I23" i="67" s="1"/>
  <c r="J23" i="67" s="1"/>
  <c r="F20" i="67"/>
  <c r="H20" i="67" s="1"/>
  <c r="I20" i="67" s="1"/>
  <c r="J20" i="67" s="1"/>
  <c r="I19" i="67"/>
  <c r="H19" i="67" s="1"/>
  <c r="C1" i="67"/>
  <c r="H40" i="66"/>
  <c r="I40" i="66" s="1"/>
  <c r="J40" i="66" s="1"/>
  <c r="H39" i="66"/>
  <c r="I39" i="66" s="1"/>
  <c r="J39" i="66" s="1"/>
  <c r="H38" i="66"/>
  <c r="I38" i="66" s="1"/>
  <c r="J38" i="66" s="1"/>
  <c r="H37" i="66"/>
  <c r="I37" i="66" s="1"/>
  <c r="J37" i="66" s="1"/>
  <c r="H36" i="66"/>
  <c r="I36" i="66" s="1"/>
  <c r="J36" i="66" s="1"/>
  <c r="H35" i="66"/>
  <c r="I35" i="66" s="1"/>
  <c r="J35" i="66" s="1"/>
  <c r="H33" i="66"/>
  <c r="I33" i="66" s="1"/>
  <c r="J33" i="66" s="1"/>
  <c r="H32" i="66"/>
  <c r="I32" i="66" s="1"/>
  <c r="J32" i="66" s="1"/>
  <c r="H31" i="66"/>
  <c r="I31" i="66" s="1"/>
  <c r="J31" i="66" s="1"/>
  <c r="F30" i="66"/>
  <c r="H30" i="66" s="1"/>
  <c r="I30" i="66" s="1"/>
  <c r="J30" i="66" s="1"/>
  <c r="F27" i="66"/>
  <c r="H27" i="66" s="1"/>
  <c r="I27" i="66" s="1"/>
  <c r="J27" i="66" s="1"/>
  <c r="H26" i="66"/>
  <c r="I26" i="66" s="1"/>
  <c r="J26" i="66" s="1"/>
  <c r="F25" i="66"/>
  <c r="H25" i="66" s="1"/>
  <c r="I25" i="66" s="1"/>
  <c r="J25" i="66" s="1"/>
  <c r="F24" i="66"/>
  <c r="H24" i="66" s="1"/>
  <c r="I24" i="66" s="1"/>
  <c r="J24" i="66" s="1"/>
  <c r="F23" i="66"/>
  <c r="H23" i="66" s="1"/>
  <c r="I23" i="66" s="1"/>
  <c r="J23" i="66" s="1"/>
  <c r="H22" i="66"/>
  <c r="I22" i="66" s="1"/>
  <c r="J22" i="66" s="1"/>
  <c r="H21" i="66"/>
  <c r="I21" i="66" s="1"/>
  <c r="J21" i="66" s="1"/>
  <c r="H20" i="66"/>
  <c r="I20" i="66" s="1"/>
  <c r="J20" i="66" s="1"/>
  <c r="H19" i="66"/>
  <c r="I19" i="66" s="1"/>
  <c r="J19" i="66" s="1"/>
  <c r="H18" i="66"/>
  <c r="I18" i="66" s="1"/>
  <c r="J18" i="66" s="1"/>
  <c r="H17" i="66"/>
  <c r="I17" i="66" s="1"/>
  <c r="J17" i="66" s="1"/>
  <c r="H16" i="66"/>
  <c r="I16" i="66" s="1"/>
  <c r="J16" i="66" s="1"/>
  <c r="H15" i="66"/>
  <c r="I15" i="66" s="1"/>
  <c r="J15" i="66" s="1"/>
  <c r="H14" i="66"/>
  <c r="I14" i="66" s="1"/>
  <c r="J14" i="66" s="1"/>
  <c r="H13" i="66"/>
  <c r="I13" i="66" s="1"/>
  <c r="J13" i="66" s="1"/>
  <c r="H12" i="66"/>
  <c r="I12" i="66" s="1"/>
  <c r="J12" i="66" s="1"/>
  <c r="H11" i="66"/>
  <c r="I11" i="66" s="1"/>
  <c r="J11" i="66" s="1"/>
  <c r="H10" i="66"/>
  <c r="I10" i="66" s="1"/>
  <c r="J10" i="66" s="1"/>
  <c r="H9" i="66"/>
  <c r="I9" i="66" s="1"/>
  <c r="J9" i="66" s="1"/>
  <c r="H8" i="66"/>
  <c r="I8" i="66" s="1"/>
  <c r="J8" i="66" s="1"/>
  <c r="C1" i="66"/>
  <c r="F2" i="66" s="1"/>
  <c r="H40" i="65"/>
  <c r="I40" i="65" s="1"/>
  <c r="J40" i="65" s="1"/>
  <c r="H39" i="65"/>
  <c r="I39" i="65" s="1"/>
  <c r="J39" i="65" s="1"/>
  <c r="H38" i="65"/>
  <c r="I38" i="65" s="1"/>
  <c r="J38" i="65" s="1"/>
  <c r="H37" i="65"/>
  <c r="I37" i="65" s="1"/>
  <c r="J37" i="65" s="1"/>
  <c r="H36" i="65"/>
  <c r="I36" i="65" s="1"/>
  <c r="J36" i="65" s="1"/>
  <c r="H35" i="65"/>
  <c r="I35" i="65" s="1"/>
  <c r="J35" i="65" s="1"/>
  <c r="F34" i="65"/>
  <c r="H34" i="65" s="1"/>
  <c r="I34" i="65" s="1"/>
  <c r="J34" i="65" s="1"/>
  <c r="H33" i="65"/>
  <c r="I33" i="65" s="1"/>
  <c r="J33" i="65" s="1"/>
  <c r="H32" i="65"/>
  <c r="I32" i="65" s="1"/>
  <c r="J32" i="65" s="1"/>
  <c r="H31" i="65"/>
  <c r="I31" i="65" s="1"/>
  <c r="J31" i="65" s="1"/>
  <c r="F30" i="65"/>
  <c r="H30" i="65" s="1"/>
  <c r="I30" i="65" s="1"/>
  <c r="J30" i="65" s="1"/>
  <c r="F29" i="65"/>
  <c r="H29" i="65" s="1"/>
  <c r="I29" i="65" s="1"/>
  <c r="J29" i="65" s="1"/>
  <c r="F28" i="65"/>
  <c r="H28" i="65" s="1"/>
  <c r="I28" i="65" s="1"/>
  <c r="J28" i="65" s="1"/>
  <c r="F27" i="65"/>
  <c r="H27" i="65" s="1"/>
  <c r="I27" i="65" s="1"/>
  <c r="J27" i="65" s="1"/>
  <c r="H26" i="65"/>
  <c r="I26" i="65" s="1"/>
  <c r="J26" i="65" s="1"/>
  <c r="F23" i="65"/>
  <c r="H23" i="65" s="1"/>
  <c r="I23" i="65" s="1"/>
  <c r="J23" i="65" s="1"/>
  <c r="H22" i="65"/>
  <c r="I22" i="65" s="1"/>
  <c r="J22" i="65" s="1"/>
  <c r="H21" i="65"/>
  <c r="I21" i="65" s="1"/>
  <c r="J21" i="65" s="1"/>
  <c r="H20" i="65"/>
  <c r="I20" i="65" s="1"/>
  <c r="J20" i="65" s="1"/>
  <c r="H19" i="65"/>
  <c r="I19" i="65" s="1"/>
  <c r="J19" i="65" s="1"/>
  <c r="H18" i="65"/>
  <c r="I18" i="65" s="1"/>
  <c r="J18" i="65" s="1"/>
  <c r="H17" i="65"/>
  <c r="I17" i="65" s="1"/>
  <c r="J17" i="65" s="1"/>
  <c r="H16" i="65"/>
  <c r="I16" i="65" s="1"/>
  <c r="J16" i="65" s="1"/>
  <c r="H15" i="65"/>
  <c r="I15" i="65" s="1"/>
  <c r="J15" i="65" s="1"/>
  <c r="H14" i="65"/>
  <c r="I14" i="65" s="1"/>
  <c r="J14" i="65" s="1"/>
  <c r="H13" i="65"/>
  <c r="I13" i="65" s="1"/>
  <c r="J13" i="65" s="1"/>
  <c r="H12" i="65"/>
  <c r="I12" i="65" s="1"/>
  <c r="J12" i="65" s="1"/>
  <c r="H11" i="65"/>
  <c r="I11" i="65" s="1"/>
  <c r="J11" i="65" s="1"/>
  <c r="H10" i="65"/>
  <c r="I10" i="65" s="1"/>
  <c r="J10" i="65" s="1"/>
  <c r="H9" i="65"/>
  <c r="I9" i="65" s="1"/>
  <c r="J9" i="65" s="1"/>
  <c r="H8" i="65"/>
  <c r="I8" i="65" s="1"/>
  <c r="J8" i="65" s="1"/>
  <c r="C1" i="65"/>
  <c r="F2" i="65" s="1"/>
  <c r="H40" i="64"/>
  <c r="I40" i="64" s="1"/>
  <c r="J40" i="64" s="1"/>
  <c r="H39" i="64"/>
  <c r="I39" i="64" s="1"/>
  <c r="J39" i="64" s="1"/>
  <c r="H38" i="64"/>
  <c r="I38" i="64" s="1"/>
  <c r="J38" i="64" s="1"/>
  <c r="H37" i="64"/>
  <c r="I37" i="64" s="1"/>
  <c r="J37" i="64" s="1"/>
  <c r="H36" i="64"/>
  <c r="I36" i="64" s="1"/>
  <c r="J36" i="64" s="1"/>
  <c r="H35" i="64"/>
  <c r="I35" i="64" s="1"/>
  <c r="J35" i="64" s="1"/>
  <c r="F34" i="64"/>
  <c r="H34" i="64" s="1"/>
  <c r="I34" i="64" s="1"/>
  <c r="J34" i="64" s="1"/>
  <c r="H33" i="64"/>
  <c r="I33" i="64" s="1"/>
  <c r="J33" i="64" s="1"/>
  <c r="H32" i="64"/>
  <c r="I32" i="64" s="1"/>
  <c r="J32" i="64" s="1"/>
  <c r="H31" i="64"/>
  <c r="I31" i="64" s="1"/>
  <c r="J31" i="64" s="1"/>
  <c r="F30" i="64"/>
  <c r="H30" i="64" s="1"/>
  <c r="I30" i="64" s="1"/>
  <c r="J30" i="64" s="1"/>
  <c r="F29" i="64"/>
  <c r="H29" i="64" s="1"/>
  <c r="I29" i="64" s="1"/>
  <c r="J29" i="64" s="1"/>
  <c r="F28" i="64"/>
  <c r="H28" i="64" s="1"/>
  <c r="I28" i="64" s="1"/>
  <c r="J28" i="64" s="1"/>
  <c r="F27" i="64"/>
  <c r="H27" i="64" s="1"/>
  <c r="I27" i="64" s="1"/>
  <c r="J27" i="64" s="1"/>
  <c r="H26" i="64"/>
  <c r="I26" i="64" s="1"/>
  <c r="J26" i="64" s="1"/>
  <c r="F25" i="64"/>
  <c r="H25" i="64" s="1"/>
  <c r="I25" i="64" s="1"/>
  <c r="J25" i="64" s="1"/>
  <c r="F24" i="64"/>
  <c r="H24" i="64" s="1"/>
  <c r="I24" i="64" s="1"/>
  <c r="J24" i="64" s="1"/>
  <c r="F23" i="64"/>
  <c r="H23" i="64" s="1"/>
  <c r="I23" i="64" s="1"/>
  <c r="J23" i="64" s="1"/>
  <c r="H22" i="64"/>
  <c r="I22" i="64" s="1"/>
  <c r="J22" i="64" s="1"/>
  <c r="H21" i="64"/>
  <c r="I21" i="64" s="1"/>
  <c r="J21" i="64" s="1"/>
  <c r="H20" i="64"/>
  <c r="I20" i="64" s="1"/>
  <c r="J20" i="64" s="1"/>
  <c r="H19" i="64"/>
  <c r="I19" i="64" s="1"/>
  <c r="J19" i="64" s="1"/>
  <c r="H18" i="64"/>
  <c r="I18" i="64" s="1"/>
  <c r="J18" i="64" s="1"/>
  <c r="H17" i="64"/>
  <c r="I17" i="64" s="1"/>
  <c r="J17" i="64" s="1"/>
  <c r="H16" i="64"/>
  <c r="I16" i="64" s="1"/>
  <c r="J16" i="64" s="1"/>
  <c r="H15" i="64"/>
  <c r="I15" i="64" s="1"/>
  <c r="J15" i="64" s="1"/>
  <c r="J14" i="64"/>
  <c r="H14" i="64"/>
  <c r="J13" i="64"/>
  <c r="H13" i="64"/>
  <c r="J12" i="64"/>
  <c r="H12" i="64"/>
  <c r="J11" i="64"/>
  <c r="H11" i="64"/>
  <c r="H10" i="64"/>
  <c r="I10" i="64" s="1"/>
  <c r="J10" i="64" s="1"/>
  <c r="H9" i="64"/>
  <c r="I9" i="64" s="1"/>
  <c r="J9" i="64" s="1"/>
  <c r="H8" i="64"/>
  <c r="I8" i="64" s="1"/>
  <c r="J8" i="64" s="1"/>
  <c r="C1" i="64"/>
  <c r="H40" i="63"/>
  <c r="I40" i="63" s="1"/>
  <c r="J40" i="63" s="1"/>
  <c r="H39" i="63"/>
  <c r="I39" i="63" s="1"/>
  <c r="J39" i="63" s="1"/>
  <c r="H38" i="63"/>
  <c r="I38" i="63" s="1"/>
  <c r="J38" i="63" s="1"/>
  <c r="H37" i="63"/>
  <c r="I37" i="63" s="1"/>
  <c r="J37" i="63" s="1"/>
  <c r="H36" i="63"/>
  <c r="I36" i="63" s="1"/>
  <c r="J36" i="63" s="1"/>
  <c r="H35" i="63"/>
  <c r="I35" i="63" s="1"/>
  <c r="J35" i="63" s="1"/>
  <c r="F34" i="63"/>
  <c r="H34" i="63" s="1"/>
  <c r="I34" i="63" s="1"/>
  <c r="J34" i="63" s="1"/>
  <c r="H33" i="63"/>
  <c r="I33" i="63" s="1"/>
  <c r="J33" i="63" s="1"/>
  <c r="H32" i="63"/>
  <c r="I32" i="63" s="1"/>
  <c r="J32" i="63" s="1"/>
  <c r="H31" i="63"/>
  <c r="I31" i="63" s="1"/>
  <c r="J31" i="63" s="1"/>
  <c r="F30" i="63"/>
  <c r="H30" i="63" s="1"/>
  <c r="I30" i="63" s="1"/>
  <c r="J30" i="63" s="1"/>
  <c r="F29" i="63"/>
  <c r="H29" i="63" s="1"/>
  <c r="I29" i="63" s="1"/>
  <c r="J29" i="63" s="1"/>
  <c r="F28" i="63"/>
  <c r="H28" i="63" s="1"/>
  <c r="I28" i="63" s="1"/>
  <c r="J28" i="63" s="1"/>
  <c r="F27" i="63"/>
  <c r="H27" i="63" s="1"/>
  <c r="I27" i="63" s="1"/>
  <c r="J27" i="63" s="1"/>
  <c r="H26" i="63"/>
  <c r="I26" i="63" s="1"/>
  <c r="J26" i="63" s="1"/>
  <c r="F25" i="63"/>
  <c r="H25" i="63" s="1"/>
  <c r="I25" i="63" s="1"/>
  <c r="J25" i="63" s="1"/>
  <c r="F24" i="63"/>
  <c r="H24" i="63" s="1"/>
  <c r="I24" i="63" s="1"/>
  <c r="J24" i="63" s="1"/>
  <c r="F23" i="63"/>
  <c r="H23" i="63" s="1"/>
  <c r="I23" i="63" s="1"/>
  <c r="J23" i="63" s="1"/>
  <c r="H22" i="63"/>
  <c r="I22" i="63" s="1"/>
  <c r="J22" i="63" s="1"/>
  <c r="H21" i="63"/>
  <c r="I21" i="63" s="1"/>
  <c r="J21" i="63" s="1"/>
  <c r="H20" i="63"/>
  <c r="I20" i="63" s="1"/>
  <c r="J20" i="63" s="1"/>
  <c r="H19" i="63"/>
  <c r="I19" i="63" s="1"/>
  <c r="J19" i="63" s="1"/>
  <c r="H18" i="63"/>
  <c r="I18" i="63" s="1"/>
  <c r="J18" i="63" s="1"/>
  <c r="H17" i="63"/>
  <c r="I17" i="63" s="1"/>
  <c r="J17" i="63" s="1"/>
  <c r="H16" i="63"/>
  <c r="I16" i="63" s="1"/>
  <c r="J16" i="63" s="1"/>
  <c r="H15" i="63"/>
  <c r="I15" i="63" s="1"/>
  <c r="J15" i="63" s="1"/>
  <c r="H14" i="63"/>
  <c r="H13" i="63"/>
  <c r="H12" i="63"/>
  <c r="H11" i="63"/>
  <c r="H10" i="63"/>
  <c r="I10" i="63" s="1"/>
  <c r="J10" i="63" s="1"/>
  <c r="H9" i="63"/>
  <c r="I9" i="63" s="1"/>
  <c r="J9" i="63" s="1"/>
  <c r="H8" i="63"/>
  <c r="I8" i="63" s="1"/>
  <c r="J8" i="63" s="1"/>
  <c r="C1" i="63"/>
  <c r="F2" i="63" s="1"/>
  <c r="H36" i="62"/>
  <c r="I36" i="62" s="1"/>
  <c r="J36" i="62" s="1"/>
  <c r="H35" i="62"/>
  <c r="I35" i="62" s="1"/>
  <c r="J35" i="62" s="1"/>
  <c r="H34" i="62"/>
  <c r="I34" i="62" s="1"/>
  <c r="J34" i="62" s="1"/>
  <c r="H33" i="62"/>
  <c r="I33" i="62" s="1"/>
  <c r="J33" i="62" s="1"/>
  <c r="H32" i="62"/>
  <c r="I32" i="62" s="1"/>
  <c r="J32" i="62" s="1"/>
  <c r="H31" i="62"/>
  <c r="I31" i="62" s="1"/>
  <c r="J31" i="62" s="1"/>
  <c r="F30" i="62"/>
  <c r="H30" i="62" s="1"/>
  <c r="I30" i="62" s="1"/>
  <c r="J30" i="62" s="1"/>
  <c r="H29" i="62"/>
  <c r="I29" i="62" s="1"/>
  <c r="J29" i="62" s="1"/>
  <c r="H28" i="62"/>
  <c r="I28" i="62" s="1"/>
  <c r="J28" i="62" s="1"/>
  <c r="H27" i="62"/>
  <c r="I27" i="62" s="1"/>
  <c r="J27" i="62" s="1"/>
  <c r="F26" i="62"/>
  <c r="H26" i="62" s="1"/>
  <c r="I26" i="62" s="1"/>
  <c r="J26" i="62" s="1"/>
  <c r="F25" i="62"/>
  <c r="H25" i="62" s="1"/>
  <c r="I25" i="62" s="1"/>
  <c r="J25" i="62" s="1"/>
  <c r="F24" i="62"/>
  <c r="H24" i="62" s="1"/>
  <c r="I24" i="62" s="1"/>
  <c r="J24" i="62" s="1"/>
  <c r="F23" i="62"/>
  <c r="H23" i="62" s="1"/>
  <c r="I23" i="62" s="1"/>
  <c r="J23" i="62" s="1"/>
  <c r="H22" i="62"/>
  <c r="I22" i="62" s="1"/>
  <c r="J22" i="62" s="1"/>
  <c r="F21" i="62"/>
  <c r="H21" i="62" s="1"/>
  <c r="I21" i="62" s="1"/>
  <c r="J21" i="62" s="1"/>
  <c r="F20" i="62"/>
  <c r="H20" i="62" s="1"/>
  <c r="I20" i="62" s="1"/>
  <c r="J20" i="62" s="1"/>
  <c r="F19" i="62"/>
  <c r="H19" i="62" s="1"/>
  <c r="I19" i="62" s="1"/>
  <c r="J19" i="62" s="1"/>
  <c r="H18" i="62"/>
  <c r="I18" i="62" s="1"/>
  <c r="J18" i="62" s="1"/>
  <c r="H17" i="62"/>
  <c r="I17" i="62" s="1"/>
  <c r="J17" i="62" s="1"/>
  <c r="H16" i="62"/>
  <c r="I16" i="62" s="1"/>
  <c r="J16" i="62" s="1"/>
  <c r="H15" i="62"/>
  <c r="I15" i="62" s="1"/>
  <c r="J15" i="62" s="1"/>
  <c r="H14" i="62"/>
  <c r="I14" i="62" s="1"/>
  <c r="J14" i="62" s="1"/>
  <c r="H13" i="62"/>
  <c r="I13" i="62" s="1"/>
  <c r="J13" i="62" s="1"/>
  <c r="H12" i="62"/>
  <c r="I12" i="62" s="1"/>
  <c r="J12" i="62" s="1"/>
  <c r="H11" i="62"/>
  <c r="I11" i="62" s="1"/>
  <c r="J11" i="62" s="1"/>
  <c r="H10" i="62"/>
  <c r="I10" i="62" s="1"/>
  <c r="J10" i="62" s="1"/>
  <c r="H9" i="62"/>
  <c r="I9" i="62" s="1"/>
  <c r="J9" i="62" s="1"/>
  <c r="H8" i="62"/>
  <c r="I8" i="62" s="1"/>
  <c r="J8" i="62" s="1"/>
  <c r="F4" i="62"/>
  <c r="C1" i="62"/>
  <c r="F2" i="62" s="1"/>
  <c r="H36" i="61"/>
  <c r="I36" i="61" s="1"/>
  <c r="J36" i="61" s="1"/>
  <c r="H35" i="61"/>
  <c r="I35" i="61" s="1"/>
  <c r="J35" i="61" s="1"/>
  <c r="H34" i="61"/>
  <c r="I34" i="61" s="1"/>
  <c r="J34" i="61" s="1"/>
  <c r="H33" i="61"/>
  <c r="I33" i="61" s="1"/>
  <c r="J33" i="61" s="1"/>
  <c r="H32" i="61"/>
  <c r="I32" i="61" s="1"/>
  <c r="J32" i="61" s="1"/>
  <c r="H31" i="61"/>
  <c r="I31" i="61" s="1"/>
  <c r="J31" i="61" s="1"/>
  <c r="F30" i="61"/>
  <c r="H30" i="61" s="1"/>
  <c r="I30" i="61" s="1"/>
  <c r="J30" i="61" s="1"/>
  <c r="H29" i="61"/>
  <c r="I29" i="61" s="1"/>
  <c r="J29" i="61" s="1"/>
  <c r="H28" i="61"/>
  <c r="I28" i="61" s="1"/>
  <c r="J28" i="61" s="1"/>
  <c r="H27" i="61"/>
  <c r="I27" i="61" s="1"/>
  <c r="J27" i="61" s="1"/>
  <c r="F26" i="61"/>
  <c r="H26" i="61" s="1"/>
  <c r="I26" i="61" s="1"/>
  <c r="J26" i="61" s="1"/>
  <c r="F25" i="61"/>
  <c r="H25" i="61" s="1"/>
  <c r="I25" i="61" s="1"/>
  <c r="J25" i="61" s="1"/>
  <c r="F24" i="61"/>
  <c r="H24" i="61" s="1"/>
  <c r="I24" i="61" s="1"/>
  <c r="J24" i="61" s="1"/>
  <c r="F23" i="61"/>
  <c r="H23" i="61" s="1"/>
  <c r="I23" i="61" s="1"/>
  <c r="J23" i="61" s="1"/>
  <c r="H22" i="61"/>
  <c r="I22" i="61" s="1"/>
  <c r="J22" i="61" s="1"/>
  <c r="F21" i="61"/>
  <c r="H21" i="61" s="1"/>
  <c r="I21" i="61" s="1"/>
  <c r="J21" i="61" s="1"/>
  <c r="F20" i="61"/>
  <c r="H20" i="61" s="1"/>
  <c r="I20" i="61" s="1"/>
  <c r="J20" i="61" s="1"/>
  <c r="F19" i="61"/>
  <c r="H19" i="61" s="1"/>
  <c r="I19" i="61" s="1"/>
  <c r="J19" i="61" s="1"/>
  <c r="H18" i="61"/>
  <c r="I18" i="61" s="1"/>
  <c r="J18" i="61" s="1"/>
  <c r="H17" i="61"/>
  <c r="I17" i="61" s="1"/>
  <c r="J17" i="61" s="1"/>
  <c r="H16" i="61"/>
  <c r="I16" i="61" s="1"/>
  <c r="J16" i="61" s="1"/>
  <c r="H15" i="61"/>
  <c r="I15" i="61" s="1"/>
  <c r="J15" i="61" s="1"/>
  <c r="H14" i="61"/>
  <c r="I14" i="61" s="1"/>
  <c r="J14" i="61" s="1"/>
  <c r="H13" i="61"/>
  <c r="I13" i="61" s="1"/>
  <c r="J13" i="61" s="1"/>
  <c r="H12" i="61"/>
  <c r="I12" i="61" s="1"/>
  <c r="J12" i="61" s="1"/>
  <c r="H11" i="61"/>
  <c r="I11" i="61" s="1"/>
  <c r="J11" i="61" s="1"/>
  <c r="H10" i="61"/>
  <c r="I10" i="61" s="1"/>
  <c r="J10" i="61" s="1"/>
  <c r="H9" i="61"/>
  <c r="I9" i="61" s="1"/>
  <c r="J9" i="61" s="1"/>
  <c r="H8" i="61"/>
  <c r="I8" i="61" s="1"/>
  <c r="J8" i="61" s="1"/>
  <c r="F4" i="61"/>
  <c r="C1" i="61"/>
  <c r="F2" i="61" s="1"/>
  <c r="H35" i="60"/>
  <c r="I35" i="60" s="1"/>
  <c r="J35" i="60" s="1"/>
  <c r="H34" i="60"/>
  <c r="I34" i="60" s="1"/>
  <c r="J34" i="60" s="1"/>
  <c r="H33" i="60"/>
  <c r="I33" i="60" s="1"/>
  <c r="J33" i="60" s="1"/>
  <c r="H32" i="60"/>
  <c r="I32" i="60" s="1"/>
  <c r="J32" i="60" s="1"/>
  <c r="H31" i="60"/>
  <c r="I31" i="60" s="1"/>
  <c r="J31" i="60" s="1"/>
  <c r="H30" i="60"/>
  <c r="I30" i="60" s="1"/>
  <c r="J30" i="60" s="1"/>
  <c r="F29" i="60"/>
  <c r="H29" i="60" s="1"/>
  <c r="I29" i="60" s="1"/>
  <c r="J29" i="60" s="1"/>
  <c r="H28" i="60"/>
  <c r="I28" i="60" s="1"/>
  <c r="J28" i="60" s="1"/>
  <c r="H27" i="60"/>
  <c r="I27" i="60" s="1"/>
  <c r="J27" i="60" s="1"/>
  <c r="H26" i="60"/>
  <c r="I26" i="60" s="1"/>
  <c r="J26" i="60" s="1"/>
  <c r="H21" i="60"/>
  <c r="I21" i="60" s="1"/>
  <c r="J21" i="60" s="1"/>
  <c r="F18" i="60"/>
  <c r="H18" i="60" s="1"/>
  <c r="I18" i="60" s="1"/>
  <c r="J18" i="60" s="1"/>
  <c r="H17" i="60"/>
  <c r="I17" i="60" s="1"/>
  <c r="J17" i="60" s="1"/>
  <c r="I16" i="60"/>
  <c r="I15" i="60"/>
  <c r="H15" i="60" s="1"/>
  <c r="I14" i="60"/>
  <c r="H14" i="60" s="1"/>
  <c r="I13" i="60"/>
  <c r="H13" i="60" s="1"/>
  <c r="I12" i="60"/>
  <c r="I11" i="60"/>
  <c r="H11" i="60" s="1"/>
  <c r="I10" i="60"/>
  <c r="H10" i="60" s="1"/>
  <c r="I9" i="60"/>
  <c r="J9" i="60" s="1"/>
  <c r="I8" i="60"/>
  <c r="C1" i="60"/>
  <c r="F1" i="60" s="1"/>
  <c r="H35" i="59"/>
  <c r="I35" i="59" s="1"/>
  <c r="J35" i="59" s="1"/>
  <c r="H34" i="59"/>
  <c r="I34" i="59" s="1"/>
  <c r="J34" i="59" s="1"/>
  <c r="H33" i="59"/>
  <c r="I33" i="59" s="1"/>
  <c r="J33" i="59" s="1"/>
  <c r="H32" i="59"/>
  <c r="I32" i="59" s="1"/>
  <c r="J32" i="59" s="1"/>
  <c r="H31" i="59"/>
  <c r="I31" i="59" s="1"/>
  <c r="J31" i="59" s="1"/>
  <c r="H30" i="59"/>
  <c r="I30" i="59" s="1"/>
  <c r="J30" i="59" s="1"/>
  <c r="F29" i="59"/>
  <c r="H29" i="59" s="1"/>
  <c r="I29" i="59" s="1"/>
  <c r="J29" i="59" s="1"/>
  <c r="H28" i="59"/>
  <c r="I28" i="59" s="1"/>
  <c r="J28" i="59" s="1"/>
  <c r="H27" i="59"/>
  <c r="I27" i="59" s="1"/>
  <c r="J27" i="59" s="1"/>
  <c r="H26" i="59"/>
  <c r="I26" i="59" s="1"/>
  <c r="J26" i="59" s="1"/>
  <c r="H21" i="59"/>
  <c r="I21" i="59" s="1"/>
  <c r="J21" i="59" s="1"/>
  <c r="F18" i="59"/>
  <c r="H18" i="59" s="1"/>
  <c r="I18" i="59" s="1"/>
  <c r="J18" i="59" s="1"/>
  <c r="H17" i="59"/>
  <c r="I17" i="59" s="1"/>
  <c r="J17" i="59" s="1"/>
  <c r="I16" i="59"/>
  <c r="H16" i="59" s="1"/>
  <c r="I15" i="59"/>
  <c r="H15" i="59" s="1"/>
  <c r="I14" i="59"/>
  <c r="I13" i="59"/>
  <c r="H13" i="59" s="1"/>
  <c r="I12" i="59"/>
  <c r="H12" i="59" s="1"/>
  <c r="I11" i="59"/>
  <c r="H11" i="59" s="1"/>
  <c r="I10" i="59"/>
  <c r="H9" i="59"/>
  <c r="I9" i="59" s="1"/>
  <c r="J9" i="59" s="1"/>
  <c r="I8" i="59"/>
  <c r="H8" i="59" s="1"/>
  <c r="C1" i="59"/>
  <c r="C2" i="59" s="1"/>
  <c r="H35" i="58"/>
  <c r="I35" i="58" s="1"/>
  <c r="J35" i="58" s="1"/>
  <c r="H34" i="58"/>
  <c r="I34" i="58" s="1"/>
  <c r="J34" i="58" s="1"/>
  <c r="H33" i="58"/>
  <c r="I33" i="58" s="1"/>
  <c r="J33" i="58" s="1"/>
  <c r="H32" i="58"/>
  <c r="I32" i="58" s="1"/>
  <c r="J32" i="58" s="1"/>
  <c r="H31" i="58"/>
  <c r="I31" i="58" s="1"/>
  <c r="J31" i="58" s="1"/>
  <c r="H30" i="58"/>
  <c r="I30" i="58" s="1"/>
  <c r="J30" i="58" s="1"/>
  <c r="F29" i="58"/>
  <c r="H29" i="58" s="1"/>
  <c r="I29" i="58" s="1"/>
  <c r="J29" i="58" s="1"/>
  <c r="H28" i="58"/>
  <c r="I28" i="58" s="1"/>
  <c r="J28" i="58" s="1"/>
  <c r="H27" i="58"/>
  <c r="I27" i="58" s="1"/>
  <c r="J27" i="58" s="1"/>
  <c r="H26" i="58"/>
  <c r="I26" i="58" s="1"/>
  <c r="J26" i="58" s="1"/>
  <c r="H21" i="58"/>
  <c r="I21" i="58" s="1"/>
  <c r="J21" i="58" s="1"/>
  <c r="F18" i="58"/>
  <c r="H18" i="58" s="1"/>
  <c r="I18" i="58" s="1"/>
  <c r="J18" i="58" s="1"/>
  <c r="F4" i="58"/>
  <c r="I16" i="58" s="1"/>
  <c r="H16" i="58" s="1"/>
  <c r="C1" i="58"/>
  <c r="C2" i="58" s="1"/>
  <c r="H35" i="57"/>
  <c r="I35" i="57" s="1"/>
  <c r="J35" i="57" s="1"/>
  <c r="H34" i="57"/>
  <c r="I34" i="57" s="1"/>
  <c r="J34" i="57" s="1"/>
  <c r="H33" i="57"/>
  <c r="I33" i="57" s="1"/>
  <c r="J33" i="57" s="1"/>
  <c r="H32" i="57"/>
  <c r="I32" i="57" s="1"/>
  <c r="J32" i="57" s="1"/>
  <c r="H31" i="57"/>
  <c r="I31" i="57" s="1"/>
  <c r="J31" i="57" s="1"/>
  <c r="H30" i="57"/>
  <c r="I30" i="57" s="1"/>
  <c r="J30" i="57" s="1"/>
  <c r="F29" i="57"/>
  <c r="H29" i="57" s="1"/>
  <c r="I29" i="57" s="1"/>
  <c r="J29" i="57" s="1"/>
  <c r="H28" i="57"/>
  <c r="I28" i="57" s="1"/>
  <c r="J28" i="57" s="1"/>
  <c r="H27" i="57"/>
  <c r="I27" i="57" s="1"/>
  <c r="J27" i="57" s="1"/>
  <c r="H26" i="57"/>
  <c r="I26" i="57" s="1"/>
  <c r="J26" i="57" s="1"/>
  <c r="H21" i="57"/>
  <c r="I21" i="57" s="1"/>
  <c r="J21" i="57" s="1"/>
  <c r="F18" i="57"/>
  <c r="H18" i="57" s="1"/>
  <c r="I18" i="57" s="1"/>
  <c r="J18" i="57" s="1"/>
  <c r="F4" i="57"/>
  <c r="I15" i="57" s="1"/>
  <c r="C1" i="57"/>
  <c r="F2" i="57" s="1"/>
  <c r="H35" i="56"/>
  <c r="I35" i="56" s="1"/>
  <c r="J35" i="56" s="1"/>
  <c r="H34" i="56"/>
  <c r="I34" i="56" s="1"/>
  <c r="J34" i="56" s="1"/>
  <c r="H33" i="56"/>
  <c r="I33" i="56" s="1"/>
  <c r="J33" i="56" s="1"/>
  <c r="H32" i="56"/>
  <c r="I32" i="56" s="1"/>
  <c r="J32" i="56" s="1"/>
  <c r="H31" i="56"/>
  <c r="I31" i="56" s="1"/>
  <c r="J31" i="56" s="1"/>
  <c r="H30" i="56"/>
  <c r="I30" i="56" s="1"/>
  <c r="J30" i="56" s="1"/>
  <c r="F29" i="56"/>
  <c r="H29" i="56" s="1"/>
  <c r="I29" i="56" s="1"/>
  <c r="J29" i="56" s="1"/>
  <c r="H28" i="56"/>
  <c r="I28" i="56" s="1"/>
  <c r="J28" i="56" s="1"/>
  <c r="H27" i="56"/>
  <c r="I27" i="56" s="1"/>
  <c r="J27" i="56" s="1"/>
  <c r="H26" i="56"/>
  <c r="I26" i="56" s="1"/>
  <c r="J26" i="56" s="1"/>
  <c r="H21" i="56"/>
  <c r="I21" i="56" s="1"/>
  <c r="J21" i="56" s="1"/>
  <c r="F18" i="56"/>
  <c r="H18" i="56" s="1"/>
  <c r="I18" i="56" s="1"/>
  <c r="J18" i="56" s="1"/>
  <c r="F4" i="56"/>
  <c r="I16" i="56" s="1"/>
  <c r="H16" i="56" s="1"/>
  <c r="C1" i="56"/>
  <c r="H35" i="55"/>
  <c r="I35" i="55" s="1"/>
  <c r="J35" i="55" s="1"/>
  <c r="H34" i="55"/>
  <c r="I34" i="55" s="1"/>
  <c r="J34" i="55" s="1"/>
  <c r="H33" i="55"/>
  <c r="I33" i="55" s="1"/>
  <c r="J33" i="55" s="1"/>
  <c r="H32" i="55"/>
  <c r="I32" i="55" s="1"/>
  <c r="J32" i="55" s="1"/>
  <c r="H31" i="55"/>
  <c r="I31" i="55" s="1"/>
  <c r="J31" i="55" s="1"/>
  <c r="H30" i="55"/>
  <c r="I30" i="55" s="1"/>
  <c r="J30" i="55" s="1"/>
  <c r="F29" i="55"/>
  <c r="H29" i="55" s="1"/>
  <c r="I29" i="55" s="1"/>
  <c r="J29" i="55" s="1"/>
  <c r="H28" i="55"/>
  <c r="I28" i="55" s="1"/>
  <c r="J28" i="55" s="1"/>
  <c r="H27" i="55"/>
  <c r="I27" i="55" s="1"/>
  <c r="J27" i="55" s="1"/>
  <c r="H26" i="55"/>
  <c r="I26" i="55" s="1"/>
  <c r="J26" i="55" s="1"/>
  <c r="H21" i="55"/>
  <c r="I21" i="55" s="1"/>
  <c r="J21" i="55" s="1"/>
  <c r="F18" i="55"/>
  <c r="H18" i="55" s="1"/>
  <c r="I18" i="55" s="1"/>
  <c r="J18" i="55" s="1"/>
  <c r="F4" i="55"/>
  <c r="I15" i="55" s="1"/>
  <c r="C1" i="55"/>
  <c r="F2" i="55" s="1"/>
  <c r="H35" i="54"/>
  <c r="I35" i="54" s="1"/>
  <c r="J35" i="54" s="1"/>
  <c r="H34" i="54"/>
  <c r="I34" i="54" s="1"/>
  <c r="J34" i="54" s="1"/>
  <c r="H33" i="54"/>
  <c r="I33" i="54" s="1"/>
  <c r="J33" i="54" s="1"/>
  <c r="H32" i="54"/>
  <c r="I32" i="54" s="1"/>
  <c r="J32" i="54" s="1"/>
  <c r="H31" i="54"/>
  <c r="I31" i="54" s="1"/>
  <c r="J31" i="54" s="1"/>
  <c r="H30" i="54"/>
  <c r="I30" i="54" s="1"/>
  <c r="J30" i="54" s="1"/>
  <c r="F29" i="54"/>
  <c r="H29" i="54" s="1"/>
  <c r="I29" i="54" s="1"/>
  <c r="J29" i="54" s="1"/>
  <c r="H28" i="54"/>
  <c r="I28" i="54" s="1"/>
  <c r="J28" i="54" s="1"/>
  <c r="H27" i="54"/>
  <c r="I27" i="54" s="1"/>
  <c r="J27" i="54" s="1"/>
  <c r="H26" i="54"/>
  <c r="I26" i="54" s="1"/>
  <c r="J26" i="54" s="1"/>
  <c r="H21" i="54"/>
  <c r="I21" i="54" s="1"/>
  <c r="J21" i="54" s="1"/>
  <c r="F18" i="54"/>
  <c r="H18" i="54" s="1"/>
  <c r="I18" i="54" s="1"/>
  <c r="J18" i="54" s="1"/>
  <c r="F4" i="54"/>
  <c r="I15" i="54" s="1"/>
  <c r="C1" i="54"/>
  <c r="H35" i="53"/>
  <c r="I35" i="53" s="1"/>
  <c r="J35" i="53" s="1"/>
  <c r="H34" i="53"/>
  <c r="I34" i="53" s="1"/>
  <c r="J34" i="53" s="1"/>
  <c r="H33" i="53"/>
  <c r="I33" i="53" s="1"/>
  <c r="J33" i="53" s="1"/>
  <c r="H32" i="53"/>
  <c r="I32" i="53" s="1"/>
  <c r="J32" i="53" s="1"/>
  <c r="H31" i="53"/>
  <c r="I31" i="53" s="1"/>
  <c r="J31" i="53" s="1"/>
  <c r="H30" i="53"/>
  <c r="I30" i="53" s="1"/>
  <c r="J30" i="53" s="1"/>
  <c r="H29" i="53"/>
  <c r="I29" i="53" s="1"/>
  <c r="J29" i="53" s="1"/>
  <c r="H28" i="53"/>
  <c r="I28" i="53" s="1"/>
  <c r="J28" i="53" s="1"/>
  <c r="H27" i="53"/>
  <c r="I27" i="53" s="1"/>
  <c r="J27" i="53" s="1"/>
  <c r="H26" i="53"/>
  <c r="I26" i="53" s="1"/>
  <c r="J26" i="53" s="1"/>
  <c r="H21" i="53"/>
  <c r="I21" i="53" s="1"/>
  <c r="J21" i="53" s="1"/>
  <c r="F18" i="53"/>
  <c r="H18" i="53" s="1"/>
  <c r="I18" i="53" s="1"/>
  <c r="J18" i="53" s="1"/>
  <c r="F4" i="53"/>
  <c r="I17" i="53" s="1"/>
  <c r="C1" i="53"/>
  <c r="H35" i="52"/>
  <c r="I35" i="52" s="1"/>
  <c r="J35" i="52" s="1"/>
  <c r="H34" i="52"/>
  <c r="I34" i="52" s="1"/>
  <c r="J34" i="52" s="1"/>
  <c r="H33" i="52"/>
  <c r="I33" i="52" s="1"/>
  <c r="J33" i="52" s="1"/>
  <c r="H32" i="52"/>
  <c r="I32" i="52" s="1"/>
  <c r="J32" i="52" s="1"/>
  <c r="H31" i="52"/>
  <c r="I31" i="52" s="1"/>
  <c r="J31" i="52" s="1"/>
  <c r="H30" i="52"/>
  <c r="I30" i="52" s="1"/>
  <c r="J30" i="52" s="1"/>
  <c r="F29" i="52"/>
  <c r="H29" i="52" s="1"/>
  <c r="I29" i="52" s="1"/>
  <c r="J29" i="52" s="1"/>
  <c r="H28" i="52"/>
  <c r="I28" i="52" s="1"/>
  <c r="J28" i="52" s="1"/>
  <c r="H27" i="52"/>
  <c r="I27" i="52" s="1"/>
  <c r="J27" i="52" s="1"/>
  <c r="H26" i="52"/>
  <c r="I26" i="52" s="1"/>
  <c r="J26" i="52" s="1"/>
  <c r="H21" i="52"/>
  <c r="I21" i="52" s="1"/>
  <c r="J21" i="52" s="1"/>
  <c r="F18" i="52"/>
  <c r="H18" i="52" s="1"/>
  <c r="I18" i="52" s="1"/>
  <c r="J18" i="52" s="1"/>
  <c r="I17" i="52"/>
  <c r="H17" i="52" s="1"/>
  <c r="I16" i="52"/>
  <c r="H16" i="52" s="1"/>
  <c r="I15" i="52"/>
  <c r="H15" i="52" s="1"/>
  <c r="I14" i="52"/>
  <c r="H14" i="52" s="1"/>
  <c r="I13" i="52"/>
  <c r="I12" i="52"/>
  <c r="H12" i="52" s="1"/>
  <c r="I11" i="52"/>
  <c r="H11" i="52" s="1"/>
  <c r="I10" i="52"/>
  <c r="H10" i="52" s="1"/>
  <c r="I9" i="52"/>
  <c r="H9" i="52" s="1"/>
  <c r="I8" i="52"/>
  <c r="H8" i="52" s="1"/>
  <c r="C1" i="52"/>
  <c r="F2" i="52" s="1"/>
  <c r="H35" i="51"/>
  <c r="I35" i="51" s="1"/>
  <c r="J35" i="51" s="1"/>
  <c r="H34" i="51"/>
  <c r="I34" i="51" s="1"/>
  <c r="J34" i="51" s="1"/>
  <c r="H33" i="51"/>
  <c r="I33" i="51" s="1"/>
  <c r="J33" i="51" s="1"/>
  <c r="H32" i="51"/>
  <c r="I32" i="51" s="1"/>
  <c r="J32" i="51" s="1"/>
  <c r="H31" i="51"/>
  <c r="I31" i="51" s="1"/>
  <c r="J31" i="51" s="1"/>
  <c r="H30" i="51"/>
  <c r="I30" i="51" s="1"/>
  <c r="J30" i="51" s="1"/>
  <c r="F29" i="51"/>
  <c r="H29" i="51" s="1"/>
  <c r="I29" i="51" s="1"/>
  <c r="J29" i="51" s="1"/>
  <c r="H28" i="51"/>
  <c r="I28" i="51" s="1"/>
  <c r="J28" i="51" s="1"/>
  <c r="H27" i="51"/>
  <c r="I27" i="51" s="1"/>
  <c r="J27" i="51" s="1"/>
  <c r="H26" i="51"/>
  <c r="I26" i="51" s="1"/>
  <c r="J26" i="51" s="1"/>
  <c r="H21" i="51"/>
  <c r="I21" i="51" s="1"/>
  <c r="J21" i="51" s="1"/>
  <c r="F18" i="51"/>
  <c r="H18" i="51" s="1"/>
  <c r="I18" i="51" s="1"/>
  <c r="J18" i="51" s="1"/>
  <c r="I17" i="51"/>
  <c r="H17" i="51" s="1"/>
  <c r="I16" i="51"/>
  <c r="H16" i="51" s="1"/>
  <c r="I15" i="51"/>
  <c r="H15" i="51" s="1"/>
  <c r="I14" i="51"/>
  <c r="H14" i="51" s="1"/>
  <c r="I13" i="51"/>
  <c r="H13" i="51" s="1"/>
  <c r="I12" i="51"/>
  <c r="H12" i="51" s="1"/>
  <c r="I11" i="51"/>
  <c r="H11" i="51" s="1"/>
  <c r="I10" i="51"/>
  <c r="H10" i="51" s="1"/>
  <c r="I9" i="51"/>
  <c r="H9" i="51" s="1"/>
  <c r="I8" i="51"/>
  <c r="H8" i="51" s="1"/>
  <c r="C1" i="51"/>
  <c r="F2" i="51" s="1"/>
  <c r="H35" i="50"/>
  <c r="I35" i="50" s="1"/>
  <c r="J35" i="50" s="1"/>
  <c r="H34" i="50"/>
  <c r="I34" i="50" s="1"/>
  <c r="J34" i="50" s="1"/>
  <c r="H33" i="50"/>
  <c r="I33" i="50" s="1"/>
  <c r="J33" i="50" s="1"/>
  <c r="H32" i="50"/>
  <c r="I32" i="50" s="1"/>
  <c r="J32" i="50" s="1"/>
  <c r="H31" i="50"/>
  <c r="I31" i="50" s="1"/>
  <c r="J31" i="50" s="1"/>
  <c r="H30" i="50"/>
  <c r="I30" i="50" s="1"/>
  <c r="J30" i="50" s="1"/>
  <c r="F29" i="50"/>
  <c r="H29" i="50" s="1"/>
  <c r="I29" i="50" s="1"/>
  <c r="J29" i="50" s="1"/>
  <c r="H28" i="50"/>
  <c r="I28" i="50" s="1"/>
  <c r="J28" i="50" s="1"/>
  <c r="H27" i="50"/>
  <c r="I27" i="50" s="1"/>
  <c r="J27" i="50" s="1"/>
  <c r="H26" i="50"/>
  <c r="I26" i="50" s="1"/>
  <c r="J26" i="50" s="1"/>
  <c r="H21" i="50"/>
  <c r="I21" i="50" s="1"/>
  <c r="J21" i="50" s="1"/>
  <c r="F18" i="50"/>
  <c r="H18" i="50" s="1"/>
  <c r="I18" i="50" s="1"/>
  <c r="J18" i="50" s="1"/>
  <c r="F4" i="50"/>
  <c r="I13" i="50" s="1"/>
  <c r="C1" i="50"/>
  <c r="F2" i="50" s="1"/>
  <c r="I35" i="49"/>
  <c r="J35" i="49" s="1"/>
  <c r="I34" i="49"/>
  <c r="J34" i="49" s="1"/>
  <c r="I33" i="49"/>
  <c r="J33" i="49" s="1"/>
  <c r="I32" i="49"/>
  <c r="J32" i="49" s="1"/>
  <c r="I31" i="49"/>
  <c r="J31" i="49" s="1"/>
  <c r="I30" i="49"/>
  <c r="J30" i="49" s="1"/>
  <c r="F29" i="49"/>
  <c r="I28" i="49"/>
  <c r="J28" i="49" s="1"/>
  <c r="I27" i="49"/>
  <c r="J27" i="49" s="1"/>
  <c r="I26" i="49"/>
  <c r="J26" i="49" s="1"/>
  <c r="F25" i="49"/>
  <c r="F24" i="49"/>
  <c r="F23" i="49"/>
  <c r="F22" i="49"/>
  <c r="I21" i="49"/>
  <c r="J21" i="49" s="1"/>
  <c r="F20" i="49"/>
  <c r="F19" i="49"/>
  <c r="F18" i="49"/>
  <c r="F4" i="49"/>
  <c r="I16" i="49" s="1"/>
  <c r="H16" i="49" s="1"/>
  <c r="C1" i="49"/>
  <c r="I35" i="47"/>
  <c r="J35" i="47" s="1"/>
  <c r="I34" i="47"/>
  <c r="J34" i="47" s="1"/>
  <c r="I33" i="47"/>
  <c r="J33" i="47" s="1"/>
  <c r="I32" i="47"/>
  <c r="J32" i="47" s="1"/>
  <c r="I31" i="47"/>
  <c r="J31" i="47" s="1"/>
  <c r="I30" i="47"/>
  <c r="J30" i="47" s="1"/>
  <c r="F29" i="47"/>
  <c r="I28" i="47"/>
  <c r="J28" i="47" s="1"/>
  <c r="I27" i="47"/>
  <c r="J27" i="47" s="1"/>
  <c r="I26" i="47"/>
  <c r="J26" i="47" s="1"/>
  <c r="I21" i="47"/>
  <c r="J21" i="47" s="1"/>
  <c r="F18" i="47"/>
  <c r="F4" i="47"/>
  <c r="C1" i="47"/>
  <c r="H35" i="26"/>
  <c r="I35" i="26" s="1"/>
  <c r="J35" i="26" s="1"/>
  <c r="H34" i="26"/>
  <c r="I34" i="26" s="1"/>
  <c r="J34" i="26" s="1"/>
  <c r="H33" i="26"/>
  <c r="I33" i="26" s="1"/>
  <c r="J33" i="26" s="1"/>
  <c r="H32" i="26"/>
  <c r="I32" i="26" s="1"/>
  <c r="J32" i="26" s="1"/>
  <c r="H31" i="26"/>
  <c r="I31" i="26" s="1"/>
  <c r="J31" i="26" s="1"/>
  <c r="H30" i="26"/>
  <c r="I30" i="26" s="1"/>
  <c r="J30" i="26" s="1"/>
  <c r="F29" i="26"/>
  <c r="H29" i="26" s="1"/>
  <c r="I29" i="26" s="1"/>
  <c r="J29" i="26" s="1"/>
  <c r="H28" i="26"/>
  <c r="I28" i="26" s="1"/>
  <c r="J28" i="26" s="1"/>
  <c r="H27" i="26"/>
  <c r="I27" i="26" s="1"/>
  <c r="J27" i="26" s="1"/>
  <c r="H26" i="26"/>
  <c r="I26" i="26" s="1"/>
  <c r="J26" i="26" s="1"/>
  <c r="F22" i="26"/>
  <c r="H22" i="26" s="1"/>
  <c r="I22" i="26" s="1"/>
  <c r="J22" i="26" s="1"/>
  <c r="H21" i="26"/>
  <c r="I21" i="26" s="1"/>
  <c r="J21" i="26" s="1"/>
  <c r="F20" i="26"/>
  <c r="H20" i="26" s="1"/>
  <c r="I20" i="26" s="1"/>
  <c r="J20" i="26" s="1"/>
  <c r="F19" i="26"/>
  <c r="H19" i="26" s="1"/>
  <c r="I19" i="26" s="1"/>
  <c r="J19" i="26" s="1"/>
  <c r="F18" i="26"/>
  <c r="H18" i="26" s="1"/>
  <c r="I18" i="26" s="1"/>
  <c r="J18" i="26" s="1"/>
  <c r="I16" i="26"/>
  <c r="H16" i="26" s="1"/>
  <c r="C1" i="26"/>
  <c r="C2" i="26" s="1"/>
  <c r="F4" i="25"/>
  <c r="I111" i="25" s="1"/>
  <c r="H111" i="25" s="1"/>
  <c r="C1" i="25"/>
  <c r="C2" i="25" s="1"/>
  <c r="F4" i="92"/>
  <c r="I73" i="92" s="1"/>
  <c r="H73" i="92" s="1"/>
  <c r="C1" i="92"/>
  <c r="C2" i="92" s="1"/>
  <c r="F4" i="91"/>
  <c r="I29" i="91" s="1"/>
  <c r="H29" i="91" s="1"/>
  <c r="C1" i="91"/>
  <c r="F2" i="91" s="1"/>
  <c r="F4" i="90"/>
  <c r="C1" i="90"/>
  <c r="C2" i="90" s="1"/>
  <c r="I49" i="89"/>
  <c r="J49" i="89" s="1"/>
  <c r="I48" i="89"/>
  <c r="J48" i="89" s="1"/>
  <c r="I47" i="89"/>
  <c r="J47" i="89" s="1"/>
  <c r="I46" i="89"/>
  <c r="J46" i="89" s="1"/>
  <c r="I45" i="89"/>
  <c r="J45" i="89" s="1"/>
  <c r="I44" i="89"/>
  <c r="J44" i="89" s="1"/>
  <c r="I43" i="89"/>
  <c r="J43" i="89" s="1"/>
  <c r="I41" i="89"/>
  <c r="J41" i="89" s="1"/>
  <c r="I36" i="89"/>
  <c r="J36" i="89" s="1"/>
  <c r="F33" i="89"/>
  <c r="H42" i="89" s="1"/>
  <c r="I42" i="89" s="1"/>
  <c r="J42" i="89" s="1"/>
  <c r="I28" i="89"/>
  <c r="J28" i="89" s="1"/>
  <c r="I27" i="89"/>
  <c r="J27" i="89" s="1"/>
  <c r="I23" i="89"/>
  <c r="H23" i="89" s="1"/>
  <c r="C1" i="89"/>
  <c r="I49" i="20"/>
  <c r="J49" i="20" s="1"/>
  <c r="I48" i="20"/>
  <c r="J48" i="20" s="1"/>
  <c r="I47" i="20"/>
  <c r="J47" i="20" s="1"/>
  <c r="I46" i="20"/>
  <c r="J46" i="20" s="1"/>
  <c r="I45" i="20"/>
  <c r="J45" i="20" s="1"/>
  <c r="I44" i="20"/>
  <c r="J44" i="20" s="1"/>
  <c r="I43" i="20"/>
  <c r="J43" i="20" s="1"/>
  <c r="I42" i="20"/>
  <c r="J42" i="20" s="1"/>
  <c r="F40" i="20"/>
  <c r="H40" i="20" s="1"/>
  <c r="F39" i="20"/>
  <c r="H39" i="20" s="1"/>
  <c r="F38" i="20"/>
  <c r="H38" i="20" s="1"/>
  <c r="F37" i="20"/>
  <c r="H37" i="20" s="1"/>
  <c r="E37" i="20"/>
  <c r="E38" i="20" s="1"/>
  <c r="E39" i="20" s="1"/>
  <c r="E40" i="20" s="1"/>
  <c r="I36" i="20"/>
  <c r="J36" i="20" s="1"/>
  <c r="F35" i="20"/>
  <c r="F34" i="20"/>
  <c r="E34" i="20"/>
  <c r="E35" i="20" s="1"/>
  <c r="I33" i="20"/>
  <c r="J33" i="20" s="1"/>
  <c r="I28" i="20"/>
  <c r="J28" i="20" s="1"/>
  <c r="I27" i="20"/>
  <c r="J27" i="20" s="1"/>
  <c r="I13" i="20"/>
  <c r="C1" i="20"/>
  <c r="F2" i="20" s="1"/>
  <c r="I56" i="19"/>
  <c r="J56" i="19" s="1"/>
  <c r="I55" i="19"/>
  <c r="J55" i="19" s="1"/>
  <c r="I54" i="19"/>
  <c r="J54" i="19" s="1"/>
  <c r="J53" i="19"/>
  <c r="I52" i="19"/>
  <c r="J52" i="19" s="1"/>
  <c r="I51" i="19"/>
  <c r="J51" i="19" s="1"/>
  <c r="I49" i="19"/>
  <c r="J49" i="19" s="1"/>
  <c r="I48" i="19"/>
  <c r="J48" i="19" s="1"/>
  <c r="I46" i="19"/>
  <c r="J46" i="19" s="1"/>
  <c r="I45" i="19"/>
  <c r="J45" i="19" s="1"/>
  <c r="I44" i="19"/>
  <c r="J44" i="19" s="1"/>
  <c r="I43" i="19"/>
  <c r="J43" i="19" s="1"/>
  <c r="I42" i="19"/>
  <c r="J42" i="19" s="1"/>
  <c r="I41" i="19"/>
  <c r="J41" i="19" s="1"/>
  <c r="I40" i="19"/>
  <c r="J40" i="19" s="1"/>
  <c r="I39" i="19"/>
  <c r="J39" i="19" s="1"/>
  <c r="I38" i="19"/>
  <c r="J38" i="19" s="1"/>
  <c r="I37" i="19"/>
  <c r="I36" i="19"/>
  <c r="H36" i="19" s="1"/>
  <c r="I35" i="19"/>
  <c r="H35" i="19" s="1"/>
  <c r="I34" i="19"/>
  <c r="H34" i="19" s="1"/>
  <c r="I33" i="19"/>
  <c r="H33" i="19" s="1"/>
  <c r="I32" i="19"/>
  <c r="H32" i="19" s="1"/>
  <c r="I31" i="19"/>
  <c r="H31" i="19" s="1"/>
  <c r="I30" i="19"/>
  <c r="H30" i="19" s="1"/>
  <c r="I28" i="19"/>
  <c r="J28" i="19" s="1"/>
  <c r="I23" i="19"/>
  <c r="J23" i="19" s="1"/>
  <c r="I22" i="19"/>
  <c r="J22" i="19" s="1"/>
  <c r="I21" i="19"/>
  <c r="J21" i="19" s="1"/>
  <c r="I19" i="19"/>
  <c r="J19" i="19" s="1"/>
  <c r="J18" i="19"/>
  <c r="I17" i="19"/>
  <c r="J17" i="19" s="1"/>
  <c r="I16" i="19"/>
  <c r="J16" i="19" s="1"/>
  <c r="I15" i="19"/>
  <c r="J15" i="19" s="1"/>
  <c r="I14" i="19"/>
  <c r="J14" i="19" s="1"/>
  <c r="I13" i="19"/>
  <c r="J13" i="19" s="1"/>
  <c r="I12" i="19"/>
  <c r="J12" i="19" s="1"/>
  <c r="I11" i="19"/>
  <c r="J11" i="19" s="1"/>
  <c r="I10" i="19"/>
  <c r="J10" i="19" s="1"/>
  <c r="I9" i="19"/>
  <c r="J9" i="19" s="1"/>
  <c r="I8" i="19"/>
  <c r="J8" i="19" s="1"/>
  <c r="C1" i="19"/>
  <c r="C2" i="19" s="1"/>
  <c r="I328" i="18"/>
  <c r="J328" i="18" s="1"/>
  <c r="I327" i="18"/>
  <c r="J327" i="18" s="1"/>
  <c r="I318" i="18"/>
  <c r="J318" i="18" s="1"/>
  <c r="I317" i="18"/>
  <c r="J317" i="18" s="1"/>
  <c r="I316" i="18"/>
  <c r="J316" i="18" s="1"/>
  <c r="I315" i="18"/>
  <c r="J315" i="18" s="1"/>
  <c r="I314" i="18"/>
  <c r="J314" i="18" s="1"/>
  <c r="I313" i="18"/>
  <c r="J313" i="18" s="1"/>
  <c r="I312" i="18"/>
  <c r="J312" i="18" s="1"/>
  <c r="I311" i="18"/>
  <c r="J311" i="18" s="1"/>
  <c r="I310" i="18"/>
  <c r="J310" i="18" s="1"/>
  <c r="I309" i="18"/>
  <c r="J309" i="18" s="1"/>
  <c r="I308" i="18"/>
  <c r="J308" i="18" s="1"/>
  <c r="I307" i="18"/>
  <c r="J307" i="18" s="1"/>
  <c r="I306" i="18"/>
  <c r="J306" i="18" s="1"/>
  <c r="I305" i="18"/>
  <c r="J305" i="18" s="1"/>
  <c r="I304" i="18"/>
  <c r="J304" i="18" s="1"/>
  <c r="I303" i="18"/>
  <c r="J303" i="18" s="1"/>
  <c r="I302" i="18"/>
  <c r="J302" i="18" s="1"/>
  <c r="I301" i="18"/>
  <c r="J301" i="18" s="1"/>
  <c r="I300" i="18"/>
  <c r="J300" i="18" s="1"/>
  <c r="I299" i="18"/>
  <c r="J299" i="18" s="1"/>
  <c r="I298" i="18"/>
  <c r="J298" i="18" s="1"/>
  <c r="I297" i="18"/>
  <c r="J297" i="18" s="1"/>
  <c r="I296" i="18"/>
  <c r="J296" i="18" s="1"/>
  <c r="I295" i="18"/>
  <c r="J295" i="18" s="1"/>
  <c r="I294" i="18"/>
  <c r="J294" i="18" s="1"/>
  <c r="I293" i="18"/>
  <c r="J293" i="18" s="1"/>
  <c r="I292" i="18"/>
  <c r="J292" i="18" s="1"/>
  <c r="I291" i="18"/>
  <c r="J291" i="18" s="1"/>
  <c r="I290" i="18"/>
  <c r="J290" i="18" s="1"/>
  <c r="I289" i="18"/>
  <c r="J289" i="18" s="1"/>
  <c r="I288" i="18"/>
  <c r="J288" i="18" s="1"/>
  <c r="I287" i="18"/>
  <c r="J287" i="18" s="1"/>
  <c r="I286" i="18"/>
  <c r="J286" i="18" s="1"/>
  <c r="I285" i="18"/>
  <c r="J285" i="18" s="1"/>
  <c r="I284" i="18"/>
  <c r="J284" i="18" s="1"/>
  <c r="I283" i="18"/>
  <c r="J283" i="18" s="1"/>
  <c r="I282" i="18"/>
  <c r="J282" i="18" s="1"/>
  <c r="I281" i="18"/>
  <c r="J281" i="18" s="1"/>
  <c r="I280" i="18"/>
  <c r="J280" i="18" s="1"/>
  <c r="I279" i="18"/>
  <c r="J279" i="18" s="1"/>
  <c r="I278" i="18"/>
  <c r="J278" i="18" s="1"/>
  <c r="I277" i="18"/>
  <c r="J277" i="18" s="1"/>
  <c r="I276" i="18"/>
  <c r="J276" i="18" s="1"/>
  <c r="I275" i="18"/>
  <c r="J275" i="18" s="1"/>
  <c r="J250" i="18"/>
  <c r="J227" i="18"/>
  <c r="F4" i="18"/>
  <c r="I11" i="18" s="1"/>
  <c r="H11" i="18" s="1"/>
  <c r="C1" i="18"/>
  <c r="C2" i="18" s="1"/>
  <c r="I328" i="17"/>
  <c r="J328" i="17" s="1"/>
  <c r="I327" i="17"/>
  <c r="J327" i="17" s="1"/>
  <c r="I318" i="17"/>
  <c r="J318" i="17" s="1"/>
  <c r="I317" i="17"/>
  <c r="J317" i="17" s="1"/>
  <c r="I316" i="17"/>
  <c r="J316" i="17" s="1"/>
  <c r="I315" i="17"/>
  <c r="J315" i="17" s="1"/>
  <c r="I314" i="17"/>
  <c r="J314" i="17" s="1"/>
  <c r="I313" i="17"/>
  <c r="J313" i="17" s="1"/>
  <c r="I312" i="17"/>
  <c r="J312" i="17" s="1"/>
  <c r="I311" i="17"/>
  <c r="J311" i="17" s="1"/>
  <c r="I310" i="17"/>
  <c r="J310" i="17" s="1"/>
  <c r="I309" i="17"/>
  <c r="J309" i="17" s="1"/>
  <c r="I308" i="17"/>
  <c r="J308" i="17" s="1"/>
  <c r="I307" i="17"/>
  <c r="J307" i="17" s="1"/>
  <c r="I306" i="17"/>
  <c r="J306" i="17" s="1"/>
  <c r="I305" i="17"/>
  <c r="J305" i="17" s="1"/>
  <c r="I304" i="17"/>
  <c r="J304" i="17" s="1"/>
  <c r="I303" i="17"/>
  <c r="J303" i="17" s="1"/>
  <c r="I302" i="17"/>
  <c r="J302" i="17" s="1"/>
  <c r="I301" i="17"/>
  <c r="J301" i="17" s="1"/>
  <c r="I300" i="17"/>
  <c r="J300" i="17" s="1"/>
  <c r="I299" i="17"/>
  <c r="J299" i="17" s="1"/>
  <c r="I298" i="17"/>
  <c r="J298" i="17" s="1"/>
  <c r="I297" i="17"/>
  <c r="J297" i="17" s="1"/>
  <c r="I296" i="17"/>
  <c r="J296" i="17" s="1"/>
  <c r="I295" i="17"/>
  <c r="J295" i="17" s="1"/>
  <c r="I294" i="17"/>
  <c r="J294" i="17" s="1"/>
  <c r="I293" i="17"/>
  <c r="J293" i="17" s="1"/>
  <c r="I292" i="17"/>
  <c r="J292" i="17" s="1"/>
  <c r="I291" i="17"/>
  <c r="J291" i="17" s="1"/>
  <c r="I290" i="17"/>
  <c r="J290" i="17" s="1"/>
  <c r="I289" i="17"/>
  <c r="J289" i="17" s="1"/>
  <c r="I288" i="17"/>
  <c r="J288" i="17" s="1"/>
  <c r="I287" i="17"/>
  <c r="J287" i="17" s="1"/>
  <c r="I286" i="17"/>
  <c r="J286" i="17" s="1"/>
  <c r="I285" i="17"/>
  <c r="J285" i="17" s="1"/>
  <c r="I284" i="17"/>
  <c r="J284" i="17" s="1"/>
  <c r="I283" i="17"/>
  <c r="J283" i="17" s="1"/>
  <c r="I282" i="17"/>
  <c r="J282" i="17" s="1"/>
  <c r="I281" i="17"/>
  <c r="J281" i="17" s="1"/>
  <c r="I280" i="17"/>
  <c r="J280" i="17" s="1"/>
  <c r="I279" i="17"/>
  <c r="J279" i="17" s="1"/>
  <c r="I278" i="17"/>
  <c r="J278" i="17" s="1"/>
  <c r="I277" i="17"/>
  <c r="J277" i="17" s="1"/>
  <c r="I276" i="17"/>
  <c r="J276" i="17" s="1"/>
  <c r="I275" i="17"/>
  <c r="J275" i="17" s="1"/>
  <c r="J250" i="17"/>
  <c r="J227" i="17"/>
  <c r="F8" i="17"/>
  <c r="F4" i="17"/>
  <c r="C1" i="17"/>
  <c r="C2" i="17" s="1"/>
  <c r="F4" i="16"/>
  <c r="C1" i="16"/>
  <c r="C2" i="16" s="1"/>
  <c r="J15" i="80"/>
  <c r="J14" i="80"/>
  <c r="J13" i="80"/>
  <c r="J12" i="80"/>
  <c r="J11" i="80"/>
  <c r="J10" i="80"/>
  <c r="J9" i="80"/>
  <c r="J8" i="80"/>
  <c r="J7" i="80"/>
  <c r="J6" i="80"/>
  <c r="J5" i="80"/>
  <c r="W12" i="82"/>
  <c r="O12" i="82"/>
  <c r="W11" i="82"/>
  <c r="O11" i="82"/>
  <c r="W10" i="82"/>
  <c r="O10" i="82"/>
  <c r="W9" i="82"/>
  <c r="O9" i="82"/>
  <c r="W8" i="82"/>
  <c r="O8" i="82"/>
  <c r="W7" i="82"/>
  <c r="O7" i="82"/>
  <c r="R54" i="93"/>
  <c r="L54" i="93" s="1"/>
  <c r="R53" i="93"/>
  <c r="L53" i="93" s="1"/>
  <c r="R52" i="93"/>
  <c r="L52" i="93" s="1"/>
  <c r="R51" i="93"/>
  <c r="L51" i="93" s="1"/>
  <c r="R50" i="93"/>
  <c r="L50" i="93" s="1"/>
  <c r="R49" i="93"/>
  <c r="L49" i="93" s="1"/>
  <c r="R48" i="93"/>
  <c r="L48" i="93" s="1"/>
  <c r="R47" i="93"/>
  <c r="L47" i="93" s="1"/>
  <c r="R46" i="93"/>
  <c r="L46" i="93" s="1"/>
  <c r="R45" i="93"/>
  <c r="L45" i="93" s="1"/>
  <c r="R44" i="93"/>
  <c r="L44" i="93" s="1"/>
  <c r="R43" i="93"/>
  <c r="L43" i="93" s="1"/>
  <c r="R42" i="93"/>
  <c r="L42" i="93" s="1"/>
  <c r="R41" i="93"/>
  <c r="L41" i="93" s="1"/>
  <c r="R40" i="93"/>
  <c r="L40" i="93" s="1"/>
  <c r="R39" i="93"/>
  <c r="L39" i="93" s="1"/>
  <c r="R38" i="93"/>
  <c r="L38" i="93" s="1"/>
  <c r="R37" i="93"/>
  <c r="L37" i="93" s="1"/>
  <c r="R36" i="93"/>
  <c r="L36" i="93" s="1"/>
  <c r="R35" i="93"/>
  <c r="L35" i="93" s="1"/>
  <c r="R34" i="93"/>
  <c r="L34" i="93" s="1"/>
  <c r="R33" i="93"/>
  <c r="L33" i="93" s="1"/>
  <c r="R32" i="93"/>
  <c r="L32" i="93" s="1"/>
  <c r="R31" i="93"/>
  <c r="L31" i="93" s="1"/>
  <c r="R30" i="93"/>
  <c r="L30" i="93" s="1"/>
  <c r="R29" i="93"/>
  <c r="L29" i="93" s="1"/>
  <c r="R28" i="93"/>
  <c r="L28" i="93" s="1"/>
  <c r="R27" i="93"/>
  <c r="L27" i="93" s="1"/>
  <c r="R26" i="93"/>
  <c r="L26" i="93" s="1"/>
  <c r="R25" i="93"/>
  <c r="L25" i="93" s="1"/>
  <c r="R24" i="93"/>
  <c r="L24" i="93" s="1"/>
  <c r="R23" i="93"/>
  <c r="L23" i="93" s="1"/>
  <c r="R22" i="93"/>
  <c r="L22" i="93" s="1"/>
  <c r="R21" i="93"/>
  <c r="L21" i="93" s="1"/>
  <c r="R20" i="93"/>
  <c r="L20" i="93" s="1"/>
  <c r="R19" i="93"/>
  <c r="L19" i="93" s="1"/>
  <c r="R18" i="93"/>
  <c r="L18" i="93" s="1"/>
  <c r="R17" i="93"/>
  <c r="L17" i="93" s="1"/>
  <c r="R16" i="93"/>
  <c r="L16" i="93" s="1"/>
  <c r="R15" i="93"/>
  <c r="L15" i="93" s="1"/>
  <c r="R14" i="93"/>
  <c r="L14" i="93" s="1"/>
  <c r="R13" i="93"/>
  <c r="L13" i="93" s="1"/>
  <c r="R12" i="93"/>
  <c r="L12" i="93" s="1"/>
  <c r="R11" i="93"/>
  <c r="L11" i="93" s="1"/>
  <c r="R10" i="93"/>
  <c r="L10" i="93" s="1"/>
  <c r="R9" i="93"/>
  <c r="L9" i="93" s="1"/>
  <c r="R8" i="93"/>
  <c r="L8" i="93" s="1"/>
  <c r="R7" i="93"/>
  <c r="L7" i="93" s="1"/>
  <c r="R6" i="93"/>
  <c r="L6" i="93" s="1"/>
  <c r="H282" i="15"/>
  <c r="I282" i="15" s="1"/>
  <c r="J282" i="15" s="1"/>
  <c r="H281" i="15"/>
  <c r="I281" i="15" s="1"/>
  <c r="J281" i="15" s="1"/>
  <c r="H280" i="15"/>
  <c r="I280" i="15" s="1"/>
  <c r="J280" i="15" s="1"/>
  <c r="H263" i="15"/>
  <c r="I263" i="15" s="1"/>
  <c r="J263" i="15" s="1"/>
  <c r="H257" i="15"/>
  <c r="I257" i="15" s="1"/>
  <c r="J257" i="15" s="1"/>
  <c r="H256" i="15"/>
  <c r="I256" i="15" s="1"/>
  <c r="J256" i="15" s="1"/>
  <c r="H253" i="15"/>
  <c r="I253" i="15" s="1"/>
  <c r="J253" i="15" s="1"/>
  <c r="H252" i="15"/>
  <c r="I252" i="15" s="1"/>
  <c r="J252" i="15" s="1"/>
  <c r="H251" i="15"/>
  <c r="I251" i="15" s="1"/>
  <c r="J251" i="15" s="1"/>
  <c r="H250" i="15"/>
  <c r="I250" i="15" s="1"/>
  <c r="J250" i="15" s="1"/>
  <c r="H249" i="15"/>
  <c r="I249" i="15" s="1"/>
  <c r="J249" i="15" s="1"/>
  <c r="H248" i="15"/>
  <c r="I248" i="15" s="1"/>
  <c r="J248" i="15" s="1"/>
  <c r="J187" i="15"/>
  <c r="H187" i="15"/>
  <c r="I186" i="15"/>
  <c r="J186" i="15" s="1"/>
  <c r="H184" i="15"/>
  <c r="I184" i="15" s="1"/>
  <c r="J184" i="15" s="1"/>
  <c r="H181" i="15"/>
  <c r="I181" i="15" s="1"/>
  <c r="J181" i="15" s="1"/>
  <c r="H180" i="15"/>
  <c r="I180" i="15" s="1"/>
  <c r="J180" i="15" s="1"/>
  <c r="H179" i="15"/>
  <c r="I179" i="15" s="1"/>
  <c r="J179" i="15" s="1"/>
  <c r="H178" i="15"/>
  <c r="I178" i="15" s="1"/>
  <c r="J178" i="15" s="1"/>
  <c r="H177" i="15"/>
  <c r="I177" i="15" s="1"/>
  <c r="J177" i="15" s="1"/>
  <c r="H176" i="15"/>
  <c r="I175" i="15"/>
  <c r="J175" i="15" s="1"/>
  <c r="H171" i="15"/>
  <c r="I171" i="15" s="1"/>
  <c r="J171" i="15" s="1"/>
  <c r="H170" i="15"/>
  <c r="I170" i="15" s="1"/>
  <c r="J170" i="15" s="1"/>
  <c r="J164" i="15"/>
  <c r="H164" i="15"/>
  <c r="J162" i="15"/>
  <c r="H162" i="15"/>
  <c r="J161" i="15"/>
  <c r="H161" i="15"/>
  <c r="J160" i="15"/>
  <c r="H160" i="15"/>
  <c r="J139" i="15"/>
  <c r="H139" i="15"/>
  <c r="H134" i="15"/>
  <c r="I134" i="15" s="1"/>
  <c r="J134"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4" i="15"/>
  <c r="I154" i="15" s="1"/>
  <c r="H154" i="15" s="1"/>
  <c r="F2" i="15"/>
  <c r="C2" i="15"/>
  <c r="F1" i="15"/>
  <c r="H34" i="20" l="1"/>
  <c r="F41" i="20"/>
  <c r="H41" i="20" s="1"/>
  <c r="I41" i="20" s="1"/>
  <c r="J41" i="20" s="1"/>
  <c r="I48" i="92"/>
  <c r="I40" i="92"/>
  <c r="I120" i="92"/>
  <c r="H120" i="92" s="1"/>
  <c r="I45" i="92"/>
  <c r="H45" i="92" s="1"/>
  <c r="I110" i="92"/>
  <c r="H110" i="92" s="1"/>
  <c r="I44" i="92"/>
  <c r="H44" i="92" s="1"/>
  <c r="I102" i="92"/>
  <c r="H102" i="92" s="1"/>
  <c r="I66" i="92"/>
  <c r="I72" i="92"/>
  <c r="I41" i="92"/>
  <c r="H41" i="92" s="1"/>
  <c r="I71" i="92"/>
  <c r="H71" i="92" s="1"/>
  <c r="I37" i="92"/>
  <c r="H37" i="92" s="1"/>
  <c r="I39" i="92"/>
  <c r="H39" i="92" s="1"/>
  <c r="G121" i="90"/>
  <c r="I121" i="90" s="1"/>
  <c r="J121" i="90" s="1"/>
  <c r="I17" i="16"/>
  <c r="I11" i="16"/>
  <c r="I25" i="16"/>
  <c r="I30" i="16"/>
  <c r="I35" i="16"/>
  <c r="I41" i="16"/>
  <c r="I46" i="16"/>
  <c r="I51" i="16"/>
  <c r="I57" i="16"/>
  <c r="I62" i="16"/>
  <c r="I67" i="16"/>
  <c r="I73" i="16"/>
  <c r="I78" i="16"/>
  <c r="I83" i="16"/>
  <c r="I89" i="16"/>
  <c r="I94" i="16"/>
  <c r="I99" i="16"/>
  <c r="I104" i="16"/>
  <c r="I110" i="16"/>
  <c r="I115" i="16"/>
  <c r="I120" i="16"/>
  <c r="I126" i="16"/>
  <c r="I131" i="16"/>
  <c r="I136" i="16"/>
  <c r="I142" i="16"/>
  <c r="I147" i="16"/>
  <c r="I152" i="16"/>
  <c r="I158" i="16"/>
  <c r="I163" i="16"/>
  <c r="I168" i="16"/>
  <c r="I174" i="16"/>
  <c r="I179" i="16"/>
  <c r="I184" i="16"/>
  <c r="I190" i="16"/>
  <c r="I195" i="16"/>
  <c r="I200" i="16"/>
  <c r="I206" i="16"/>
  <c r="I211" i="16"/>
  <c r="I216" i="16"/>
  <c r="I222" i="16"/>
  <c r="I227" i="16"/>
  <c r="I233" i="16"/>
  <c r="I238" i="16"/>
  <c r="I243" i="16"/>
  <c r="I323" i="16"/>
  <c r="I74" i="16"/>
  <c r="I170" i="16"/>
  <c r="I202" i="16"/>
  <c r="I223" i="16"/>
  <c r="I245" i="16"/>
  <c r="I251" i="16"/>
  <c r="I14" i="16"/>
  <c r="I27" i="16"/>
  <c r="I38" i="16"/>
  <c r="I43" i="16"/>
  <c r="I49" i="16"/>
  <c r="I59" i="16"/>
  <c r="I65" i="16"/>
  <c r="I75" i="16"/>
  <c r="I86" i="16"/>
  <c r="I102" i="16"/>
  <c r="I112" i="16"/>
  <c r="I22" i="16"/>
  <c r="I16" i="16"/>
  <c r="I10" i="16"/>
  <c r="I31" i="16"/>
  <c r="I36" i="16"/>
  <c r="I47" i="16"/>
  <c r="I52" i="16"/>
  <c r="I63" i="16"/>
  <c r="I68" i="16"/>
  <c r="I79" i="16"/>
  <c r="I84" i="16"/>
  <c r="I100" i="16"/>
  <c r="I105" i="16"/>
  <c r="I116" i="16"/>
  <c r="I121" i="16"/>
  <c r="I132" i="16"/>
  <c r="I137" i="16"/>
  <c r="I148" i="16"/>
  <c r="I153" i="16"/>
  <c r="I164" i="16"/>
  <c r="I169" i="16"/>
  <c r="I180" i="16"/>
  <c r="I185" i="16"/>
  <c r="I196" i="16"/>
  <c r="I201" i="16"/>
  <c r="I212" i="16"/>
  <c r="I217" i="16"/>
  <c r="I228" i="16"/>
  <c r="I234" i="16"/>
  <c r="I239" i="16"/>
  <c r="I244" i="16"/>
  <c r="I319" i="16"/>
  <c r="I324" i="16"/>
  <c r="I329" i="16"/>
  <c r="I21" i="16"/>
  <c r="I15" i="16"/>
  <c r="I213" i="16"/>
  <c r="I320" i="16"/>
  <c r="I330" i="16"/>
  <c r="I20" i="16"/>
  <c r="I33" i="16"/>
  <c r="I54" i="16"/>
  <c r="I70" i="16"/>
  <c r="I81" i="16"/>
  <c r="I91" i="16"/>
  <c r="I96" i="16"/>
  <c r="I107" i="16"/>
  <c r="I26" i="16"/>
  <c r="I32" i="16"/>
  <c r="I37" i="16"/>
  <c r="I42" i="16"/>
  <c r="I48" i="16"/>
  <c r="I53" i="16"/>
  <c r="I58" i="16"/>
  <c r="I64" i="16"/>
  <c r="I69" i="16"/>
  <c r="I80" i="16"/>
  <c r="I85" i="16"/>
  <c r="I90" i="16"/>
  <c r="I95" i="16"/>
  <c r="I101" i="16"/>
  <c r="I106" i="16"/>
  <c r="I111" i="16"/>
  <c r="I117" i="16"/>
  <c r="I122" i="16"/>
  <c r="I127" i="16"/>
  <c r="I133" i="16"/>
  <c r="I138" i="16"/>
  <c r="I143" i="16"/>
  <c r="I149" i="16"/>
  <c r="I154" i="16"/>
  <c r="I159" i="16"/>
  <c r="I165" i="16"/>
  <c r="I175" i="16"/>
  <c r="I181" i="16"/>
  <c r="I186" i="16"/>
  <c r="I191" i="16"/>
  <c r="I197" i="16"/>
  <c r="I207" i="16"/>
  <c r="I218" i="16"/>
  <c r="I229" i="16"/>
  <c r="I240" i="16"/>
  <c r="I177" i="16"/>
  <c r="I157" i="16"/>
  <c r="I23" i="16"/>
  <c r="I87" i="16"/>
  <c r="I118" i="16"/>
  <c r="I139" i="16"/>
  <c r="I160" i="16"/>
  <c r="I182" i="16"/>
  <c r="I192" i="16"/>
  <c r="I214" i="16"/>
  <c r="I224" i="16"/>
  <c r="I246" i="16"/>
  <c r="I166" i="16"/>
  <c r="I97" i="16"/>
  <c r="I113" i="16"/>
  <c r="I145" i="16"/>
  <c r="I188" i="16"/>
  <c r="I209" i="16"/>
  <c r="I231" i="16"/>
  <c r="I254" i="16"/>
  <c r="I50" i="16"/>
  <c r="I178" i="16"/>
  <c r="I321" i="16"/>
  <c r="I220" i="16"/>
  <c r="I66" i="16"/>
  <c r="I114" i="16"/>
  <c r="I146" i="16"/>
  <c r="I189" i="16"/>
  <c r="I232" i="16"/>
  <c r="I19" i="16"/>
  <c r="I39" i="16"/>
  <c r="I55" i="16"/>
  <c r="I71" i="16"/>
  <c r="I150" i="16"/>
  <c r="I171" i="16"/>
  <c r="I203" i="16"/>
  <c r="I235" i="16"/>
  <c r="I18" i="16"/>
  <c r="I24" i="16"/>
  <c r="I40" i="16"/>
  <c r="I56" i="16"/>
  <c r="I72" i="16"/>
  <c r="I88" i="16"/>
  <c r="I103" i="16"/>
  <c r="I129" i="16"/>
  <c r="I140" i="16"/>
  <c r="I161" i="16"/>
  <c r="I172" i="16"/>
  <c r="I193" i="16"/>
  <c r="I204" i="16"/>
  <c r="I225" i="16"/>
  <c r="I236" i="16"/>
  <c r="I247" i="16"/>
  <c r="I325" i="16"/>
  <c r="I13" i="16"/>
  <c r="I28" i="16"/>
  <c r="I44" i="16"/>
  <c r="I60" i="16"/>
  <c r="I76" i="16"/>
  <c r="I92" i="16"/>
  <c r="I108" i="16"/>
  <c r="I119" i="16"/>
  <c r="I130" i="16"/>
  <c r="I141" i="16"/>
  <c r="I151" i="16"/>
  <c r="I162" i="16"/>
  <c r="I173" i="16"/>
  <c r="I183" i="16"/>
  <c r="I194" i="16"/>
  <c r="I205" i="16"/>
  <c r="I215" i="16"/>
  <c r="I226" i="16"/>
  <c r="I237" i="16"/>
  <c r="I248" i="16"/>
  <c r="I326" i="16"/>
  <c r="I12" i="16"/>
  <c r="I29" i="16"/>
  <c r="I45" i="16"/>
  <c r="I61" i="16"/>
  <c r="I77" i="16"/>
  <c r="I93" i="16"/>
  <c r="I109" i="16"/>
  <c r="I123" i="16"/>
  <c r="I134" i="16"/>
  <c r="I144" i="16"/>
  <c r="I155" i="16"/>
  <c r="I176" i="16"/>
  <c r="I187" i="16"/>
  <c r="I198" i="16"/>
  <c r="I208" i="16"/>
  <c r="I219" i="16"/>
  <c r="I230" i="16"/>
  <c r="I241" i="16"/>
  <c r="I253" i="16"/>
  <c r="I124" i="16"/>
  <c r="I156" i="16"/>
  <c r="I242" i="16"/>
  <c r="I34" i="16"/>
  <c r="I82" i="16"/>
  <c r="I98" i="16"/>
  <c r="I125" i="16"/>
  <c r="I135" i="16"/>
  <c r="I167" i="16"/>
  <c r="I199" i="16"/>
  <c r="I210" i="16"/>
  <c r="I221" i="16"/>
  <c r="I128" i="16"/>
  <c r="I322" i="16"/>
  <c r="I331" i="16"/>
  <c r="J11" i="60"/>
  <c r="I127" i="17"/>
  <c r="H127" i="17" s="1"/>
  <c r="I224" i="17"/>
  <c r="H224" i="17" s="1"/>
  <c r="F2" i="90"/>
  <c r="I9" i="91"/>
  <c r="H9" i="91" s="1"/>
  <c r="F1" i="26"/>
  <c r="F1" i="16"/>
  <c r="J13" i="59"/>
  <c r="F1" i="31"/>
  <c r="F1" i="42"/>
  <c r="F1" i="75"/>
  <c r="F1" i="27"/>
  <c r="F2" i="31"/>
  <c r="F2" i="16"/>
  <c r="F1" i="19"/>
  <c r="F1" i="25"/>
  <c r="J15" i="52"/>
  <c r="F1" i="58"/>
  <c r="F1" i="61"/>
  <c r="F2" i="27"/>
  <c r="F2" i="42"/>
  <c r="H35" i="20"/>
  <c r="I35" i="20" s="1"/>
  <c r="J35" i="20" s="1"/>
  <c r="F11" i="29"/>
  <c r="H11" i="29" s="1"/>
  <c r="I11" i="29" s="1"/>
  <c r="J11" i="29" s="1"/>
  <c r="I69" i="15"/>
  <c r="H69" i="15" s="1"/>
  <c r="I17" i="15"/>
  <c r="H17" i="15" s="1"/>
  <c r="I133" i="15"/>
  <c r="H133" i="15" s="1"/>
  <c r="F2" i="19"/>
  <c r="I114" i="91"/>
  <c r="H114" i="91" s="1"/>
  <c r="I8" i="91"/>
  <c r="H8" i="91" s="1"/>
  <c r="I17" i="91"/>
  <c r="H17" i="91" s="1"/>
  <c r="F2" i="25"/>
  <c r="F2" i="26"/>
  <c r="J9" i="52"/>
  <c r="C2" i="60"/>
  <c r="J12" i="60"/>
  <c r="H12" i="60"/>
  <c r="J13" i="60"/>
  <c r="J14" i="60"/>
  <c r="J15" i="60"/>
  <c r="J8" i="60"/>
  <c r="H8" i="60"/>
  <c r="J16" i="60"/>
  <c r="H16" i="60"/>
  <c r="F2" i="69"/>
  <c r="F1" i="69"/>
  <c r="C2" i="75"/>
  <c r="F2" i="33"/>
  <c r="F1" i="94"/>
  <c r="F1" i="45"/>
  <c r="F2" i="45"/>
  <c r="F1" i="43"/>
  <c r="F1" i="37"/>
  <c r="F2" i="94"/>
  <c r="C2" i="43"/>
  <c r="F2" i="37"/>
  <c r="J11" i="52"/>
  <c r="J13" i="52"/>
  <c r="H13" i="52"/>
  <c r="J17" i="52"/>
  <c r="I19" i="80"/>
  <c r="H19" i="80" s="1"/>
  <c r="I265" i="15"/>
  <c r="I243" i="15"/>
  <c r="I245" i="15"/>
  <c r="I247" i="15"/>
  <c r="I237" i="15"/>
  <c r="I239" i="15"/>
  <c r="I241" i="15"/>
  <c r="I231" i="15"/>
  <c r="I233" i="15"/>
  <c r="I235" i="15"/>
  <c r="I169" i="15"/>
  <c r="I283" i="15"/>
  <c r="H283" i="15" s="1"/>
  <c r="I262" i="15"/>
  <c r="I244" i="15"/>
  <c r="I246" i="15"/>
  <c r="I242" i="15"/>
  <c r="I238" i="15"/>
  <c r="I240" i="15"/>
  <c r="I230" i="15"/>
  <c r="I232" i="15"/>
  <c r="I234" i="15"/>
  <c r="I236" i="15"/>
  <c r="I168" i="15"/>
  <c r="H168" i="15" s="1"/>
  <c r="I35" i="15"/>
  <c r="H35" i="15" s="1"/>
  <c r="I101" i="15"/>
  <c r="H101" i="15" s="1"/>
  <c r="J15" i="54"/>
  <c r="H15" i="54"/>
  <c r="J17" i="72"/>
  <c r="H17" i="72"/>
  <c r="J13" i="50"/>
  <c r="H13" i="50"/>
  <c r="J23" i="89"/>
  <c r="J37" i="19"/>
  <c r="H37" i="19"/>
  <c r="J36" i="19"/>
  <c r="H249" i="17"/>
  <c r="I249" i="17" s="1"/>
  <c r="J249" i="17" s="1"/>
  <c r="H249" i="18"/>
  <c r="I249" i="18" s="1"/>
  <c r="J249" i="18" s="1"/>
  <c r="F9" i="17"/>
  <c r="H9" i="17" s="1"/>
  <c r="I9" i="17" s="1"/>
  <c r="J9" i="17" s="1"/>
  <c r="H8" i="17"/>
  <c r="I8" i="17" s="1"/>
  <c r="J8" i="17" s="1"/>
  <c r="H29" i="47"/>
  <c r="I29" i="47" s="1"/>
  <c r="J29" i="47" s="1"/>
  <c r="H19" i="49"/>
  <c r="I19" i="49" s="1"/>
  <c r="J19" i="49" s="1"/>
  <c r="H23" i="49"/>
  <c r="I23" i="49" s="1"/>
  <c r="J23" i="49" s="1"/>
  <c r="H25" i="49"/>
  <c r="I25" i="49" s="1"/>
  <c r="J25" i="49" s="1"/>
  <c r="H29" i="49"/>
  <c r="I29" i="49" s="1"/>
  <c r="J29" i="49" s="1"/>
  <c r="H33" i="89"/>
  <c r="I33" i="89" s="1"/>
  <c r="J33" i="89" s="1"/>
  <c r="H18" i="47"/>
  <c r="I18" i="47" s="1"/>
  <c r="J18" i="47" s="1"/>
  <c r="H18" i="49"/>
  <c r="I18" i="49" s="1"/>
  <c r="J18" i="49" s="1"/>
  <c r="H20" i="49"/>
  <c r="I20" i="49" s="1"/>
  <c r="J20" i="49" s="1"/>
  <c r="H22" i="49"/>
  <c r="I22" i="49" s="1"/>
  <c r="J22" i="49" s="1"/>
  <c r="H24" i="49"/>
  <c r="I24" i="49" s="1"/>
  <c r="J24" i="49" s="1"/>
  <c r="J12" i="77"/>
  <c r="H12" i="77"/>
  <c r="J15" i="77"/>
  <c r="H15" i="77"/>
  <c r="J16" i="77"/>
  <c r="H16" i="77"/>
  <c r="J10" i="77"/>
  <c r="J11" i="77"/>
  <c r="J13" i="77"/>
  <c r="J14" i="77"/>
  <c r="J14" i="59"/>
  <c r="H14" i="59"/>
  <c r="J16" i="59"/>
  <c r="J10" i="59"/>
  <c r="H10" i="59"/>
  <c r="J11" i="59"/>
  <c r="J12" i="59"/>
  <c r="J15" i="59"/>
  <c r="J10" i="60"/>
  <c r="J15" i="57"/>
  <c r="H15" i="57"/>
  <c r="J15" i="55"/>
  <c r="H15" i="55"/>
  <c r="J17" i="53"/>
  <c r="H17" i="53"/>
  <c r="J11" i="51"/>
  <c r="J15" i="51"/>
  <c r="J16" i="49"/>
  <c r="F19" i="77"/>
  <c r="H19" i="77" s="1"/>
  <c r="I19" i="77" s="1"/>
  <c r="J19" i="77" s="1"/>
  <c r="J13" i="20"/>
  <c r="H13" i="20"/>
  <c r="H8" i="76"/>
  <c r="I8" i="76" s="1"/>
  <c r="J8" i="76" s="1"/>
  <c r="F17" i="77"/>
  <c r="H17" i="77" s="1"/>
  <c r="I17" i="77" s="1"/>
  <c r="J17" i="77" s="1"/>
  <c r="J31" i="19"/>
  <c r="J33" i="19"/>
  <c r="F20" i="19"/>
  <c r="H20" i="19" s="1"/>
  <c r="I20" i="19" s="1"/>
  <c r="J20" i="19" s="1"/>
  <c r="F1" i="90"/>
  <c r="F1" i="91"/>
  <c r="I23" i="86"/>
  <c r="I85" i="15"/>
  <c r="H85" i="15" s="1"/>
  <c r="I21" i="20"/>
  <c r="I13" i="91"/>
  <c r="H13" i="91" s="1"/>
  <c r="I13" i="26"/>
  <c r="I11" i="55"/>
  <c r="I9" i="57"/>
  <c r="I17" i="86"/>
  <c r="H17" i="86" s="1"/>
  <c r="I117" i="15"/>
  <c r="H117" i="15" s="1"/>
  <c r="I163" i="15"/>
  <c r="H163" i="15" s="1"/>
  <c r="I25" i="91"/>
  <c r="H25" i="91" s="1"/>
  <c r="I19" i="86"/>
  <c r="I15" i="25"/>
  <c r="H15" i="25" s="1"/>
  <c r="I31" i="25"/>
  <c r="H31" i="25" s="1"/>
  <c r="I47" i="25"/>
  <c r="H47" i="25" s="1"/>
  <c r="I63" i="25"/>
  <c r="H63" i="25" s="1"/>
  <c r="I80" i="25"/>
  <c r="H80" i="25" s="1"/>
  <c r="I103" i="25"/>
  <c r="H103" i="25" s="1"/>
  <c r="I73" i="15"/>
  <c r="H73" i="15" s="1"/>
  <c r="I105" i="15"/>
  <c r="H105" i="15" s="1"/>
  <c r="I142" i="15"/>
  <c r="H142" i="15" s="1"/>
  <c r="I35" i="17"/>
  <c r="H35" i="17" s="1"/>
  <c r="I91" i="17"/>
  <c r="I191" i="17"/>
  <c r="I17" i="25"/>
  <c r="H17" i="25" s="1"/>
  <c r="I41" i="25"/>
  <c r="H41" i="25" s="1"/>
  <c r="I57" i="25"/>
  <c r="H57" i="25" s="1"/>
  <c r="I73" i="25"/>
  <c r="H73" i="25" s="1"/>
  <c r="I81" i="25"/>
  <c r="H81" i="25" s="1"/>
  <c r="I95" i="25"/>
  <c r="H95" i="25" s="1"/>
  <c r="I104" i="25"/>
  <c r="I17" i="26"/>
  <c r="I9" i="50"/>
  <c r="I11" i="76"/>
  <c r="H11" i="76" s="1"/>
  <c r="I27" i="17"/>
  <c r="I159" i="17"/>
  <c r="H159" i="17" s="1"/>
  <c r="I23" i="25"/>
  <c r="H23" i="25" s="1"/>
  <c r="I39" i="25"/>
  <c r="H39" i="25" s="1"/>
  <c r="I55" i="25"/>
  <c r="H55" i="25" s="1"/>
  <c r="I71" i="25"/>
  <c r="H71" i="25" s="1"/>
  <c r="I89" i="25"/>
  <c r="H89" i="25" s="1"/>
  <c r="I116" i="25"/>
  <c r="H116" i="25" s="1"/>
  <c r="I39" i="15"/>
  <c r="H39" i="15" s="1"/>
  <c r="I57" i="15"/>
  <c r="H57" i="15" s="1"/>
  <c r="I89" i="15"/>
  <c r="H89" i="15" s="1"/>
  <c r="I121" i="15"/>
  <c r="H121" i="15" s="1"/>
  <c r="I158" i="15"/>
  <c r="H158" i="15" s="1"/>
  <c r="I9" i="25"/>
  <c r="H9" i="25" s="1"/>
  <c r="I25" i="25"/>
  <c r="H25" i="25" s="1"/>
  <c r="I49" i="25"/>
  <c r="H49" i="25" s="1"/>
  <c r="I65" i="25"/>
  <c r="I27" i="15"/>
  <c r="H27" i="15" s="1"/>
  <c r="I43" i="15"/>
  <c r="H43" i="15" s="1"/>
  <c r="I61" i="15"/>
  <c r="H61" i="15" s="1"/>
  <c r="I77" i="15"/>
  <c r="H77" i="15" s="1"/>
  <c r="I93" i="15"/>
  <c r="H93" i="15" s="1"/>
  <c r="I109" i="15"/>
  <c r="H109" i="15" s="1"/>
  <c r="I125" i="15"/>
  <c r="H125" i="15" s="1"/>
  <c r="I135" i="15"/>
  <c r="H135" i="15" s="1"/>
  <c r="I146" i="15"/>
  <c r="H146" i="15" s="1"/>
  <c r="I43" i="17"/>
  <c r="H43" i="17" s="1"/>
  <c r="I107" i="17"/>
  <c r="I11" i="25"/>
  <c r="I19" i="25"/>
  <c r="H19" i="25" s="1"/>
  <c r="I27" i="25"/>
  <c r="H27" i="25" s="1"/>
  <c r="I35" i="25"/>
  <c r="H35" i="25" s="1"/>
  <c r="I43" i="25"/>
  <c r="I51" i="25"/>
  <c r="H51" i="25" s="1"/>
  <c r="I59" i="25"/>
  <c r="H59" i="25" s="1"/>
  <c r="I67" i="25"/>
  <c r="H67" i="25" s="1"/>
  <c r="I75" i="25"/>
  <c r="I87" i="25"/>
  <c r="I96" i="25"/>
  <c r="H96" i="25" s="1"/>
  <c r="I109" i="25"/>
  <c r="H109" i="25" s="1"/>
  <c r="I9" i="26"/>
  <c r="H9" i="26" s="1"/>
  <c r="I13" i="49"/>
  <c r="H13" i="49" s="1"/>
  <c r="I15" i="50"/>
  <c r="I9" i="32"/>
  <c r="H9" i="32" s="1"/>
  <c r="I75" i="17"/>
  <c r="I33" i="25"/>
  <c r="H33" i="25" s="1"/>
  <c r="I9" i="15"/>
  <c r="H9" i="15" s="1"/>
  <c r="I13" i="15"/>
  <c r="H13" i="15" s="1"/>
  <c r="I31" i="15"/>
  <c r="H31" i="15" s="1"/>
  <c r="I47" i="15"/>
  <c r="H47" i="15" s="1"/>
  <c r="I65" i="15"/>
  <c r="H65" i="15" s="1"/>
  <c r="I81" i="15"/>
  <c r="H81" i="15" s="1"/>
  <c r="I97" i="15"/>
  <c r="H97" i="15" s="1"/>
  <c r="I113" i="15"/>
  <c r="H113" i="15" s="1"/>
  <c r="I129" i="15"/>
  <c r="H129" i="15" s="1"/>
  <c r="I150" i="15"/>
  <c r="H150" i="15" s="1"/>
  <c r="I166" i="15"/>
  <c r="H166" i="15" s="1"/>
  <c r="I279" i="15"/>
  <c r="H279" i="15" s="1"/>
  <c r="I11" i="17"/>
  <c r="H11" i="17" s="1"/>
  <c r="I59" i="17"/>
  <c r="I21" i="91"/>
  <c r="H21" i="91" s="1"/>
  <c r="I13" i="25"/>
  <c r="I21" i="25"/>
  <c r="H21" i="25" s="1"/>
  <c r="I29" i="25"/>
  <c r="H29" i="25" s="1"/>
  <c r="I37" i="25"/>
  <c r="I45" i="25"/>
  <c r="I53" i="25"/>
  <c r="H53" i="25" s="1"/>
  <c r="I61" i="25"/>
  <c r="H61" i="25" s="1"/>
  <c r="I69" i="25"/>
  <c r="I79" i="25"/>
  <c r="H79" i="25" s="1"/>
  <c r="I88" i="25"/>
  <c r="H88" i="25" s="1"/>
  <c r="I97" i="25"/>
  <c r="H97" i="25" s="1"/>
  <c r="I11" i="26"/>
  <c r="I15" i="32"/>
  <c r="H15" i="32" s="1"/>
  <c r="I21" i="86"/>
  <c r="H21" i="86" s="1"/>
  <c r="I1" i="80"/>
  <c r="I234" i="17"/>
  <c r="H234" i="17" s="1"/>
  <c r="I183" i="17"/>
  <c r="I151" i="17"/>
  <c r="I119" i="17"/>
  <c r="I103" i="17"/>
  <c r="I87" i="17"/>
  <c r="I71" i="17"/>
  <c r="I55" i="17"/>
  <c r="I39" i="17"/>
  <c r="H39" i="17" s="1"/>
  <c r="I23" i="17"/>
  <c r="I199" i="17"/>
  <c r="H199" i="17" s="1"/>
  <c r="I167" i="17"/>
  <c r="H167" i="17" s="1"/>
  <c r="I135" i="17"/>
  <c r="H135" i="17" s="1"/>
  <c r="I111" i="17"/>
  <c r="I95" i="17"/>
  <c r="I79" i="17"/>
  <c r="I63" i="17"/>
  <c r="I47" i="17"/>
  <c r="I31" i="17"/>
  <c r="I15" i="17"/>
  <c r="H15" i="17" s="1"/>
  <c r="I19" i="17"/>
  <c r="I51" i="17"/>
  <c r="I83" i="17"/>
  <c r="I115" i="17"/>
  <c r="I175" i="17"/>
  <c r="H175" i="17" s="1"/>
  <c r="I242" i="17"/>
  <c r="J32" i="19"/>
  <c r="I271" i="15"/>
  <c r="H271" i="15" s="1"/>
  <c r="I12" i="15"/>
  <c r="H12" i="15" s="1"/>
  <c r="I16" i="15"/>
  <c r="H16" i="15" s="1"/>
  <c r="I26" i="15"/>
  <c r="H26" i="15" s="1"/>
  <c r="I34" i="15"/>
  <c r="H34" i="15" s="1"/>
  <c r="I42" i="15"/>
  <c r="H42" i="15" s="1"/>
  <c r="I60" i="15"/>
  <c r="H60" i="15" s="1"/>
  <c r="I68" i="15"/>
  <c r="H68" i="15" s="1"/>
  <c r="I76" i="15"/>
  <c r="H76" i="15" s="1"/>
  <c r="I80" i="15"/>
  <c r="H80" i="15" s="1"/>
  <c r="I88" i="15"/>
  <c r="H88" i="15" s="1"/>
  <c r="I96" i="15"/>
  <c r="H96" i="15" s="1"/>
  <c r="I104" i="15"/>
  <c r="H104" i="15" s="1"/>
  <c r="I112" i="15"/>
  <c r="H112" i="15" s="1"/>
  <c r="I120" i="15"/>
  <c r="H120" i="15" s="1"/>
  <c r="I128" i="15"/>
  <c r="H128" i="15" s="1"/>
  <c r="I145" i="15"/>
  <c r="H145" i="15" s="1"/>
  <c r="I149" i="15"/>
  <c r="H149" i="15" s="1"/>
  <c r="I165" i="15"/>
  <c r="H165" i="15" s="1"/>
  <c r="I174" i="15"/>
  <c r="H174" i="15" s="1"/>
  <c r="I196" i="15"/>
  <c r="H196" i="15" s="1"/>
  <c r="I212" i="15"/>
  <c r="H212" i="15" s="1"/>
  <c r="I228" i="15"/>
  <c r="H228" i="15" s="1"/>
  <c r="I21" i="80"/>
  <c r="J35" i="19"/>
  <c r="I190" i="15"/>
  <c r="H190" i="15" s="1"/>
  <c r="I198" i="15"/>
  <c r="H198" i="15" s="1"/>
  <c r="I206" i="15"/>
  <c r="H206" i="15" s="1"/>
  <c r="I214" i="15"/>
  <c r="H214" i="15" s="1"/>
  <c r="I222" i="15"/>
  <c r="H222" i="15" s="1"/>
  <c r="I8" i="15"/>
  <c r="H8" i="15" s="1"/>
  <c r="I30" i="15"/>
  <c r="H30" i="15" s="1"/>
  <c r="I38" i="15"/>
  <c r="H38" i="15" s="1"/>
  <c r="I46" i="15"/>
  <c r="H46" i="15" s="1"/>
  <c r="I56" i="15"/>
  <c r="H56" i="15" s="1"/>
  <c r="I64" i="15"/>
  <c r="H64" i="15" s="1"/>
  <c r="I72" i="15"/>
  <c r="H72" i="15" s="1"/>
  <c r="I84" i="15"/>
  <c r="H84" i="15" s="1"/>
  <c r="I92" i="15"/>
  <c r="H92" i="15" s="1"/>
  <c r="I100" i="15"/>
  <c r="H100" i="15" s="1"/>
  <c r="I108" i="15"/>
  <c r="H108" i="15" s="1"/>
  <c r="I116" i="15"/>
  <c r="H116" i="15" s="1"/>
  <c r="I124" i="15"/>
  <c r="H124" i="15" s="1"/>
  <c r="I132" i="15"/>
  <c r="H132" i="15" s="1"/>
  <c r="I138" i="15"/>
  <c r="H138" i="15" s="1"/>
  <c r="I141" i="15"/>
  <c r="H141" i="15" s="1"/>
  <c r="I153" i="15"/>
  <c r="H153" i="15" s="1"/>
  <c r="J154" i="15"/>
  <c r="I157" i="15"/>
  <c r="H157" i="15" s="1"/>
  <c r="I189" i="15"/>
  <c r="H189" i="15" s="1"/>
  <c r="I204" i="15"/>
  <c r="H204" i="15" s="1"/>
  <c r="I220" i="15"/>
  <c r="H220" i="15" s="1"/>
  <c r="I261" i="15"/>
  <c r="H261" i="15" s="1"/>
  <c r="I264" i="15"/>
  <c r="H264" i="15" s="1"/>
  <c r="I269" i="15"/>
  <c r="H269" i="15" s="1"/>
  <c r="I277" i="15"/>
  <c r="H277" i="15" s="1"/>
  <c r="I11" i="15"/>
  <c r="H11" i="15" s="1"/>
  <c r="I15" i="15"/>
  <c r="H15" i="15" s="1"/>
  <c r="I19" i="15"/>
  <c r="H19" i="15" s="1"/>
  <c r="I29" i="15"/>
  <c r="H29" i="15" s="1"/>
  <c r="I33" i="15"/>
  <c r="H33" i="15" s="1"/>
  <c r="I37" i="15"/>
  <c r="H37" i="15" s="1"/>
  <c r="I41" i="15"/>
  <c r="H41" i="15" s="1"/>
  <c r="I45" i="15"/>
  <c r="H45" i="15" s="1"/>
  <c r="I49" i="15"/>
  <c r="H49" i="15" s="1"/>
  <c r="I59" i="15"/>
  <c r="H59" i="15" s="1"/>
  <c r="I63" i="15"/>
  <c r="H63" i="15" s="1"/>
  <c r="I67" i="15"/>
  <c r="H67" i="15" s="1"/>
  <c r="I71" i="15"/>
  <c r="H71" i="15" s="1"/>
  <c r="I75" i="15"/>
  <c r="H75" i="15" s="1"/>
  <c r="I79" i="15"/>
  <c r="H79" i="15" s="1"/>
  <c r="I83" i="15"/>
  <c r="H83" i="15" s="1"/>
  <c r="I87" i="15"/>
  <c r="I91" i="15"/>
  <c r="H91" i="15" s="1"/>
  <c r="I95" i="15"/>
  <c r="H95" i="15" s="1"/>
  <c r="I99" i="15"/>
  <c r="H99" i="15" s="1"/>
  <c r="I103" i="15"/>
  <c r="H103" i="15" s="1"/>
  <c r="I107" i="15"/>
  <c r="H107" i="15" s="1"/>
  <c r="I111" i="15"/>
  <c r="H111" i="15" s="1"/>
  <c r="I115" i="15"/>
  <c r="H115" i="15" s="1"/>
  <c r="I119" i="15"/>
  <c r="H119" i="15" s="1"/>
  <c r="I123" i="15"/>
  <c r="H123" i="15" s="1"/>
  <c r="I127" i="15"/>
  <c r="H127" i="15" s="1"/>
  <c r="I131" i="15"/>
  <c r="H131" i="15" s="1"/>
  <c r="I137" i="15"/>
  <c r="H137" i="15" s="1"/>
  <c r="I140" i="15"/>
  <c r="H140" i="15" s="1"/>
  <c r="I144" i="15"/>
  <c r="H144" i="15" s="1"/>
  <c r="I148" i="15"/>
  <c r="H148" i="15" s="1"/>
  <c r="I152" i="15"/>
  <c r="H152" i="15" s="1"/>
  <c r="I156" i="15"/>
  <c r="H156" i="15" s="1"/>
  <c r="I173" i="15"/>
  <c r="H173" i="15" s="1"/>
  <c r="I176" i="15"/>
  <c r="J176" i="15" s="1"/>
  <c r="I183" i="15"/>
  <c r="H183" i="15" s="1"/>
  <c r="I188" i="15"/>
  <c r="H188" i="15" s="1"/>
  <c r="I194" i="15"/>
  <c r="H194" i="15" s="1"/>
  <c r="I202" i="15"/>
  <c r="H202" i="15" s="1"/>
  <c r="I210" i="15"/>
  <c r="H210" i="15" s="1"/>
  <c r="I218" i="15"/>
  <c r="H218" i="15" s="1"/>
  <c r="I226" i="15"/>
  <c r="H226" i="15" s="1"/>
  <c r="I259" i="15"/>
  <c r="H259" i="15" s="1"/>
  <c r="I267" i="15"/>
  <c r="H267" i="15" s="1"/>
  <c r="I275" i="15"/>
  <c r="H275" i="15" s="1"/>
  <c r="F2" i="17"/>
  <c r="F1" i="17"/>
  <c r="I67" i="17"/>
  <c r="I99" i="17"/>
  <c r="I143" i="17"/>
  <c r="H143" i="17" s="1"/>
  <c r="I212" i="17"/>
  <c r="H212" i="17" s="1"/>
  <c r="I20" i="80"/>
  <c r="I278" i="15"/>
  <c r="H278" i="15" s="1"/>
  <c r="I274" i="15"/>
  <c r="H274" i="15" s="1"/>
  <c r="I270" i="15"/>
  <c r="H270" i="15" s="1"/>
  <c r="I266" i="15"/>
  <c r="H266" i="15" s="1"/>
  <c r="I258" i="15"/>
  <c r="I229" i="15"/>
  <c r="H229" i="15" s="1"/>
  <c r="I225" i="15"/>
  <c r="H225" i="15" s="1"/>
  <c r="I221" i="15"/>
  <c r="H221" i="15" s="1"/>
  <c r="I217" i="15"/>
  <c r="H217" i="15" s="1"/>
  <c r="I213" i="15"/>
  <c r="H213" i="15" s="1"/>
  <c r="I209" i="15"/>
  <c r="H209" i="15" s="1"/>
  <c r="I205" i="15"/>
  <c r="H205" i="15" s="1"/>
  <c r="I201" i="15"/>
  <c r="H201" i="15" s="1"/>
  <c r="I197" i="15"/>
  <c r="H197" i="15" s="1"/>
  <c r="I193" i="15"/>
  <c r="H193" i="15" s="1"/>
  <c r="I22" i="80"/>
  <c r="I18" i="80"/>
  <c r="I2" i="80"/>
  <c r="I276" i="15"/>
  <c r="H276" i="15" s="1"/>
  <c r="I272" i="15"/>
  <c r="H272" i="15" s="1"/>
  <c r="I268" i="15"/>
  <c r="H268" i="15" s="1"/>
  <c r="I260" i="15"/>
  <c r="H260" i="15" s="1"/>
  <c r="I227" i="15"/>
  <c r="H227" i="15" s="1"/>
  <c r="I223" i="15"/>
  <c r="H223" i="15" s="1"/>
  <c r="I219" i="15"/>
  <c r="H219" i="15" s="1"/>
  <c r="I215" i="15"/>
  <c r="H215" i="15" s="1"/>
  <c r="I211" i="15"/>
  <c r="H211" i="15" s="1"/>
  <c r="I207" i="15"/>
  <c r="H207" i="15" s="1"/>
  <c r="I203" i="15"/>
  <c r="H203" i="15" s="1"/>
  <c r="I199" i="15"/>
  <c r="H199" i="15" s="1"/>
  <c r="I195" i="15"/>
  <c r="H195" i="15" s="1"/>
  <c r="I191" i="15"/>
  <c r="H191" i="15" s="1"/>
  <c r="I10" i="15"/>
  <c r="H10" i="15" s="1"/>
  <c r="I14" i="15"/>
  <c r="H14" i="15" s="1"/>
  <c r="I18" i="15"/>
  <c r="H18" i="15" s="1"/>
  <c r="I28" i="15"/>
  <c r="H28" i="15" s="1"/>
  <c r="I32" i="15"/>
  <c r="H32" i="15" s="1"/>
  <c r="I36" i="15"/>
  <c r="H36" i="15" s="1"/>
  <c r="I40" i="15"/>
  <c r="H40" i="15" s="1"/>
  <c r="I44" i="15"/>
  <c r="H44" i="15" s="1"/>
  <c r="I48" i="15"/>
  <c r="H48" i="15" s="1"/>
  <c r="I58" i="15"/>
  <c r="H58" i="15" s="1"/>
  <c r="I62" i="15"/>
  <c r="H62" i="15" s="1"/>
  <c r="I66" i="15"/>
  <c r="H66" i="15" s="1"/>
  <c r="I70" i="15"/>
  <c r="H70" i="15" s="1"/>
  <c r="I74" i="15"/>
  <c r="H74" i="15" s="1"/>
  <c r="I78" i="15"/>
  <c r="H78" i="15" s="1"/>
  <c r="I82" i="15"/>
  <c r="H82" i="15" s="1"/>
  <c r="I86" i="15"/>
  <c r="H86" i="15" s="1"/>
  <c r="I90" i="15"/>
  <c r="H90" i="15" s="1"/>
  <c r="I94" i="15"/>
  <c r="H94" i="15" s="1"/>
  <c r="I98" i="15"/>
  <c r="H98" i="15" s="1"/>
  <c r="I102" i="15"/>
  <c r="H102" i="15" s="1"/>
  <c r="I106" i="15"/>
  <c r="H106" i="15" s="1"/>
  <c r="I110" i="15"/>
  <c r="H110" i="15" s="1"/>
  <c r="I114" i="15"/>
  <c r="H114" i="15" s="1"/>
  <c r="I118" i="15"/>
  <c r="H118" i="15" s="1"/>
  <c r="I122" i="15"/>
  <c r="H122" i="15" s="1"/>
  <c r="I126" i="15"/>
  <c r="H126" i="15" s="1"/>
  <c r="I130" i="15"/>
  <c r="H130" i="15" s="1"/>
  <c r="I136" i="15"/>
  <c r="H136" i="15" s="1"/>
  <c r="I143" i="15"/>
  <c r="H143" i="15" s="1"/>
  <c r="I147" i="15"/>
  <c r="H147" i="15" s="1"/>
  <c r="I151" i="15"/>
  <c r="H151" i="15" s="1"/>
  <c r="I155" i="15"/>
  <c r="H155" i="15" s="1"/>
  <c r="I159" i="15"/>
  <c r="H159" i="15" s="1"/>
  <c r="I167" i="15"/>
  <c r="H167" i="15" s="1"/>
  <c r="I172" i="15"/>
  <c r="H172" i="15" s="1"/>
  <c r="I182" i="15"/>
  <c r="H182" i="15" s="1"/>
  <c r="I185" i="15"/>
  <c r="H185" i="15" s="1"/>
  <c r="I192" i="15"/>
  <c r="H192" i="15" s="1"/>
  <c r="I200" i="15"/>
  <c r="H200" i="15" s="1"/>
  <c r="I208" i="15"/>
  <c r="H208" i="15" s="1"/>
  <c r="I216" i="15"/>
  <c r="H216" i="15" s="1"/>
  <c r="I224" i="15"/>
  <c r="H224" i="15" s="1"/>
  <c r="I273" i="15"/>
  <c r="H273" i="15" s="1"/>
  <c r="I3" i="80"/>
  <c r="I17" i="80"/>
  <c r="F2" i="18"/>
  <c r="F1" i="18"/>
  <c r="F18" i="40"/>
  <c r="H18" i="40" s="1"/>
  <c r="I18" i="40" s="1"/>
  <c r="J18" i="40" s="1"/>
  <c r="F18" i="39"/>
  <c r="H18" i="39" s="1"/>
  <c r="I18" i="39" s="1"/>
  <c r="J18" i="39" s="1"/>
  <c r="F25" i="75"/>
  <c r="H25" i="75" s="1"/>
  <c r="I25" i="75" s="1"/>
  <c r="J25" i="75" s="1"/>
  <c r="F20" i="72"/>
  <c r="H20" i="72" s="1"/>
  <c r="I20" i="72" s="1"/>
  <c r="J20" i="72" s="1"/>
  <c r="F21" i="70"/>
  <c r="H21" i="70" s="1"/>
  <c r="I21" i="70" s="1"/>
  <c r="J21" i="70" s="1"/>
  <c r="F21" i="68"/>
  <c r="H21" i="68" s="1"/>
  <c r="I21" i="68" s="1"/>
  <c r="J21" i="68" s="1"/>
  <c r="F22" i="77"/>
  <c r="H22" i="77" s="1"/>
  <c r="I22" i="77" s="1"/>
  <c r="J22" i="77" s="1"/>
  <c r="F17" i="73"/>
  <c r="H17" i="73" s="1"/>
  <c r="I17" i="73" s="1"/>
  <c r="J17" i="73" s="1"/>
  <c r="F21" i="71"/>
  <c r="H21" i="71" s="1"/>
  <c r="I21" i="71" s="1"/>
  <c r="J21" i="71" s="1"/>
  <c r="F21" i="69"/>
  <c r="H21" i="69" s="1"/>
  <c r="I21" i="69" s="1"/>
  <c r="J21" i="69" s="1"/>
  <c r="F24" i="65"/>
  <c r="H24" i="65" s="1"/>
  <c r="I24" i="65" s="1"/>
  <c r="J24" i="65" s="1"/>
  <c r="F19" i="59"/>
  <c r="H19" i="59" s="1"/>
  <c r="I19" i="59" s="1"/>
  <c r="J19" i="59" s="1"/>
  <c r="F19" i="55"/>
  <c r="H19" i="55" s="1"/>
  <c r="I19" i="55" s="1"/>
  <c r="J19" i="55" s="1"/>
  <c r="F19" i="54"/>
  <c r="H19" i="54" s="1"/>
  <c r="I19" i="54" s="1"/>
  <c r="J19" i="54" s="1"/>
  <c r="F28" i="66"/>
  <c r="H28" i="66" s="1"/>
  <c r="I28" i="66" s="1"/>
  <c r="J28" i="66" s="1"/>
  <c r="F19" i="58"/>
  <c r="H19" i="58" s="1"/>
  <c r="I19" i="58" s="1"/>
  <c r="J19" i="58" s="1"/>
  <c r="F21" i="67"/>
  <c r="H21" i="67" s="1"/>
  <c r="I21" i="67" s="1"/>
  <c r="J21" i="67" s="1"/>
  <c r="F19" i="57"/>
  <c r="H19" i="57" s="1"/>
  <c r="I19" i="57" s="1"/>
  <c r="J19" i="57" s="1"/>
  <c r="F19" i="51"/>
  <c r="H19" i="51" s="1"/>
  <c r="I19" i="51" s="1"/>
  <c r="J19" i="51" s="1"/>
  <c r="F19" i="50"/>
  <c r="H19" i="50" s="1"/>
  <c r="I19" i="50" s="1"/>
  <c r="J19" i="50" s="1"/>
  <c r="F19" i="47"/>
  <c r="F19" i="60"/>
  <c r="H19" i="60" s="1"/>
  <c r="I19" i="60" s="1"/>
  <c r="J19" i="60" s="1"/>
  <c r="F19" i="56"/>
  <c r="H19" i="56" s="1"/>
  <c r="I19" i="56" s="1"/>
  <c r="J19" i="56" s="1"/>
  <c r="F23" i="26"/>
  <c r="H23" i="26" s="1"/>
  <c r="I23" i="26" s="1"/>
  <c r="J23" i="26" s="1"/>
  <c r="F19" i="53"/>
  <c r="H19" i="53" s="1"/>
  <c r="I19" i="53" s="1"/>
  <c r="J19" i="53" s="1"/>
  <c r="F19" i="52"/>
  <c r="H19" i="52" s="1"/>
  <c r="I19" i="52" s="1"/>
  <c r="J19" i="52" s="1"/>
  <c r="F34" i="89"/>
  <c r="F22" i="40"/>
  <c r="H22" i="40" s="1"/>
  <c r="I22" i="40" s="1"/>
  <c r="J22" i="40" s="1"/>
  <c r="F21" i="75"/>
  <c r="H21" i="75" s="1"/>
  <c r="I21" i="75" s="1"/>
  <c r="J21" i="75" s="1"/>
  <c r="F22" i="39"/>
  <c r="H22" i="39" s="1"/>
  <c r="I22" i="39" s="1"/>
  <c r="J22" i="39" s="1"/>
  <c r="F21" i="73"/>
  <c r="H21" i="73" s="1"/>
  <c r="I21" i="73" s="1"/>
  <c r="J21" i="73" s="1"/>
  <c r="F25" i="71"/>
  <c r="H25" i="71" s="1"/>
  <c r="I25" i="71" s="1"/>
  <c r="J25" i="71" s="1"/>
  <c r="F25" i="69"/>
  <c r="H25" i="69" s="1"/>
  <c r="I25" i="69" s="1"/>
  <c r="J25" i="69" s="1"/>
  <c r="F25" i="67"/>
  <c r="H25" i="67" s="1"/>
  <c r="I25" i="67" s="1"/>
  <c r="J25" i="67" s="1"/>
  <c r="F23" i="60"/>
  <c r="H23" i="60" s="1"/>
  <c r="I23" i="60" s="1"/>
  <c r="J23" i="60" s="1"/>
  <c r="F23" i="58"/>
  <c r="H23" i="58" s="1"/>
  <c r="I23" i="58" s="1"/>
  <c r="J23" i="58" s="1"/>
  <c r="F23" i="53"/>
  <c r="H23" i="53" s="1"/>
  <c r="I23" i="53" s="1"/>
  <c r="J23" i="53" s="1"/>
  <c r="F23" i="47"/>
  <c r="F25" i="68"/>
  <c r="H25" i="68" s="1"/>
  <c r="I25" i="68" s="1"/>
  <c r="J25" i="68" s="1"/>
  <c r="F21" i="74"/>
  <c r="H21" i="74" s="1"/>
  <c r="I21" i="74" s="1"/>
  <c r="J21" i="74" s="1"/>
  <c r="F23" i="55"/>
  <c r="H23" i="55" s="1"/>
  <c r="I23" i="55" s="1"/>
  <c r="J23" i="55" s="1"/>
  <c r="F23" i="54"/>
  <c r="H23" i="54" s="1"/>
  <c r="I23" i="54" s="1"/>
  <c r="J23" i="54" s="1"/>
  <c r="F25" i="70"/>
  <c r="H25" i="70" s="1"/>
  <c r="I25" i="70" s="1"/>
  <c r="J25" i="70" s="1"/>
  <c r="F24" i="72"/>
  <c r="H24" i="72" s="1"/>
  <c r="I24" i="72" s="1"/>
  <c r="J24" i="72" s="1"/>
  <c r="F23" i="57"/>
  <c r="H23" i="57" s="1"/>
  <c r="I23" i="57" s="1"/>
  <c r="J23" i="57" s="1"/>
  <c r="F23" i="56"/>
  <c r="H23" i="56" s="1"/>
  <c r="I23" i="56" s="1"/>
  <c r="J23" i="56" s="1"/>
  <c r="F23" i="52"/>
  <c r="H23" i="52" s="1"/>
  <c r="I23" i="52" s="1"/>
  <c r="J23" i="52" s="1"/>
  <c r="F23" i="59"/>
  <c r="H23" i="59" s="1"/>
  <c r="I23" i="59" s="1"/>
  <c r="J23" i="59" s="1"/>
  <c r="F23" i="50"/>
  <c r="H23" i="50" s="1"/>
  <c r="I23" i="50" s="1"/>
  <c r="J23" i="50" s="1"/>
  <c r="F23" i="51"/>
  <c r="H23" i="51" s="1"/>
  <c r="I23" i="51" s="1"/>
  <c r="J23" i="51" s="1"/>
  <c r="F38" i="89"/>
  <c r="I38" i="20"/>
  <c r="J38" i="20" s="1"/>
  <c r="F24" i="40"/>
  <c r="H24" i="40" s="1"/>
  <c r="I24" i="40" s="1"/>
  <c r="J24" i="40" s="1"/>
  <c r="F24" i="39"/>
  <c r="H24" i="39" s="1"/>
  <c r="I24" i="39" s="1"/>
  <c r="J24" i="39" s="1"/>
  <c r="F27" i="68"/>
  <c r="H27" i="68" s="1"/>
  <c r="I27" i="68" s="1"/>
  <c r="J27" i="68" s="1"/>
  <c r="F25" i="59"/>
  <c r="H25" i="59" s="1"/>
  <c r="I25" i="59" s="1"/>
  <c r="J25" i="59" s="1"/>
  <c r="F25" i="55"/>
  <c r="H25" i="55" s="1"/>
  <c r="I25" i="55" s="1"/>
  <c r="J25" i="55" s="1"/>
  <c r="F25" i="54"/>
  <c r="H25" i="54" s="1"/>
  <c r="I25" i="54" s="1"/>
  <c r="J25" i="54" s="1"/>
  <c r="F23" i="75"/>
  <c r="H23" i="75" s="1"/>
  <c r="I23" i="75" s="1"/>
  <c r="J23" i="75" s="1"/>
  <c r="F26" i="72"/>
  <c r="H26" i="72" s="1"/>
  <c r="I26" i="72" s="1"/>
  <c r="J26" i="72" s="1"/>
  <c r="F27" i="70"/>
  <c r="H27" i="70" s="1"/>
  <c r="I27" i="70" s="1"/>
  <c r="J27" i="70" s="1"/>
  <c r="F27" i="69"/>
  <c r="H27" i="69" s="1"/>
  <c r="I27" i="69" s="1"/>
  <c r="J27" i="69" s="1"/>
  <c r="F27" i="67"/>
  <c r="H27" i="67" s="1"/>
  <c r="I27" i="67" s="1"/>
  <c r="J27" i="67" s="1"/>
  <c r="F25" i="60"/>
  <c r="H25" i="60" s="1"/>
  <c r="I25" i="60" s="1"/>
  <c r="J25" i="60" s="1"/>
  <c r="F23" i="73"/>
  <c r="H23" i="73" s="1"/>
  <c r="I23" i="73" s="1"/>
  <c r="J23" i="73" s="1"/>
  <c r="F25" i="57"/>
  <c r="H25" i="57" s="1"/>
  <c r="I25" i="57" s="1"/>
  <c r="J25" i="57" s="1"/>
  <c r="F25" i="56"/>
  <c r="H25" i="56" s="1"/>
  <c r="I25" i="56" s="1"/>
  <c r="J25" i="56" s="1"/>
  <c r="F25" i="51"/>
  <c r="H25" i="51" s="1"/>
  <c r="I25" i="51" s="1"/>
  <c r="J25" i="51" s="1"/>
  <c r="F25" i="50"/>
  <c r="H25" i="50" s="1"/>
  <c r="I25" i="50" s="1"/>
  <c r="J25" i="50" s="1"/>
  <c r="F25" i="52"/>
  <c r="H25" i="52" s="1"/>
  <c r="I25" i="52" s="1"/>
  <c r="J25" i="52" s="1"/>
  <c r="F25" i="58"/>
  <c r="H25" i="58" s="1"/>
  <c r="I25" i="58" s="1"/>
  <c r="J25" i="58" s="1"/>
  <c r="F25" i="47"/>
  <c r="F25" i="53"/>
  <c r="H25" i="53" s="1"/>
  <c r="I25" i="53" s="1"/>
  <c r="J25" i="53" s="1"/>
  <c r="F40" i="89"/>
  <c r="F25" i="26"/>
  <c r="H25" i="26" s="1"/>
  <c r="I25" i="26" s="1"/>
  <c r="J25" i="26" s="1"/>
  <c r="I40" i="20"/>
  <c r="J40" i="20" s="1"/>
  <c r="I32" i="89"/>
  <c r="I31" i="89"/>
  <c r="I21" i="89"/>
  <c r="I13" i="89"/>
  <c r="I29" i="89"/>
  <c r="I19" i="89"/>
  <c r="I11" i="89"/>
  <c r="I25" i="89"/>
  <c r="I17" i="89"/>
  <c r="I9" i="89"/>
  <c r="F252" i="17"/>
  <c r="H252" i="17" s="1"/>
  <c r="F8" i="18"/>
  <c r="J30" i="19"/>
  <c r="J34" i="19"/>
  <c r="I32" i="20"/>
  <c r="H32" i="20" s="1"/>
  <c r="I29" i="20"/>
  <c r="I19" i="20"/>
  <c r="I11" i="20"/>
  <c r="I25" i="20"/>
  <c r="I17" i="20"/>
  <c r="I9" i="20"/>
  <c r="I23" i="20"/>
  <c r="H23" i="20" s="1"/>
  <c r="I31" i="20"/>
  <c r="I34" i="20"/>
  <c r="J34" i="20" s="1"/>
  <c r="I15" i="89"/>
  <c r="F19" i="40"/>
  <c r="H19" i="40" s="1"/>
  <c r="I19" i="40" s="1"/>
  <c r="J19" i="40" s="1"/>
  <c r="F23" i="77"/>
  <c r="H23" i="77" s="1"/>
  <c r="I23" i="77" s="1"/>
  <c r="J23" i="77" s="1"/>
  <c r="F19" i="39"/>
  <c r="H19" i="39" s="1"/>
  <c r="I19" i="39" s="1"/>
  <c r="J19" i="39" s="1"/>
  <c r="F26" i="75"/>
  <c r="H26" i="75" s="1"/>
  <c r="I26" i="75" s="1"/>
  <c r="J26" i="75" s="1"/>
  <c r="F29" i="66"/>
  <c r="H29" i="66" s="1"/>
  <c r="I29" i="66" s="1"/>
  <c r="J29" i="66" s="1"/>
  <c r="F22" i="68"/>
  <c r="H22" i="68" s="1"/>
  <c r="I22" i="68" s="1"/>
  <c r="J22" i="68" s="1"/>
  <c r="F21" i="72"/>
  <c r="H21" i="72" s="1"/>
  <c r="I21" i="72" s="1"/>
  <c r="J21" i="72" s="1"/>
  <c r="F22" i="70"/>
  <c r="H22" i="70" s="1"/>
  <c r="I22" i="70" s="1"/>
  <c r="J22" i="70" s="1"/>
  <c r="F22" i="69"/>
  <c r="H22" i="69" s="1"/>
  <c r="I22" i="69" s="1"/>
  <c r="J22" i="69" s="1"/>
  <c r="F22" i="67"/>
  <c r="H22" i="67" s="1"/>
  <c r="I22" i="67" s="1"/>
  <c r="J22" i="67" s="1"/>
  <c r="F25" i="65"/>
  <c r="H25" i="65" s="1"/>
  <c r="I25" i="65" s="1"/>
  <c r="J25" i="65" s="1"/>
  <c r="F20" i="57"/>
  <c r="H20" i="57" s="1"/>
  <c r="I20" i="57" s="1"/>
  <c r="J20" i="57" s="1"/>
  <c r="F20" i="56"/>
  <c r="H20" i="56" s="1"/>
  <c r="I20" i="56" s="1"/>
  <c r="J20" i="56" s="1"/>
  <c r="F20" i="52"/>
  <c r="H20" i="52" s="1"/>
  <c r="I20" i="52" s="1"/>
  <c r="J20" i="52" s="1"/>
  <c r="F18" i="73"/>
  <c r="H18" i="73" s="1"/>
  <c r="I18" i="73" s="1"/>
  <c r="J18" i="73" s="1"/>
  <c r="F20" i="59"/>
  <c r="H20" i="59" s="1"/>
  <c r="I20" i="59" s="1"/>
  <c r="J20" i="59" s="1"/>
  <c r="F20" i="58"/>
  <c r="H20" i="58" s="1"/>
  <c r="I20" i="58" s="1"/>
  <c r="J20" i="58" s="1"/>
  <c r="F20" i="55"/>
  <c r="H20" i="55" s="1"/>
  <c r="I20" i="55" s="1"/>
  <c r="J20" i="55" s="1"/>
  <c r="F20" i="60"/>
  <c r="H20" i="60" s="1"/>
  <c r="I20" i="60" s="1"/>
  <c r="J20" i="60" s="1"/>
  <c r="F20" i="54"/>
  <c r="H20" i="54" s="1"/>
  <c r="I20" i="54" s="1"/>
  <c r="J20" i="54" s="1"/>
  <c r="F20" i="51"/>
  <c r="H20" i="51" s="1"/>
  <c r="I20" i="51" s="1"/>
  <c r="J20" i="51" s="1"/>
  <c r="F20" i="50"/>
  <c r="H20" i="50" s="1"/>
  <c r="I20" i="50" s="1"/>
  <c r="J20" i="50" s="1"/>
  <c r="F24" i="26"/>
  <c r="H24" i="26" s="1"/>
  <c r="I24" i="26" s="1"/>
  <c r="J24" i="26" s="1"/>
  <c r="F20" i="47"/>
  <c r="F20" i="53"/>
  <c r="H20" i="53" s="1"/>
  <c r="I20" i="53" s="1"/>
  <c r="J20" i="53" s="1"/>
  <c r="F35" i="89"/>
  <c r="F21" i="40"/>
  <c r="H21" i="40" s="1"/>
  <c r="I21" i="40" s="1"/>
  <c r="J21" i="40" s="1"/>
  <c r="F28" i="77"/>
  <c r="H28" i="77" s="1"/>
  <c r="I28" i="77" s="1"/>
  <c r="J28" i="77" s="1"/>
  <c r="F20" i="74"/>
  <c r="H20" i="74" s="1"/>
  <c r="I20" i="74" s="1"/>
  <c r="J20" i="74" s="1"/>
  <c r="F21" i="39"/>
  <c r="H21" i="39" s="1"/>
  <c r="I21" i="39" s="1"/>
  <c r="J21" i="39" s="1"/>
  <c r="F20" i="75"/>
  <c r="H20" i="75" s="1"/>
  <c r="I20" i="75" s="1"/>
  <c r="J20" i="75" s="1"/>
  <c r="F23" i="72"/>
  <c r="H23" i="72" s="1"/>
  <c r="I23" i="72" s="1"/>
  <c r="J23" i="72" s="1"/>
  <c r="F24" i="70"/>
  <c r="H24" i="70" s="1"/>
  <c r="I24" i="70" s="1"/>
  <c r="J24" i="70" s="1"/>
  <c r="F24" i="68"/>
  <c r="H24" i="68" s="1"/>
  <c r="I24" i="68" s="1"/>
  <c r="J24" i="68" s="1"/>
  <c r="F34" i="66"/>
  <c r="H34" i="66" s="1"/>
  <c r="I34" i="66" s="1"/>
  <c r="J34" i="66" s="1"/>
  <c r="F20" i="73"/>
  <c r="H20" i="73" s="1"/>
  <c r="I20" i="73" s="1"/>
  <c r="J20" i="73" s="1"/>
  <c r="F24" i="71"/>
  <c r="H24" i="71" s="1"/>
  <c r="I24" i="71" s="1"/>
  <c r="J24" i="71" s="1"/>
  <c r="F24" i="69"/>
  <c r="H24" i="69" s="1"/>
  <c r="I24" i="69" s="1"/>
  <c r="J24" i="69" s="1"/>
  <c r="F24" i="67"/>
  <c r="H24" i="67" s="1"/>
  <c r="I24" i="67" s="1"/>
  <c r="J24" i="67" s="1"/>
  <c r="F22" i="58"/>
  <c r="H22" i="58" s="1"/>
  <c r="I22" i="58" s="1"/>
  <c r="J22" i="58" s="1"/>
  <c r="F22" i="59"/>
  <c r="H22" i="59" s="1"/>
  <c r="I22" i="59" s="1"/>
  <c r="J22" i="59" s="1"/>
  <c r="F22" i="54"/>
  <c r="H22" i="54" s="1"/>
  <c r="I22" i="54" s="1"/>
  <c r="J22" i="54" s="1"/>
  <c r="F22" i="53"/>
  <c r="H22" i="53" s="1"/>
  <c r="I22" i="53" s="1"/>
  <c r="J22" i="53" s="1"/>
  <c r="F22" i="57"/>
  <c r="H22" i="57" s="1"/>
  <c r="I22" i="57" s="1"/>
  <c r="J22" i="57" s="1"/>
  <c r="F22" i="60"/>
  <c r="H22" i="60" s="1"/>
  <c r="I22" i="60" s="1"/>
  <c r="J22" i="60" s="1"/>
  <c r="F22" i="56"/>
  <c r="H22" i="56" s="1"/>
  <c r="I22" i="56" s="1"/>
  <c r="J22" i="56" s="1"/>
  <c r="F22" i="52"/>
  <c r="H22" i="52" s="1"/>
  <c r="I22" i="52" s="1"/>
  <c r="J22" i="52" s="1"/>
  <c r="F22" i="51"/>
  <c r="H22" i="51" s="1"/>
  <c r="I22" i="51" s="1"/>
  <c r="J22" i="51" s="1"/>
  <c r="F22" i="50"/>
  <c r="H22" i="50" s="1"/>
  <c r="I22" i="50" s="1"/>
  <c r="J22" i="50" s="1"/>
  <c r="F22" i="55"/>
  <c r="H22" i="55" s="1"/>
  <c r="I22" i="55" s="1"/>
  <c r="J22" i="55" s="1"/>
  <c r="F22" i="47"/>
  <c r="F37" i="89"/>
  <c r="I37" i="20"/>
  <c r="J37" i="20" s="1"/>
  <c r="F23" i="40"/>
  <c r="H23" i="40" s="1"/>
  <c r="I23" i="40" s="1"/>
  <c r="J23" i="40" s="1"/>
  <c r="F30" i="75"/>
  <c r="H30" i="75" s="1"/>
  <c r="I30" i="75" s="1"/>
  <c r="J30" i="75" s="1"/>
  <c r="F22" i="73"/>
  <c r="H22" i="73" s="1"/>
  <c r="I22" i="73" s="1"/>
  <c r="J22" i="73" s="1"/>
  <c r="F25" i="72"/>
  <c r="H25" i="72" s="1"/>
  <c r="I25" i="72" s="1"/>
  <c r="J25" i="72" s="1"/>
  <c r="F26" i="70"/>
  <c r="H26" i="70" s="1"/>
  <c r="I26" i="70" s="1"/>
  <c r="J26" i="70" s="1"/>
  <c r="F26" i="69"/>
  <c r="H26" i="69" s="1"/>
  <c r="I26" i="69" s="1"/>
  <c r="J26" i="69" s="1"/>
  <c r="F23" i="39"/>
  <c r="H23" i="39" s="1"/>
  <c r="I23" i="39" s="1"/>
  <c r="J23" i="39" s="1"/>
  <c r="F26" i="67"/>
  <c r="H26" i="67" s="1"/>
  <c r="I26" i="67" s="1"/>
  <c r="J26" i="67" s="1"/>
  <c r="F24" i="57"/>
  <c r="H24" i="57" s="1"/>
  <c r="I24" i="57" s="1"/>
  <c r="J24" i="57" s="1"/>
  <c r="F24" i="56"/>
  <c r="H24" i="56" s="1"/>
  <c r="I24" i="56" s="1"/>
  <c r="J24" i="56" s="1"/>
  <c r="F24" i="52"/>
  <c r="H24" i="52" s="1"/>
  <c r="I24" i="52" s="1"/>
  <c r="J24" i="52" s="1"/>
  <c r="F24" i="51"/>
  <c r="H24" i="51" s="1"/>
  <c r="I24" i="51" s="1"/>
  <c r="J24" i="51" s="1"/>
  <c r="F24" i="50"/>
  <c r="H24" i="50" s="1"/>
  <c r="I24" i="50" s="1"/>
  <c r="J24" i="50" s="1"/>
  <c r="F26" i="71"/>
  <c r="H26" i="71" s="1"/>
  <c r="I26" i="71" s="1"/>
  <c r="J26" i="71" s="1"/>
  <c r="F26" i="68"/>
  <c r="H26" i="68" s="1"/>
  <c r="I26" i="68" s="1"/>
  <c r="J26" i="68" s="1"/>
  <c r="F24" i="53"/>
  <c r="H24" i="53" s="1"/>
  <c r="I24" i="53" s="1"/>
  <c r="J24" i="53" s="1"/>
  <c r="F24" i="60"/>
  <c r="H24" i="60" s="1"/>
  <c r="I24" i="60" s="1"/>
  <c r="J24" i="60" s="1"/>
  <c r="F24" i="58"/>
  <c r="H24" i="58" s="1"/>
  <c r="I24" i="58" s="1"/>
  <c r="J24" i="58" s="1"/>
  <c r="F24" i="55"/>
  <c r="H24" i="55" s="1"/>
  <c r="I24" i="55" s="1"/>
  <c r="J24" i="55" s="1"/>
  <c r="F24" i="54"/>
  <c r="H24" i="54" s="1"/>
  <c r="I24" i="54" s="1"/>
  <c r="J24" i="54" s="1"/>
  <c r="F24" i="59"/>
  <c r="H24" i="59" s="1"/>
  <c r="I24" i="59" s="1"/>
  <c r="J24" i="59" s="1"/>
  <c r="F24" i="47"/>
  <c r="I39" i="20"/>
  <c r="J39" i="20" s="1"/>
  <c r="F39" i="89"/>
  <c r="C2" i="20"/>
  <c r="F1" i="20"/>
  <c r="I15" i="20"/>
  <c r="F2" i="89"/>
  <c r="C2" i="89"/>
  <c r="F1" i="89"/>
  <c r="I38" i="91"/>
  <c r="H38" i="91" s="1"/>
  <c r="I46" i="91"/>
  <c r="H46" i="91" s="1"/>
  <c r="I54" i="91"/>
  <c r="H54" i="91" s="1"/>
  <c r="I62" i="91"/>
  <c r="H62" i="91" s="1"/>
  <c r="I70" i="91"/>
  <c r="H70" i="91" s="1"/>
  <c r="I78" i="91"/>
  <c r="H78" i="91" s="1"/>
  <c r="I86" i="91"/>
  <c r="H86" i="91" s="1"/>
  <c r="I94" i="91"/>
  <c r="H94" i="91" s="1"/>
  <c r="I102" i="91"/>
  <c r="H102" i="91" s="1"/>
  <c r="I110" i="91"/>
  <c r="H110" i="91" s="1"/>
  <c r="I118" i="91"/>
  <c r="H118" i="91" s="1"/>
  <c r="G121" i="91"/>
  <c r="I121" i="91" s="1"/>
  <c r="F2" i="47"/>
  <c r="C2" i="47"/>
  <c r="F1" i="47"/>
  <c r="C2" i="91"/>
  <c r="I12" i="91"/>
  <c r="H12" i="91" s="1"/>
  <c r="I16" i="91"/>
  <c r="H16" i="91" s="1"/>
  <c r="I20" i="91"/>
  <c r="H20" i="91" s="1"/>
  <c r="I24" i="91"/>
  <c r="H24" i="91" s="1"/>
  <c r="I28" i="91"/>
  <c r="H28" i="91" s="1"/>
  <c r="J29" i="91"/>
  <c r="I31" i="91"/>
  <c r="H31" i="91" s="1"/>
  <c r="I36" i="91"/>
  <c r="H36" i="91" s="1"/>
  <c r="I44" i="91"/>
  <c r="H44" i="91" s="1"/>
  <c r="I52" i="91"/>
  <c r="H52" i="91" s="1"/>
  <c r="I60" i="91"/>
  <c r="H60" i="91" s="1"/>
  <c r="I68" i="91"/>
  <c r="H68" i="91" s="1"/>
  <c r="I76" i="91"/>
  <c r="H76" i="91" s="1"/>
  <c r="I84" i="91"/>
  <c r="H84" i="91" s="1"/>
  <c r="I92" i="91"/>
  <c r="H92" i="91" s="1"/>
  <c r="I100" i="91"/>
  <c r="H100" i="91" s="1"/>
  <c r="I108" i="91"/>
  <c r="H108" i="91" s="1"/>
  <c r="I116" i="91"/>
  <c r="H116" i="91" s="1"/>
  <c r="J111" i="25"/>
  <c r="I16" i="47"/>
  <c r="I13" i="47"/>
  <c r="I15" i="47"/>
  <c r="I17" i="47"/>
  <c r="I9" i="47"/>
  <c r="F2" i="49"/>
  <c r="F1" i="49"/>
  <c r="C2" i="49"/>
  <c r="I11" i="91"/>
  <c r="H11" i="91" s="1"/>
  <c r="I15" i="91"/>
  <c r="H15" i="91" s="1"/>
  <c r="I19" i="91"/>
  <c r="H19" i="91" s="1"/>
  <c r="I23" i="91"/>
  <c r="H23" i="91" s="1"/>
  <c r="I27" i="91"/>
  <c r="H27" i="91" s="1"/>
  <c r="I34" i="91"/>
  <c r="H34" i="91" s="1"/>
  <c r="I42" i="91"/>
  <c r="H42" i="91" s="1"/>
  <c r="I50" i="91"/>
  <c r="H50" i="91" s="1"/>
  <c r="I58" i="91"/>
  <c r="H58" i="91" s="1"/>
  <c r="I66" i="91"/>
  <c r="H66" i="91" s="1"/>
  <c r="I74" i="91"/>
  <c r="H74" i="91" s="1"/>
  <c r="I82" i="91"/>
  <c r="H82" i="91" s="1"/>
  <c r="I90" i="91"/>
  <c r="H90" i="91" s="1"/>
  <c r="I98" i="91"/>
  <c r="H98" i="91" s="1"/>
  <c r="I106" i="91"/>
  <c r="H106" i="91" s="1"/>
  <c r="F2" i="92"/>
  <c r="F1" i="92"/>
  <c r="I11" i="47"/>
  <c r="I119" i="91"/>
  <c r="H119"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35" i="91"/>
  <c r="H35" i="91" s="1"/>
  <c r="I117" i="91"/>
  <c r="H117" i="91" s="1"/>
  <c r="I113" i="91"/>
  <c r="H113" i="91" s="1"/>
  <c r="I109" i="91"/>
  <c r="H109" i="91" s="1"/>
  <c r="I105" i="91"/>
  <c r="H105" i="91" s="1"/>
  <c r="I101" i="91"/>
  <c r="H101" i="91" s="1"/>
  <c r="I97" i="91"/>
  <c r="H97" i="91" s="1"/>
  <c r="I93" i="91"/>
  <c r="H93" i="91" s="1"/>
  <c r="I89" i="91"/>
  <c r="H89" i="91" s="1"/>
  <c r="I85" i="91"/>
  <c r="H85" i="91" s="1"/>
  <c r="I81" i="91"/>
  <c r="H81" i="91" s="1"/>
  <c r="I77" i="91"/>
  <c r="H77" i="91" s="1"/>
  <c r="I73" i="91"/>
  <c r="H73" i="91" s="1"/>
  <c r="I69" i="91"/>
  <c r="H69" i="91" s="1"/>
  <c r="I65" i="91"/>
  <c r="H65" i="91" s="1"/>
  <c r="I61" i="91"/>
  <c r="H61" i="91" s="1"/>
  <c r="I57" i="91"/>
  <c r="H57" i="91" s="1"/>
  <c r="I53" i="91"/>
  <c r="H53" i="91" s="1"/>
  <c r="I49" i="91"/>
  <c r="H49" i="91" s="1"/>
  <c r="I45" i="91"/>
  <c r="H45" i="91" s="1"/>
  <c r="I41" i="91"/>
  <c r="H41" i="91" s="1"/>
  <c r="I37" i="91"/>
  <c r="H37" i="91" s="1"/>
  <c r="I33" i="91"/>
  <c r="H33" i="91" s="1"/>
  <c r="I10" i="91"/>
  <c r="H10" i="91" s="1"/>
  <c r="I14" i="91"/>
  <c r="H14" i="91" s="1"/>
  <c r="I18" i="91"/>
  <c r="H18" i="91" s="1"/>
  <c r="I22" i="91"/>
  <c r="H22" i="91" s="1"/>
  <c r="I26" i="91"/>
  <c r="H26" i="91" s="1"/>
  <c r="I30" i="91"/>
  <c r="H30" i="91" s="1"/>
  <c r="I32" i="91"/>
  <c r="H32" i="91" s="1"/>
  <c r="I40" i="91"/>
  <c r="H40" i="91" s="1"/>
  <c r="I48" i="91"/>
  <c r="H48" i="91" s="1"/>
  <c r="I56" i="91"/>
  <c r="H56" i="91" s="1"/>
  <c r="I64" i="91"/>
  <c r="H64" i="91" s="1"/>
  <c r="I72" i="91"/>
  <c r="H72" i="91" s="1"/>
  <c r="I80" i="91"/>
  <c r="H80" i="91" s="1"/>
  <c r="I88" i="91"/>
  <c r="H88" i="91" s="1"/>
  <c r="I96" i="91"/>
  <c r="H96" i="91" s="1"/>
  <c r="I104" i="91"/>
  <c r="H104" i="91" s="1"/>
  <c r="I112" i="91"/>
  <c r="H112" i="91" s="1"/>
  <c r="I120" i="91"/>
  <c r="H120" i="91" s="1"/>
  <c r="J9" i="51"/>
  <c r="J17" i="51"/>
  <c r="J8" i="52"/>
  <c r="F1" i="54"/>
  <c r="C2" i="54"/>
  <c r="F2" i="54"/>
  <c r="I118" i="25"/>
  <c r="H118" i="25" s="1"/>
  <c r="I114" i="25"/>
  <c r="H114" i="25" s="1"/>
  <c r="I110" i="25"/>
  <c r="H110" i="25" s="1"/>
  <c r="I106" i="25"/>
  <c r="H106" i="25" s="1"/>
  <c r="I102" i="25"/>
  <c r="H102" i="25" s="1"/>
  <c r="I98" i="25"/>
  <c r="H98" i="25" s="1"/>
  <c r="I94" i="25"/>
  <c r="H94" i="25" s="1"/>
  <c r="I90" i="25"/>
  <c r="H90" i="25" s="1"/>
  <c r="I86" i="25"/>
  <c r="H86" i="25" s="1"/>
  <c r="I82" i="25"/>
  <c r="H82" i="25" s="1"/>
  <c r="I78" i="25"/>
  <c r="H78" i="25" s="1"/>
  <c r="I117" i="25"/>
  <c r="H117" i="25" s="1"/>
  <c r="I115" i="25"/>
  <c r="H115" i="25" s="1"/>
  <c r="I108" i="25"/>
  <c r="H108" i="25" s="1"/>
  <c r="I10" i="25"/>
  <c r="H10" i="25" s="1"/>
  <c r="I14" i="25"/>
  <c r="H14" i="25" s="1"/>
  <c r="I18" i="25"/>
  <c r="H18" i="25" s="1"/>
  <c r="I22" i="25"/>
  <c r="H22" i="25" s="1"/>
  <c r="I26" i="25"/>
  <c r="H26" i="25" s="1"/>
  <c r="I30" i="25"/>
  <c r="H30" i="25" s="1"/>
  <c r="I34" i="25"/>
  <c r="H34" i="25" s="1"/>
  <c r="I38" i="25"/>
  <c r="H38" i="25" s="1"/>
  <c r="I42" i="25"/>
  <c r="H42" i="25" s="1"/>
  <c r="I46" i="25"/>
  <c r="H46" i="25" s="1"/>
  <c r="I50" i="25"/>
  <c r="H50" i="25" s="1"/>
  <c r="I54" i="25"/>
  <c r="H54" i="25" s="1"/>
  <c r="I58" i="25"/>
  <c r="H58" i="25" s="1"/>
  <c r="I62" i="25"/>
  <c r="H62" i="25" s="1"/>
  <c r="I66" i="25"/>
  <c r="H66" i="25" s="1"/>
  <c r="I70" i="25"/>
  <c r="H70" i="25" s="1"/>
  <c r="I74" i="25"/>
  <c r="H74" i="25" s="1"/>
  <c r="I77" i="25"/>
  <c r="H77" i="25" s="1"/>
  <c r="I84" i="25"/>
  <c r="H84" i="25" s="1"/>
  <c r="I91" i="25"/>
  <c r="H91" i="25" s="1"/>
  <c r="I93" i="25"/>
  <c r="H93" i="25" s="1"/>
  <c r="I100" i="25"/>
  <c r="H100" i="25" s="1"/>
  <c r="I113" i="25"/>
  <c r="H113" i="25" s="1"/>
  <c r="I120" i="25"/>
  <c r="H120" i="25" s="1"/>
  <c r="I9" i="49"/>
  <c r="H9" i="49" s="1"/>
  <c r="I14" i="49"/>
  <c r="H14" i="49" s="1"/>
  <c r="C2" i="51"/>
  <c r="F1" i="51"/>
  <c r="J10" i="51"/>
  <c r="J12" i="51"/>
  <c r="I16" i="54"/>
  <c r="H16" i="54" s="1"/>
  <c r="I17" i="54"/>
  <c r="I9" i="54"/>
  <c r="I13" i="54"/>
  <c r="I11" i="54"/>
  <c r="I15" i="49"/>
  <c r="H15" i="49" s="1"/>
  <c r="I11" i="49"/>
  <c r="H11" i="49" s="1"/>
  <c r="I17" i="49"/>
  <c r="H17" i="49" s="1"/>
  <c r="I10" i="49"/>
  <c r="H10" i="49" s="1"/>
  <c r="I8" i="49"/>
  <c r="H8" i="49" s="1"/>
  <c r="I12" i="49"/>
  <c r="H12" i="49" s="1"/>
  <c r="J13" i="51"/>
  <c r="J14" i="52"/>
  <c r="J16" i="52"/>
  <c r="C2" i="53"/>
  <c r="F1" i="53"/>
  <c r="F2" i="53"/>
  <c r="I8" i="25"/>
  <c r="H8" i="25" s="1"/>
  <c r="I12" i="25"/>
  <c r="H12" i="25" s="1"/>
  <c r="I16" i="25"/>
  <c r="H16" i="25" s="1"/>
  <c r="I20" i="25"/>
  <c r="H20" i="25" s="1"/>
  <c r="I24" i="25"/>
  <c r="H24" i="25" s="1"/>
  <c r="I28" i="25"/>
  <c r="H28" i="25" s="1"/>
  <c r="I32" i="25"/>
  <c r="H32" i="25" s="1"/>
  <c r="I36" i="25"/>
  <c r="H36" i="25" s="1"/>
  <c r="I40" i="25"/>
  <c r="H40" i="25" s="1"/>
  <c r="I44" i="25"/>
  <c r="H44" i="25" s="1"/>
  <c r="I48" i="25"/>
  <c r="H48" i="25" s="1"/>
  <c r="I52" i="25"/>
  <c r="H52" i="25" s="1"/>
  <c r="I56" i="25"/>
  <c r="H56" i="25" s="1"/>
  <c r="I60" i="25"/>
  <c r="H60" i="25" s="1"/>
  <c r="I64" i="25"/>
  <c r="H64" i="25" s="1"/>
  <c r="I68" i="25"/>
  <c r="H68" i="25" s="1"/>
  <c r="I72" i="25"/>
  <c r="H72" i="25" s="1"/>
  <c r="I76" i="25"/>
  <c r="H76" i="25" s="1"/>
  <c r="I83" i="25"/>
  <c r="H83" i="25" s="1"/>
  <c r="I85" i="25"/>
  <c r="H85" i="25" s="1"/>
  <c r="I92" i="25"/>
  <c r="H92" i="25" s="1"/>
  <c r="I99" i="25"/>
  <c r="H99" i="25" s="1"/>
  <c r="I101" i="25"/>
  <c r="H101" i="25" s="1"/>
  <c r="I105" i="25"/>
  <c r="H105" i="25" s="1"/>
  <c r="I107" i="25"/>
  <c r="H107" i="25" s="1"/>
  <c r="I112" i="25"/>
  <c r="H112" i="25" s="1"/>
  <c r="I119" i="25"/>
  <c r="H119" i="25" s="1"/>
  <c r="C2" i="50"/>
  <c r="F1" i="50"/>
  <c r="J8" i="51"/>
  <c r="J14" i="51"/>
  <c r="J16" i="51"/>
  <c r="J10" i="52"/>
  <c r="J12" i="52"/>
  <c r="F1" i="55"/>
  <c r="C2" i="55"/>
  <c r="J8" i="59"/>
  <c r="F1" i="56"/>
  <c r="C2" i="56"/>
  <c r="I16" i="50"/>
  <c r="H16" i="50" s="1"/>
  <c r="I11" i="50"/>
  <c r="I17" i="50"/>
  <c r="C2" i="52"/>
  <c r="F1" i="52"/>
  <c r="I16" i="55"/>
  <c r="I17" i="55"/>
  <c r="I9" i="55"/>
  <c r="I13" i="55"/>
  <c r="F2" i="56"/>
  <c r="C2" i="57"/>
  <c r="F1" i="57"/>
  <c r="F2" i="59"/>
  <c r="F1" i="59"/>
  <c r="C2" i="62"/>
  <c r="F1" i="62"/>
  <c r="C2" i="64"/>
  <c r="F1" i="64"/>
  <c r="C2" i="67"/>
  <c r="F1" i="67"/>
  <c r="F2" i="68"/>
  <c r="C2" i="68"/>
  <c r="F1" i="68"/>
  <c r="I18" i="71"/>
  <c r="H18" i="71" s="1"/>
  <c r="I17" i="71"/>
  <c r="I9" i="71"/>
  <c r="I15" i="71"/>
  <c r="I13" i="71"/>
  <c r="I11" i="71"/>
  <c r="I16" i="57"/>
  <c r="I11" i="57"/>
  <c r="I17" i="57"/>
  <c r="C2" i="63"/>
  <c r="F1" i="63"/>
  <c r="F2" i="64"/>
  <c r="F2" i="67"/>
  <c r="I18" i="68"/>
  <c r="H18" i="68" s="1"/>
  <c r="I17" i="68"/>
  <c r="I13" i="68"/>
  <c r="I9" i="68"/>
  <c r="C2" i="66"/>
  <c r="F1" i="66"/>
  <c r="I18" i="72"/>
  <c r="H18" i="72" s="1"/>
  <c r="I13" i="72"/>
  <c r="I15" i="72"/>
  <c r="I11" i="72"/>
  <c r="I9" i="72"/>
  <c r="C2" i="76"/>
  <c r="F1" i="76"/>
  <c r="F2" i="76"/>
  <c r="J13" i="32"/>
  <c r="I13" i="57"/>
  <c r="F2" i="58"/>
  <c r="F2" i="60"/>
  <c r="C2" i="61"/>
  <c r="C2" i="65"/>
  <c r="F1" i="65"/>
  <c r="F1" i="74"/>
  <c r="F2" i="74"/>
  <c r="C2" i="74"/>
  <c r="J10" i="76"/>
  <c r="J8" i="77"/>
  <c r="F1" i="46"/>
  <c r="F2" i="46"/>
  <c r="C2" i="46"/>
  <c r="F2" i="77"/>
  <c r="C2" i="77"/>
  <c r="F2" i="30"/>
  <c r="C2" i="30"/>
  <c r="F1" i="30"/>
  <c r="F1" i="41"/>
  <c r="F2" i="41"/>
  <c r="C2" i="41"/>
  <c r="I15" i="26"/>
  <c r="F1" i="70"/>
  <c r="C2" i="71"/>
  <c r="F1" i="72"/>
  <c r="C2" i="73"/>
  <c r="I12" i="76"/>
  <c r="H12" i="76" s="1"/>
  <c r="I13" i="76"/>
  <c r="H13" i="76" s="1"/>
  <c r="I9" i="76"/>
  <c r="H9" i="76" s="1"/>
  <c r="F1" i="77"/>
  <c r="J9" i="77"/>
  <c r="F1" i="29"/>
  <c r="F2" i="29"/>
  <c r="C2" i="29"/>
  <c r="C2" i="32"/>
  <c r="F2" i="32"/>
  <c r="F1" i="32"/>
  <c r="F2" i="70"/>
  <c r="F2" i="71"/>
  <c r="C2" i="72"/>
  <c r="F2" i="73"/>
  <c r="C2" i="28"/>
  <c r="F1" i="28"/>
  <c r="I20" i="32"/>
  <c r="H20" i="32" s="1"/>
  <c r="I16" i="32"/>
  <c r="H16" i="32" s="1"/>
  <c r="I12" i="32"/>
  <c r="H12" i="32" s="1"/>
  <c r="I8" i="32"/>
  <c r="H8" i="32" s="1"/>
  <c r="I14" i="32"/>
  <c r="H14" i="32" s="1"/>
  <c r="I19" i="32"/>
  <c r="H19" i="32" s="1"/>
  <c r="I17" i="32"/>
  <c r="H17" i="32" s="1"/>
  <c r="I10" i="32"/>
  <c r="H10" i="32" s="1"/>
  <c r="I11" i="32"/>
  <c r="H11" i="32" s="1"/>
  <c r="I18" i="32"/>
  <c r="H18" i="32" s="1"/>
  <c r="C2" i="34"/>
  <c r="F2" i="34"/>
  <c r="F1" i="34"/>
  <c r="F1" i="35"/>
  <c r="F2" i="35"/>
  <c r="C2" i="35"/>
  <c r="F2" i="44"/>
  <c r="C2" i="44"/>
  <c r="F1" i="44"/>
  <c r="F1" i="36"/>
  <c r="F1" i="33"/>
  <c r="F2" i="36"/>
  <c r="J22" i="86"/>
  <c r="I20" i="86"/>
  <c r="H20" i="86" s="1"/>
  <c r="I24" i="86"/>
  <c r="H24" i="86" s="1"/>
  <c r="I18" i="86"/>
  <c r="H18" i="86" s="1"/>
  <c r="I324" i="17"/>
  <c r="I13" i="17"/>
  <c r="I17" i="17"/>
  <c r="I21" i="17"/>
  <c r="I25" i="17"/>
  <c r="H25" i="17" s="1"/>
  <c r="I29" i="17"/>
  <c r="I33" i="17"/>
  <c r="H33" i="17" s="1"/>
  <c r="I37" i="17"/>
  <c r="I41" i="17"/>
  <c r="I45" i="17"/>
  <c r="I49" i="17"/>
  <c r="I53" i="17"/>
  <c r="I57" i="17"/>
  <c r="I61" i="17"/>
  <c r="I65" i="17"/>
  <c r="I69" i="17"/>
  <c r="I73" i="17"/>
  <c r="I77" i="17"/>
  <c r="I81" i="17"/>
  <c r="I85" i="17"/>
  <c r="I89" i="17"/>
  <c r="I93" i="17"/>
  <c r="I97" i="17"/>
  <c r="I101" i="17"/>
  <c r="I105" i="17"/>
  <c r="I109" i="17"/>
  <c r="I113" i="17"/>
  <c r="I117" i="17"/>
  <c r="I123" i="17"/>
  <c r="I131" i="17"/>
  <c r="I139" i="17"/>
  <c r="I147" i="17"/>
  <c r="I155" i="17"/>
  <c r="I163" i="17"/>
  <c r="I171" i="17"/>
  <c r="I179" i="17"/>
  <c r="I187" i="17"/>
  <c r="I195" i="17"/>
  <c r="I203" i="17"/>
  <c r="H203" i="17" s="1"/>
  <c r="I220" i="17"/>
  <c r="I330" i="18"/>
  <c r="H330" i="18" s="1"/>
  <c r="I326" i="18"/>
  <c r="H326" i="18" s="1"/>
  <c r="I324" i="18"/>
  <c r="H324" i="18" s="1"/>
  <c r="I322" i="18"/>
  <c r="H322" i="18" s="1"/>
  <c r="I320" i="18"/>
  <c r="H320" i="18" s="1"/>
  <c r="I254" i="18"/>
  <c r="H254" i="18" s="1"/>
  <c r="I248" i="18"/>
  <c r="H248" i="18" s="1"/>
  <c r="I246" i="18"/>
  <c r="H246" i="18" s="1"/>
  <c r="I244" i="18"/>
  <c r="H244" i="18" s="1"/>
  <c r="I242" i="18"/>
  <c r="H242" i="18" s="1"/>
  <c r="I240" i="18"/>
  <c r="H240" i="18" s="1"/>
  <c r="I238" i="18"/>
  <c r="H238" i="18" s="1"/>
  <c r="I236" i="18"/>
  <c r="H236" i="18" s="1"/>
  <c r="I234" i="18"/>
  <c r="H234" i="18" s="1"/>
  <c r="I232" i="18"/>
  <c r="H232" i="18" s="1"/>
  <c r="I230" i="18"/>
  <c r="H230" i="18" s="1"/>
  <c r="I228" i="18"/>
  <c r="H228" i="18" s="1"/>
  <c r="I226" i="18"/>
  <c r="H226" i="18" s="1"/>
  <c r="I224" i="18"/>
  <c r="H224" i="18" s="1"/>
  <c r="I222" i="18"/>
  <c r="H222" i="18" s="1"/>
  <c r="I220" i="18"/>
  <c r="H220" i="18" s="1"/>
  <c r="I218" i="18"/>
  <c r="H218" i="18" s="1"/>
  <c r="I216" i="18"/>
  <c r="H216" i="18" s="1"/>
  <c r="I214" i="18"/>
  <c r="H214" i="18" s="1"/>
  <c r="I212" i="18"/>
  <c r="H212" i="18" s="1"/>
  <c r="I210" i="18"/>
  <c r="H210" i="18" s="1"/>
  <c r="I208" i="18"/>
  <c r="H208" i="18" s="1"/>
  <c r="I206" i="18"/>
  <c r="H206" i="18" s="1"/>
  <c r="I331" i="18"/>
  <c r="H331" i="18" s="1"/>
  <c r="I325" i="18"/>
  <c r="H325" i="18" s="1"/>
  <c r="I321" i="18"/>
  <c r="H321" i="18" s="1"/>
  <c r="I253" i="18"/>
  <c r="H253" i="18" s="1"/>
  <c r="I251" i="18"/>
  <c r="H251" i="18" s="1"/>
  <c r="I245" i="18"/>
  <c r="H245" i="18" s="1"/>
  <c r="I241" i="18"/>
  <c r="H241" i="18" s="1"/>
  <c r="I237" i="18"/>
  <c r="H237" i="18" s="1"/>
  <c r="I233" i="18"/>
  <c r="H233" i="18" s="1"/>
  <c r="I229" i="18"/>
  <c r="H229" i="18" s="1"/>
  <c r="I225" i="18"/>
  <c r="H225" i="18" s="1"/>
  <c r="I221" i="18"/>
  <c r="H221" i="18" s="1"/>
  <c r="I217" i="18"/>
  <c r="H217" i="18" s="1"/>
  <c r="I213" i="18"/>
  <c r="H213" i="18" s="1"/>
  <c r="I209" i="18"/>
  <c r="H209" i="18" s="1"/>
  <c r="I205" i="18"/>
  <c r="H205" i="18" s="1"/>
  <c r="I203" i="18"/>
  <c r="H203" i="18" s="1"/>
  <c r="I201" i="18"/>
  <c r="H201" i="18" s="1"/>
  <c r="I199" i="18"/>
  <c r="H199" i="18" s="1"/>
  <c r="I197" i="18"/>
  <c r="H197" i="18" s="1"/>
  <c r="I195" i="18"/>
  <c r="H195" i="18" s="1"/>
  <c r="I193" i="18"/>
  <c r="H193" i="18" s="1"/>
  <c r="I191" i="18"/>
  <c r="H191" i="18" s="1"/>
  <c r="I189" i="18"/>
  <c r="H189" i="18" s="1"/>
  <c r="I187" i="18"/>
  <c r="H187" i="18" s="1"/>
  <c r="I185" i="18"/>
  <c r="H185" i="18" s="1"/>
  <c r="I183" i="18"/>
  <c r="H183" i="18" s="1"/>
  <c r="I181" i="18"/>
  <c r="H181" i="18" s="1"/>
  <c r="I179" i="18"/>
  <c r="H179" i="18" s="1"/>
  <c r="I177" i="18"/>
  <c r="H177" i="18" s="1"/>
  <c r="I175" i="18"/>
  <c r="H175" i="18" s="1"/>
  <c r="I173" i="18"/>
  <c r="H173" i="18" s="1"/>
  <c r="I171" i="18"/>
  <c r="H171" i="18" s="1"/>
  <c r="I169" i="18"/>
  <c r="H169" i="18" s="1"/>
  <c r="I167" i="18"/>
  <c r="H167" i="18" s="1"/>
  <c r="I165" i="18"/>
  <c r="H165" i="18" s="1"/>
  <c r="I163" i="18"/>
  <c r="H163" i="18" s="1"/>
  <c r="I161" i="18"/>
  <c r="H161" i="18" s="1"/>
  <c r="I159" i="18"/>
  <c r="H159" i="18" s="1"/>
  <c r="I157" i="18"/>
  <c r="H157" i="18" s="1"/>
  <c r="I155" i="18"/>
  <c r="H155" i="18" s="1"/>
  <c r="I153" i="18"/>
  <c r="H153" i="18" s="1"/>
  <c r="I151" i="18"/>
  <c r="H151" i="18" s="1"/>
  <c r="I149" i="18"/>
  <c r="H149" i="18" s="1"/>
  <c r="I147" i="18"/>
  <c r="H147" i="18" s="1"/>
  <c r="I145" i="18"/>
  <c r="H145" i="18" s="1"/>
  <c r="I143" i="18"/>
  <c r="H143" i="18" s="1"/>
  <c r="I141" i="18"/>
  <c r="H141" i="18" s="1"/>
  <c r="I139" i="18"/>
  <c r="H139" i="18" s="1"/>
  <c r="I137" i="18"/>
  <c r="H137" i="18" s="1"/>
  <c r="I135" i="18"/>
  <c r="H135" i="18" s="1"/>
  <c r="I133" i="18"/>
  <c r="H133" i="18" s="1"/>
  <c r="I131" i="18"/>
  <c r="H131" i="18" s="1"/>
  <c r="I129" i="18"/>
  <c r="H129" i="18" s="1"/>
  <c r="I127" i="18"/>
  <c r="H127" i="18" s="1"/>
  <c r="I125" i="18"/>
  <c r="H125" i="18" s="1"/>
  <c r="I123" i="18"/>
  <c r="H123" i="18" s="1"/>
  <c r="I121" i="18"/>
  <c r="H121" i="18" s="1"/>
  <c r="I323" i="18"/>
  <c r="H323" i="18" s="1"/>
  <c r="I243" i="18"/>
  <c r="H243" i="18" s="1"/>
  <c r="I235" i="18"/>
  <c r="H235" i="18" s="1"/>
  <c r="I219" i="18"/>
  <c r="H219" i="18" s="1"/>
  <c r="I211" i="18"/>
  <c r="H211" i="18" s="1"/>
  <c r="I204" i="18"/>
  <c r="H204" i="18" s="1"/>
  <c r="I200" i="18"/>
  <c r="H200" i="18" s="1"/>
  <c r="I196" i="18"/>
  <c r="H196" i="18" s="1"/>
  <c r="I192" i="18"/>
  <c r="H192" i="18" s="1"/>
  <c r="I188" i="18"/>
  <c r="H188" i="18" s="1"/>
  <c r="I184" i="18"/>
  <c r="H184" i="18" s="1"/>
  <c r="I180" i="18"/>
  <c r="H180" i="18" s="1"/>
  <c r="I176" i="18"/>
  <c r="H176" i="18" s="1"/>
  <c r="I172" i="18"/>
  <c r="H172" i="18" s="1"/>
  <c r="I168" i="18"/>
  <c r="H168" i="18" s="1"/>
  <c r="I164" i="18"/>
  <c r="H164" i="18" s="1"/>
  <c r="I160" i="18"/>
  <c r="H160" i="18" s="1"/>
  <c r="I156" i="18"/>
  <c r="H156" i="18" s="1"/>
  <c r="I152" i="18"/>
  <c r="H152" i="18" s="1"/>
  <c r="I148" i="18"/>
  <c r="H148" i="18" s="1"/>
  <c r="I144" i="18"/>
  <c r="H144" i="18" s="1"/>
  <c r="I140" i="18"/>
  <c r="H140" i="18" s="1"/>
  <c r="I136" i="18"/>
  <c r="H136" i="18" s="1"/>
  <c r="I132" i="18"/>
  <c r="H132" i="18" s="1"/>
  <c r="I128" i="18"/>
  <c r="H128" i="18" s="1"/>
  <c r="I124" i="18"/>
  <c r="H124" i="18" s="1"/>
  <c r="I119" i="18"/>
  <c r="H119" i="18" s="1"/>
  <c r="I117" i="18"/>
  <c r="H117" i="18" s="1"/>
  <c r="I115" i="18"/>
  <c r="H115" i="18" s="1"/>
  <c r="I113" i="18"/>
  <c r="H113" i="18" s="1"/>
  <c r="I111" i="18"/>
  <c r="H111" i="18" s="1"/>
  <c r="I109" i="18"/>
  <c r="H109" i="18" s="1"/>
  <c r="I107" i="18"/>
  <c r="H107" i="18" s="1"/>
  <c r="I105" i="18"/>
  <c r="H105" i="18" s="1"/>
  <c r="I103" i="18"/>
  <c r="H103" i="18" s="1"/>
  <c r="I101" i="18"/>
  <c r="H101" i="18" s="1"/>
  <c r="I99" i="18"/>
  <c r="H99" i="18" s="1"/>
  <c r="I97" i="18"/>
  <c r="H97" i="18" s="1"/>
  <c r="I95" i="18"/>
  <c r="H95" i="18" s="1"/>
  <c r="I93" i="18"/>
  <c r="H93" i="18" s="1"/>
  <c r="I91" i="18"/>
  <c r="H91" i="18" s="1"/>
  <c r="I89" i="18"/>
  <c r="H89" i="18" s="1"/>
  <c r="I87" i="18"/>
  <c r="H87" i="18" s="1"/>
  <c r="I85" i="18"/>
  <c r="H85" i="18" s="1"/>
  <c r="I83" i="18"/>
  <c r="H83" i="18" s="1"/>
  <c r="I81" i="18"/>
  <c r="H81" i="18" s="1"/>
  <c r="I79" i="18"/>
  <c r="H79" i="18" s="1"/>
  <c r="I77" i="18"/>
  <c r="H77" i="18" s="1"/>
  <c r="I75" i="18"/>
  <c r="H75" i="18" s="1"/>
  <c r="I73" i="18"/>
  <c r="H73" i="18" s="1"/>
  <c r="I71" i="18"/>
  <c r="H71" i="18" s="1"/>
  <c r="I69" i="18"/>
  <c r="H69" i="18" s="1"/>
  <c r="I67" i="18"/>
  <c r="H67" i="18" s="1"/>
  <c r="I65" i="18"/>
  <c r="H65" i="18" s="1"/>
  <c r="I63" i="18"/>
  <c r="H63" i="18" s="1"/>
  <c r="I61" i="18"/>
  <c r="H61" i="18" s="1"/>
  <c r="I59" i="18"/>
  <c r="H59" i="18" s="1"/>
  <c r="I57" i="18"/>
  <c r="H57" i="18" s="1"/>
  <c r="I55" i="18"/>
  <c r="H55" i="18" s="1"/>
  <c r="I53" i="18"/>
  <c r="H53" i="18" s="1"/>
  <c r="I51" i="18"/>
  <c r="H51" i="18" s="1"/>
  <c r="I49" i="18"/>
  <c r="H49" i="18" s="1"/>
  <c r="I47" i="18"/>
  <c r="H47" i="18" s="1"/>
  <c r="I45" i="18"/>
  <c r="H45" i="18" s="1"/>
  <c r="I43" i="18"/>
  <c r="H43" i="18" s="1"/>
  <c r="I41" i="18"/>
  <c r="H41" i="18" s="1"/>
  <c r="I39" i="18"/>
  <c r="H39" i="18" s="1"/>
  <c r="I37" i="18"/>
  <c r="H37" i="18" s="1"/>
  <c r="I35" i="18"/>
  <c r="H35" i="18" s="1"/>
  <c r="I33" i="18"/>
  <c r="H33" i="18" s="1"/>
  <c r="I31" i="18"/>
  <c r="H31" i="18" s="1"/>
  <c r="I29" i="18"/>
  <c r="H29" i="18" s="1"/>
  <c r="I27" i="18"/>
  <c r="H27" i="18" s="1"/>
  <c r="I25" i="18"/>
  <c r="H25" i="18" s="1"/>
  <c r="I23" i="18"/>
  <c r="H23" i="18" s="1"/>
  <c r="I21" i="18"/>
  <c r="H21" i="18" s="1"/>
  <c r="I19" i="18"/>
  <c r="H19" i="18" s="1"/>
  <c r="I17" i="18"/>
  <c r="H17" i="18" s="1"/>
  <c r="I15" i="18"/>
  <c r="H15" i="18" s="1"/>
  <c r="I13" i="18"/>
  <c r="H13" i="18" s="1"/>
  <c r="I329" i="18"/>
  <c r="H329" i="18" s="1"/>
  <c r="I319" i="18"/>
  <c r="H319" i="18" s="1"/>
  <c r="I247" i="18"/>
  <c r="H247" i="18" s="1"/>
  <c r="I239" i="18"/>
  <c r="H239" i="18" s="1"/>
  <c r="I231" i="18"/>
  <c r="H231" i="18" s="1"/>
  <c r="I223" i="18"/>
  <c r="H223" i="18" s="1"/>
  <c r="I215" i="18"/>
  <c r="H215" i="18" s="1"/>
  <c r="I207" i="18"/>
  <c r="H207" i="18" s="1"/>
  <c r="I202" i="18"/>
  <c r="H202" i="18" s="1"/>
  <c r="I198" i="18"/>
  <c r="H198" i="18" s="1"/>
  <c r="I194" i="18"/>
  <c r="H194" i="18" s="1"/>
  <c r="I190" i="18"/>
  <c r="H190" i="18" s="1"/>
  <c r="I186" i="18"/>
  <c r="H186" i="18" s="1"/>
  <c r="I182" i="18"/>
  <c r="H182" i="18" s="1"/>
  <c r="I178" i="18"/>
  <c r="H178" i="18" s="1"/>
  <c r="I174" i="18"/>
  <c r="H174" i="18" s="1"/>
  <c r="I170" i="18"/>
  <c r="H170" i="18" s="1"/>
  <c r="I166" i="18"/>
  <c r="H166" i="18" s="1"/>
  <c r="I162" i="18"/>
  <c r="H162" i="18" s="1"/>
  <c r="I158" i="18"/>
  <c r="H158" i="18" s="1"/>
  <c r="I154" i="18"/>
  <c r="H154" i="18" s="1"/>
  <c r="I150" i="18"/>
  <c r="H150" i="18" s="1"/>
  <c r="I146" i="18"/>
  <c r="H146" i="18" s="1"/>
  <c r="I142" i="18"/>
  <c r="H142" i="18" s="1"/>
  <c r="I138" i="18"/>
  <c r="H138" i="18" s="1"/>
  <c r="I134" i="18"/>
  <c r="H134" i="18" s="1"/>
  <c r="I130" i="18"/>
  <c r="H130" i="18" s="1"/>
  <c r="I126" i="18"/>
  <c r="H126" i="18" s="1"/>
  <c r="I122" i="18"/>
  <c r="H122" i="18" s="1"/>
  <c r="I120" i="18"/>
  <c r="H120" i="18" s="1"/>
  <c r="I12" i="18"/>
  <c r="H12" i="18" s="1"/>
  <c r="I16" i="18"/>
  <c r="H16" i="18" s="1"/>
  <c r="I20" i="18"/>
  <c r="H20" i="18" s="1"/>
  <c r="I24" i="18"/>
  <c r="H24" i="18" s="1"/>
  <c r="I28" i="18"/>
  <c r="H28" i="18" s="1"/>
  <c r="I32" i="18"/>
  <c r="H32" i="18" s="1"/>
  <c r="I36" i="18"/>
  <c r="H36" i="18" s="1"/>
  <c r="I40" i="18"/>
  <c r="H40" i="18" s="1"/>
  <c r="I44" i="18"/>
  <c r="H44" i="18" s="1"/>
  <c r="I48" i="18"/>
  <c r="H48" i="18" s="1"/>
  <c r="I52" i="18"/>
  <c r="H52" i="18" s="1"/>
  <c r="I56" i="18"/>
  <c r="H56" i="18" s="1"/>
  <c r="I60" i="18"/>
  <c r="H60" i="18" s="1"/>
  <c r="I64" i="18"/>
  <c r="H64" i="18" s="1"/>
  <c r="I68" i="18"/>
  <c r="H68" i="18" s="1"/>
  <c r="I72" i="18"/>
  <c r="H72" i="18" s="1"/>
  <c r="I76" i="18"/>
  <c r="H76" i="18" s="1"/>
  <c r="I80" i="18"/>
  <c r="H80" i="18" s="1"/>
  <c r="I84" i="18"/>
  <c r="H84" i="18" s="1"/>
  <c r="I88" i="18"/>
  <c r="H88" i="18" s="1"/>
  <c r="I92" i="18"/>
  <c r="H92" i="18" s="1"/>
  <c r="I96" i="18"/>
  <c r="H96" i="18" s="1"/>
  <c r="I100" i="18"/>
  <c r="H100" i="18" s="1"/>
  <c r="I104" i="18"/>
  <c r="H104" i="18" s="1"/>
  <c r="I108" i="18"/>
  <c r="H108" i="18" s="1"/>
  <c r="I112" i="18"/>
  <c r="H112" i="18" s="1"/>
  <c r="I116" i="18"/>
  <c r="H116" i="18" s="1"/>
  <c r="I10" i="18"/>
  <c r="H10" i="18" s="1"/>
  <c r="I14" i="18"/>
  <c r="H14" i="18" s="1"/>
  <c r="I18" i="18"/>
  <c r="H18" i="18" s="1"/>
  <c r="I22" i="18"/>
  <c r="H22" i="18" s="1"/>
  <c r="I26" i="18"/>
  <c r="H26" i="18" s="1"/>
  <c r="I30" i="18"/>
  <c r="H30" i="18" s="1"/>
  <c r="I34" i="18"/>
  <c r="H34" i="18" s="1"/>
  <c r="I38" i="18"/>
  <c r="H38" i="18" s="1"/>
  <c r="I42" i="18"/>
  <c r="H42" i="18" s="1"/>
  <c r="I46" i="18"/>
  <c r="H46" i="18" s="1"/>
  <c r="I50" i="18"/>
  <c r="H50" i="18" s="1"/>
  <c r="I54" i="18"/>
  <c r="H54" i="18" s="1"/>
  <c r="I58" i="18"/>
  <c r="H58" i="18" s="1"/>
  <c r="I62" i="18"/>
  <c r="H62" i="18" s="1"/>
  <c r="I66" i="18"/>
  <c r="H66" i="18" s="1"/>
  <c r="I70" i="18"/>
  <c r="H70" i="18" s="1"/>
  <c r="I74" i="18"/>
  <c r="H74" i="18" s="1"/>
  <c r="I78" i="18"/>
  <c r="H78" i="18" s="1"/>
  <c r="I82" i="18"/>
  <c r="H82" i="18" s="1"/>
  <c r="I86" i="18"/>
  <c r="H86" i="18" s="1"/>
  <c r="I90" i="18"/>
  <c r="H90" i="18" s="1"/>
  <c r="I94" i="18"/>
  <c r="H94" i="18" s="1"/>
  <c r="I98" i="18"/>
  <c r="H98" i="18" s="1"/>
  <c r="I102" i="18"/>
  <c r="H102" i="18" s="1"/>
  <c r="I106" i="18"/>
  <c r="H106" i="18" s="1"/>
  <c r="I110" i="18"/>
  <c r="H110" i="18" s="1"/>
  <c r="I114" i="18"/>
  <c r="H114" i="18" s="1"/>
  <c r="I118" i="18"/>
  <c r="H118" i="18" s="1"/>
  <c r="I331" i="17"/>
  <c r="H331" i="17" s="1"/>
  <c r="I329" i="17"/>
  <c r="H329" i="17" s="1"/>
  <c r="I325" i="17"/>
  <c r="H325" i="17" s="1"/>
  <c r="I323" i="17"/>
  <c r="H323" i="17" s="1"/>
  <c r="I321" i="17"/>
  <c r="H321" i="17" s="1"/>
  <c r="I319" i="17"/>
  <c r="H319" i="17" s="1"/>
  <c r="I253" i="17"/>
  <c r="H253" i="17" s="1"/>
  <c r="I251" i="17"/>
  <c r="H251" i="17" s="1"/>
  <c r="I247" i="17"/>
  <c r="H247" i="17" s="1"/>
  <c r="I245" i="17"/>
  <c r="H245" i="17" s="1"/>
  <c r="I243" i="17"/>
  <c r="H243" i="17" s="1"/>
  <c r="I241" i="17"/>
  <c r="H241" i="17" s="1"/>
  <c r="I239" i="17"/>
  <c r="H239" i="17" s="1"/>
  <c r="I237" i="17"/>
  <c r="H237" i="17" s="1"/>
  <c r="I235" i="17"/>
  <c r="H235" i="17" s="1"/>
  <c r="I233" i="17"/>
  <c r="H233" i="17" s="1"/>
  <c r="I231" i="17"/>
  <c r="H231" i="17" s="1"/>
  <c r="I229" i="17"/>
  <c r="H229" i="17" s="1"/>
  <c r="I225" i="17"/>
  <c r="H225" i="17" s="1"/>
  <c r="I223" i="17"/>
  <c r="H223" i="17" s="1"/>
  <c r="I221" i="17"/>
  <c r="H221" i="17" s="1"/>
  <c r="I219" i="17"/>
  <c r="H219" i="17" s="1"/>
  <c r="I217" i="17"/>
  <c r="H217" i="17" s="1"/>
  <c r="I215" i="17"/>
  <c r="H215" i="17" s="1"/>
  <c r="I213" i="17"/>
  <c r="H213" i="17" s="1"/>
  <c r="I211" i="17"/>
  <c r="H211" i="17" s="1"/>
  <c r="I209" i="17"/>
  <c r="H209" i="17" s="1"/>
  <c r="I207" i="17"/>
  <c r="H207" i="17" s="1"/>
  <c r="I205" i="17"/>
  <c r="H205" i="17" s="1"/>
  <c r="I326" i="17"/>
  <c r="H326" i="17" s="1"/>
  <c r="I322" i="17"/>
  <c r="H322" i="17" s="1"/>
  <c r="I254" i="17"/>
  <c r="H254" i="17" s="1"/>
  <c r="I248" i="17"/>
  <c r="H248" i="17" s="1"/>
  <c r="I244" i="17"/>
  <c r="H244" i="17" s="1"/>
  <c r="I240" i="17"/>
  <c r="H240" i="17" s="1"/>
  <c r="I236" i="17"/>
  <c r="H236" i="17" s="1"/>
  <c r="I232" i="17"/>
  <c r="H232" i="17" s="1"/>
  <c r="I228" i="17"/>
  <c r="H228" i="17" s="1"/>
  <c r="I226" i="17"/>
  <c r="H226" i="17" s="1"/>
  <c r="I222" i="17"/>
  <c r="H222" i="17" s="1"/>
  <c r="I218" i="17"/>
  <c r="H218" i="17" s="1"/>
  <c r="I214" i="17"/>
  <c r="H214" i="17" s="1"/>
  <c r="I210" i="17"/>
  <c r="H210" i="17" s="1"/>
  <c r="I206" i="17"/>
  <c r="H206" i="17" s="1"/>
  <c r="I204" i="17"/>
  <c r="H204" i="17" s="1"/>
  <c r="I202" i="17"/>
  <c r="H202" i="17" s="1"/>
  <c r="I200" i="17"/>
  <c r="H200" i="17" s="1"/>
  <c r="I198" i="17"/>
  <c r="H198" i="17" s="1"/>
  <c r="I196" i="17"/>
  <c r="H196" i="17" s="1"/>
  <c r="I194" i="17"/>
  <c r="H194" i="17" s="1"/>
  <c r="I192" i="17"/>
  <c r="H192" i="17" s="1"/>
  <c r="I190" i="17"/>
  <c r="H190" i="17" s="1"/>
  <c r="I188" i="17"/>
  <c r="H188" i="17" s="1"/>
  <c r="I186" i="17"/>
  <c r="H186" i="17" s="1"/>
  <c r="I184" i="17"/>
  <c r="H184" i="17" s="1"/>
  <c r="I182" i="17"/>
  <c r="H182" i="17" s="1"/>
  <c r="I180" i="17"/>
  <c r="H180" i="17" s="1"/>
  <c r="I178" i="17"/>
  <c r="H178" i="17" s="1"/>
  <c r="I176" i="17"/>
  <c r="H176" i="17" s="1"/>
  <c r="I174" i="17"/>
  <c r="H174" i="17" s="1"/>
  <c r="I172" i="17"/>
  <c r="H172" i="17" s="1"/>
  <c r="I170" i="17"/>
  <c r="H170" i="17" s="1"/>
  <c r="I168" i="17"/>
  <c r="H168" i="17" s="1"/>
  <c r="I166" i="17"/>
  <c r="H166" i="17" s="1"/>
  <c r="I164" i="17"/>
  <c r="H164" i="17" s="1"/>
  <c r="I162" i="17"/>
  <c r="H162" i="17" s="1"/>
  <c r="I160" i="17"/>
  <c r="H160" i="17" s="1"/>
  <c r="I158" i="17"/>
  <c r="H158" i="17" s="1"/>
  <c r="I156" i="17"/>
  <c r="H156" i="17" s="1"/>
  <c r="I154" i="17"/>
  <c r="H154" i="17" s="1"/>
  <c r="I152" i="17"/>
  <c r="H152" i="17" s="1"/>
  <c r="I150" i="17"/>
  <c r="H150" i="17" s="1"/>
  <c r="I148" i="17"/>
  <c r="H148" i="17" s="1"/>
  <c r="I146" i="17"/>
  <c r="H146" i="17" s="1"/>
  <c r="I144" i="17"/>
  <c r="H144" i="17" s="1"/>
  <c r="I142" i="17"/>
  <c r="H142" i="17" s="1"/>
  <c r="I140" i="17"/>
  <c r="H140" i="17" s="1"/>
  <c r="I138" i="17"/>
  <c r="H138" i="17" s="1"/>
  <c r="I136" i="17"/>
  <c r="H136" i="17" s="1"/>
  <c r="I134" i="17"/>
  <c r="H134" i="17" s="1"/>
  <c r="I132" i="17"/>
  <c r="H132" i="17" s="1"/>
  <c r="I130" i="17"/>
  <c r="H130" i="17" s="1"/>
  <c r="I128" i="17"/>
  <c r="H128" i="17" s="1"/>
  <c r="I126" i="17"/>
  <c r="H126" i="17" s="1"/>
  <c r="I124" i="17"/>
  <c r="H124" i="17" s="1"/>
  <c r="I122" i="17"/>
  <c r="H122" i="17" s="1"/>
  <c r="I10" i="17"/>
  <c r="H10" i="17" s="1"/>
  <c r="I12" i="17"/>
  <c r="H12" i="17" s="1"/>
  <c r="I14" i="17"/>
  <c r="H14" i="17" s="1"/>
  <c r="I16" i="17"/>
  <c r="H16" i="17" s="1"/>
  <c r="I18" i="17"/>
  <c r="H18" i="17" s="1"/>
  <c r="I20" i="17"/>
  <c r="H20" i="17" s="1"/>
  <c r="I22" i="17"/>
  <c r="H22" i="17" s="1"/>
  <c r="I24" i="17"/>
  <c r="H24" i="17" s="1"/>
  <c r="I26" i="17"/>
  <c r="H26" i="17" s="1"/>
  <c r="I28" i="17"/>
  <c r="H28" i="17" s="1"/>
  <c r="I30" i="17"/>
  <c r="H30" i="17" s="1"/>
  <c r="I32" i="17"/>
  <c r="H32" i="17" s="1"/>
  <c r="I34" i="17"/>
  <c r="H34" i="17" s="1"/>
  <c r="I36" i="17"/>
  <c r="H36" i="17" s="1"/>
  <c r="I38" i="17"/>
  <c r="H38" i="17" s="1"/>
  <c r="I40" i="17"/>
  <c r="H40" i="17" s="1"/>
  <c r="I42" i="17"/>
  <c r="H42" i="17" s="1"/>
  <c r="I44" i="17"/>
  <c r="H44" i="17" s="1"/>
  <c r="I46" i="17"/>
  <c r="H46" i="17" s="1"/>
  <c r="I48" i="17"/>
  <c r="H48" i="17" s="1"/>
  <c r="I50" i="17"/>
  <c r="H50" i="17" s="1"/>
  <c r="I52" i="17"/>
  <c r="H52" i="17" s="1"/>
  <c r="I54" i="17"/>
  <c r="H54" i="17" s="1"/>
  <c r="I56" i="17"/>
  <c r="H56" i="17" s="1"/>
  <c r="I58" i="17"/>
  <c r="H58" i="17" s="1"/>
  <c r="I60" i="17"/>
  <c r="H60" i="17" s="1"/>
  <c r="I62" i="17"/>
  <c r="H62" i="17" s="1"/>
  <c r="I64" i="17"/>
  <c r="H64" i="17" s="1"/>
  <c r="I66" i="17"/>
  <c r="H66" i="17" s="1"/>
  <c r="I68" i="17"/>
  <c r="H68" i="17" s="1"/>
  <c r="I70" i="17"/>
  <c r="H70" i="17" s="1"/>
  <c r="I72" i="17"/>
  <c r="H72" i="17" s="1"/>
  <c r="I74" i="17"/>
  <c r="H74" i="17" s="1"/>
  <c r="I76" i="17"/>
  <c r="H76" i="17" s="1"/>
  <c r="I78" i="17"/>
  <c r="H78" i="17" s="1"/>
  <c r="I80" i="17"/>
  <c r="H80" i="17" s="1"/>
  <c r="I82" i="17"/>
  <c r="H82" i="17" s="1"/>
  <c r="I84" i="17"/>
  <c r="H84" i="17" s="1"/>
  <c r="I86" i="17"/>
  <c r="H86" i="17" s="1"/>
  <c r="I88" i="17"/>
  <c r="H88" i="17" s="1"/>
  <c r="I90" i="17"/>
  <c r="H90" i="17" s="1"/>
  <c r="I92" i="17"/>
  <c r="H92" i="17" s="1"/>
  <c r="I94" i="17"/>
  <c r="H94" i="17" s="1"/>
  <c r="I96" i="17"/>
  <c r="H96" i="17" s="1"/>
  <c r="I98" i="17"/>
  <c r="H98" i="17" s="1"/>
  <c r="I100" i="17"/>
  <c r="H100" i="17" s="1"/>
  <c r="I102" i="17"/>
  <c r="H102" i="17" s="1"/>
  <c r="I104" i="17"/>
  <c r="H104" i="17" s="1"/>
  <c r="I106" i="17"/>
  <c r="H106" i="17" s="1"/>
  <c r="I108" i="17"/>
  <c r="H108" i="17" s="1"/>
  <c r="I110" i="17"/>
  <c r="H110" i="17" s="1"/>
  <c r="I112" i="17"/>
  <c r="H112" i="17" s="1"/>
  <c r="I114" i="17"/>
  <c r="H114" i="17" s="1"/>
  <c r="I116" i="17"/>
  <c r="H116" i="17" s="1"/>
  <c r="I118" i="17"/>
  <c r="H118" i="17" s="1"/>
  <c r="I120" i="17"/>
  <c r="H120" i="17" s="1"/>
  <c r="I121" i="17"/>
  <c r="H121" i="17" s="1"/>
  <c r="I125" i="17"/>
  <c r="H125" i="17" s="1"/>
  <c r="I129" i="17"/>
  <c r="H129" i="17" s="1"/>
  <c r="I133" i="17"/>
  <c r="H133" i="17" s="1"/>
  <c r="I137" i="17"/>
  <c r="H137" i="17" s="1"/>
  <c r="I141" i="17"/>
  <c r="H141" i="17" s="1"/>
  <c r="I145" i="17"/>
  <c r="H145" i="17" s="1"/>
  <c r="I149" i="17"/>
  <c r="H149" i="17" s="1"/>
  <c r="I153" i="17"/>
  <c r="H153" i="17" s="1"/>
  <c r="I157" i="17"/>
  <c r="H157" i="17" s="1"/>
  <c r="I161" i="17"/>
  <c r="H161" i="17" s="1"/>
  <c r="I165" i="17"/>
  <c r="H165" i="17" s="1"/>
  <c r="I169" i="17"/>
  <c r="H169" i="17" s="1"/>
  <c r="I173" i="17"/>
  <c r="H173" i="17" s="1"/>
  <c r="I177" i="17"/>
  <c r="H177" i="17" s="1"/>
  <c r="I181" i="17"/>
  <c r="H181" i="17" s="1"/>
  <c r="I185" i="17"/>
  <c r="H185" i="17" s="1"/>
  <c r="I189" i="17"/>
  <c r="H189" i="17" s="1"/>
  <c r="I193" i="17"/>
  <c r="H193" i="17" s="1"/>
  <c r="I197" i="17"/>
  <c r="H197" i="17" s="1"/>
  <c r="I201" i="17"/>
  <c r="H201" i="17" s="1"/>
  <c r="I208" i="17"/>
  <c r="H208" i="17" s="1"/>
  <c r="I216" i="17"/>
  <c r="H216" i="17" s="1"/>
  <c r="I230" i="17"/>
  <c r="H230" i="17" s="1"/>
  <c r="I238" i="17"/>
  <c r="H238" i="17" s="1"/>
  <c r="I246" i="17"/>
  <c r="H246" i="17" s="1"/>
  <c r="I320" i="17"/>
  <c r="H320" i="17" s="1"/>
  <c r="I330" i="17"/>
  <c r="H330" i="17" s="1"/>
  <c r="I11" i="68"/>
  <c r="I15" i="68"/>
  <c r="I19" i="68"/>
  <c r="I8" i="57"/>
  <c r="H8" i="57" s="1"/>
  <c r="I10" i="57"/>
  <c r="H10" i="57" s="1"/>
  <c r="I12" i="57"/>
  <c r="H12" i="57" s="1"/>
  <c r="I14" i="57"/>
  <c r="H14" i="57" s="1"/>
  <c r="J16" i="58"/>
  <c r="I9" i="58"/>
  <c r="H9" i="58" s="1"/>
  <c r="I11" i="58"/>
  <c r="H11" i="58" s="1"/>
  <c r="I13" i="58"/>
  <c r="H13" i="58" s="1"/>
  <c r="I15" i="58"/>
  <c r="H15" i="58" s="1"/>
  <c r="I17" i="58"/>
  <c r="H17" i="58" s="1"/>
  <c r="I8" i="58"/>
  <c r="H8" i="58" s="1"/>
  <c r="I10" i="58"/>
  <c r="H10" i="58" s="1"/>
  <c r="I12" i="58"/>
  <c r="H12" i="58" s="1"/>
  <c r="I14" i="58"/>
  <c r="H14" i="58" s="1"/>
  <c r="I8" i="54"/>
  <c r="H8" i="54" s="1"/>
  <c r="I10" i="54"/>
  <c r="H10" i="54" s="1"/>
  <c r="I12" i="54"/>
  <c r="H12" i="54" s="1"/>
  <c r="I14" i="54"/>
  <c r="H14" i="54" s="1"/>
  <c r="I9" i="53"/>
  <c r="H9" i="53" s="1"/>
  <c r="I11" i="53"/>
  <c r="H11" i="53" s="1"/>
  <c r="I13" i="53"/>
  <c r="H13" i="53" s="1"/>
  <c r="I15" i="53"/>
  <c r="H15" i="53" s="1"/>
  <c r="I8" i="53"/>
  <c r="H8" i="53" s="1"/>
  <c r="I10" i="53"/>
  <c r="H10" i="53" s="1"/>
  <c r="I12" i="53"/>
  <c r="H12" i="53" s="1"/>
  <c r="I14" i="53"/>
  <c r="H14" i="53" s="1"/>
  <c r="I16" i="53"/>
  <c r="H16" i="53" s="1"/>
  <c r="J19" i="70"/>
  <c r="I8" i="70"/>
  <c r="H8" i="70" s="1"/>
  <c r="I10" i="70"/>
  <c r="H10" i="70" s="1"/>
  <c r="I12" i="70"/>
  <c r="H12" i="70" s="1"/>
  <c r="I14" i="70"/>
  <c r="H14" i="70" s="1"/>
  <c r="I16" i="70"/>
  <c r="H16" i="70" s="1"/>
  <c r="I18" i="70"/>
  <c r="H18" i="70" s="1"/>
  <c r="I9" i="70"/>
  <c r="H9" i="70" s="1"/>
  <c r="I11" i="70"/>
  <c r="H11" i="70" s="1"/>
  <c r="I13" i="70"/>
  <c r="H13" i="70" s="1"/>
  <c r="I15" i="70"/>
  <c r="H15" i="70" s="1"/>
  <c r="I17" i="70"/>
  <c r="H17" i="70" s="1"/>
  <c r="J19" i="69"/>
  <c r="I8" i="69"/>
  <c r="H8" i="69" s="1"/>
  <c r="I10" i="69"/>
  <c r="H10" i="69" s="1"/>
  <c r="I12" i="69"/>
  <c r="H12" i="69" s="1"/>
  <c r="I14" i="69"/>
  <c r="H14" i="69" s="1"/>
  <c r="I16" i="69"/>
  <c r="H16" i="69" s="1"/>
  <c r="I18" i="69"/>
  <c r="H18" i="69" s="1"/>
  <c r="I9" i="69"/>
  <c r="H9" i="69" s="1"/>
  <c r="I11" i="69"/>
  <c r="H11" i="69" s="1"/>
  <c r="I13" i="69"/>
  <c r="H13" i="69" s="1"/>
  <c r="I15" i="69"/>
  <c r="H15" i="69" s="1"/>
  <c r="I17" i="69"/>
  <c r="H17" i="69" s="1"/>
  <c r="I8" i="68"/>
  <c r="H8" i="68" s="1"/>
  <c r="I10" i="68"/>
  <c r="H10" i="68" s="1"/>
  <c r="I12" i="68"/>
  <c r="H12" i="68" s="1"/>
  <c r="I14" i="68"/>
  <c r="H14" i="68" s="1"/>
  <c r="I16" i="68"/>
  <c r="H16" i="68" s="1"/>
  <c r="J19" i="67"/>
  <c r="I8" i="67"/>
  <c r="H8" i="67" s="1"/>
  <c r="I10" i="67"/>
  <c r="H10" i="67" s="1"/>
  <c r="I12" i="67"/>
  <c r="H12" i="67" s="1"/>
  <c r="I14" i="67"/>
  <c r="H14" i="67" s="1"/>
  <c r="I16" i="67"/>
  <c r="H16" i="67" s="1"/>
  <c r="I18" i="67"/>
  <c r="H18" i="67" s="1"/>
  <c r="I9" i="67"/>
  <c r="H9" i="67" s="1"/>
  <c r="I11" i="67"/>
  <c r="H11" i="67" s="1"/>
  <c r="I13" i="67"/>
  <c r="H13" i="67" s="1"/>
  <c r="I15" i="67"/>
  <c r="H15" i="67" s="1"/>
  <c r="I17" i="67"/>
  <c r="H17" i="67" s="1"/>
  <c r="I8" i="71"/>
  <c r="H8" i="71" s="1"/>
  <c r="I10" i="71"/>
  <c r="H10" i="71" s="1"/>
  <c r="I12" i="71"/>
  <c r="H12" i="71" s="1"/>
  <c r="I14" i="71"/>
  <c r="H14" i="71" s="1"/>
  <c r="I16" i="71"/>
  <c r="H16" i="71" s="1"/>
  <c r="I8" i="72"/>
  <c r="H8" i="72" s="1"/>
  <c r="I10" i="72"/>
  <c r="H10" i="72" s="1"/>
  <c r="I12" i="72"/>
  <c r="H12" i="72" s="1"/>
  <c r="I14" i="72"/>
  <c r="H14" i="72" s="1"/>
  <c r="I16" i="72"/>
  <c r="H16" i="72" s="1"/>
  <c r="I8" i="50"/>
  <c r="H8" i="50" s="1"/>
  <c r="I10" i="50"/>
  <c r="H10" i="50" s="1"/>
  <c r="I12" i="50"/>
  <c r="H12" i="50" s="1"/>
  <c r="I14" i="50"/>
  <c r="H14" i="50" s="1"/>
  <c r="I8" i="47"/>
  <c r="H8" i="47" s="1"/>
  <c r="I10" i="47"/>
  <c r="H10" i="47" s="1"/>
  <c r="I12" i="47"/>
  <c r="H12" i="47" s="1"/>
  <c r="I14" i="47"/>
  <c r="H14" i="47" s="1"/>
  <c r="J16" i="26"/>
  <c r="I8" i="26"/>
  <c r="H8" i="26" s="1"/>
  <c r="I10" i="26"/>
  <c r="H10" i="26" s="1"/>
  <c r="I12" i="26"/>
  <c r="H12" i="26" s="1"/>
  <c r="I14" i="26"/>
  <c r="H14" i="26" s="1"/>
  <c r="I120" i="90"/>
  <c r="H120" i="90" s="1"/>
  <c r="I118" i="90"/>
  <c r="H118" i="90" s="1"/>
  <c r="I116" i="90"/>
  <c r="H116" i="90" s="1"/>
  <c r="I114" i="90"/>
  <c r="H114" i="90" s="1"/>
  <c r="I112" i="90"/>
  <c r="H112" i="90" s="1"/>
  <c r="I110" i="90"/>
  <c r="H110" i="90" s="1"/>
  <c r="I108" i="90"/>
  <c r="H108" i="90" s="1"/>
  <c r="I106" i="90"/>
  <c r="H106" i="90" s="1"/>
  <c r="I104" i="90"/>
  <c r="H104" i="90" s="1"/>
  <c r="I102" i="90"/>
  <c r="H102" i="90" s="1"/>
  <c r="I100" i="90"/>
  <c r="H100" i="90" s="1"/>
  <c r="I98" i="90"/>
  <c r="H98" i="90" s="1"/>
  <c r="I96" i="90"/>
  <c r="H96" i="90" s="1"/>
  <c r="I94" i="90"/>
  <c r="H94" i="90" s="1"/>
  <c r="I92" i="90"/>
  <c r="H92" i="90" s="1"/>
  <c r="I90" i="90"/>
  <c r="H90" i="90" s="1"/>
  <c r="I88" i="90"/>
  <c r="H88" i="90" s="1"/>
  <c r="I86" i="90"/>
  <c r="H86" i="90" s="1"/>
  <c r="I84" i="90"/>
  <c r="H84" i="90" s="1"/>
  <c r="I82" i="90"/>
  <c r="H82" i="90" s="1"/>
  <c r="I80" i="90"/>
  <c r="H80" i="90" s="1"/>
  <c r="I78" i="90"/>
  <c r="H78" i="90" s="1"/>
  <c r="I76" i="90"/>
  <c r="H76" i="90" s="1"/>
  <c r="I74" i="90"/>
  <c r="H74" i="90" s="1"/>
  <c r="I72" i="90"/>
  <c r="H72" i="90" s="1"/>
  <c r="I70" i="90"/>
  <c r="H70" i="90" s="1"/>
  <c r="I68" i="90"/>
  <c r="H68" i="90" s="1"/>
  <c r="I66" i="90"/>
  <c r="H66" i="90" s="1"/>
  <c r="I117" i="90"/>
  <c r="H117" i="90" s="1"/>
  <c r="I113" i="90"/>
  <c r="H113" i="90" s="1"/>
  <c r="I109" i="90"/>
  <c r="H109" i="90" s="1"/>
  <c r="I105" i="90"/>
  <c r="H105" i="90" s="1"/>
  <c r="I101" i="90"/>
  <c r="H101" i="90" s="1"/>
  <c r="I97" i="90"/>
  <c r="H97" i="90" s="1"/>
  <c r="I93" i="90"/>
  <c r="H93" i="90" s="1"/>
  <c r="I89" i="90"/>
  <c r="H89" i="90" s="1"/>
  <c r="I85" i="90"/>
  <c r="H85" i="90" s="1"/>
  <c r="I81" i="90"/>
  <c r="H81" i="90" s="1"/>
  <c r="I77" i="90"/>
  <c r="H77" i="90" s="1"/>
  <c r="I73" i="90"/>
  <c r="H73" i="90" s="1"/>
  <c r="I69" i="90"/>
  <c r="H69" i="90" s="1"/>
  <c r="I65" i="90"/>
  <c r="H65" i="90" s="1"/>
  <c r="I64" i="90"/>
  <c r="H64" i="90" s="1"/>
  <c r="I62" i="90"/>
  <c r="H62" i="90" s="1"/>
  <c r="I60" i="90"/>
  <c r="H60" i="90" s="1"/>
  <c r="I58" i="90"/>
  <c r="H58" i="90" s="1"/>
  <c r="I56" i="90"/>
  <c r="H56" i="90" s="1"/>
  <c r="I54" i="90"/>
  <c r="H54" i="90" s="1"/>
  <c r="I52" i="90"/>
  <c r="H52" i="90" s="1"/>
  <c r="I50" i="90"/>
  <c r="H50" i="90" s="1"/>
  <c r="I48" i="90"/>
  <c r="H48" i="90" s="1"/>
  <c r="I46" i="90"/>
  <c r="H46" i="90" s="1"/>
  <c r="I44" i="90"/>
  <c r="H44" i="90" s="1"/>
  <c r="I42" i="90"/>
  <c r="H42" i="90" s="1"/>
  <c r="I40" i="90"/>
  <c r="H40" i="90" s="1"/>
  <c r="I38" i="90"/>
  <c r="H38" i="90" s="1"/>
  <c r="I36" i="90"/>
  <c r="H36" i="90" s="1"/>
  <c r="I119" i="90"/>
  <c r="H119" i="90" s="1"/>
  <c r="I115" i="90"/>
  <c r="H115" i="90" s="1"/>
  <c r="I111" i="90"/>
  <c r="H111" i="90" s="1"/>
  <c r="I107" i="90"/>
  <c r="H107" i="90" s="1"/>
  <c r="I103" i="90"/>
  <c r="H103" i="90" s="1"/>
  <c r="I99" i="90"/>
  <c r="H99" i="90" s="1"/>
  <c r="I95" i="90"/>
  <c r="H95" i="90" s="1"/>
  <c r="I91" i="90"/>
  <c r="H91" i="90" s="1"/>
  <c r="I87" i="90"/>
  <c r="H87" i="90" s="1"/>
  <c r="I83" i="90"/>
  <c r="H83" i="90" s="1"/>
  <c r="I79" i="90"/>
  <c r="H79" i="90" s="1"/>
  <c r="I75" i="90"/>
  <c r="H75" i="90" s="1"/>
  <c r="I71" i="90"/>
  <c r="H71" i="90" s="1"/>
  <c r="I67" i="90"/>
  <c r="H67" i="90" s="1"/>
  <c r="I63" i="90"/>
  <c r="H63" i="90" s="1"/>
  <c r="I61" i="90"/>
  <c r="H61" i="90" s="1"/>
  <c r="I59" i="90"/>
  <c r="H59" i="90" s="1"/>
  <c r="I57" i="90"/>
  <c r="H57" i="90" s="1"/>
  <c r="I55" i="90"/>
  <c r="H55" i="90" s="1"/>
  <c r="I53" i="90"/>
  <c r="H53" i="90" s="1"/>
  <c r="I51" i="90"/>
  <c r="H51" i="90" s="1"/>
  <c r="I49" i="90"/>
  <c r="H49" i="90" s="1"/>
  <c r="I47" i="90"/>
  <c r="H47" i="90" s="1"/>
  <c r="I45" i="90"/>
  <c r="H45" i="90" s="1"/>
  <c r="I43" i="90"/>
  <c r="H43" i="90" s="1"/>
  <c r="I41" i="90"/>
  <c r="H41" i="90" s="1"/>
  <c r="I39" i="90"/>
  <c r="H39" i="90" s="1"/>
  <c r="I37" i="90"/>
  <c r="H37" i="90" s="1"/>
  <c r="I8" i="90"/>
  <c r="H8" i="90" s="1"/>
  <c r="I10" i="90"/>
  <c r="H10" i="90" s="1"/>
  <c r="I12" i="90"/>
  <c r="H12" i="90" s="1"/>
  <c r="I14" i="90"/>
  <c r="H14" i="90" s="1"/>
  <c r="I16" i="90"/>
  <c r="H16" i="90" s="1"/>
  <c r="I18" i="90"/>
  <c r="H18" i="90" s="1"/>
  <c r="I20" i="90"/>
  <c r="H20" i="90" s="1"/>
  <c r="I22" i="90"/>
  <c r="H22" i="90" s="1"/>
  <c r="I24" i="90"/>
  <c r="H24" i="90" s="1"/>
  <c r="I26" i="90"/>
  <c r="H26" i="90" s="1"/>
  <c r="I28" i="90"/>
  <c r="H28" i="90" s="1"/>
  <c r="I30" i="90"/>
  <c r="H30" i="90" s="1"/>
  <c r="I32" i="90"/>
  <c r="H32" i="90" s="1"/>
  <c r="I34" i="90"/>
  <c r="H34" i="90" s="1"/>
  <c r="I9" i="90"/>
  <c r="H9" i="90" s="1"/>
  <c r="I11" i="90"/>
  <c r="H11" i="90" s="1"/>
  <c r="I13" i="90"/>
  <c r="H13" i="90" s="1"/>
  <c r="I15" i="90"/>
  <c r="H15" i="90" s="1"/>
  <c r="I17" i="90"/>
  <c r="H17" i="90" s="1"/>
  <c r="I19" i="90"/>
  <c r="H19" i="90" s="1"/>
  <c r="I21" i="90"/>
  <c r="H21" i="90" s="1"/>
  <c r="I23" i="90"/>
  <c r="H23" i="90" s="1"/>
  <c r="I25" i="90"/>
  <c r="H25" i="90" s="1"/>
  <c r="I27" i="90"/>
  <c r="H27" i="90" s="1"/>
  <c r="I29" i="90"/>
  <c r="H29" i="90" s="1"/>
  <c r="I31" i="90"/>
  <c r="H31" i="90" s="1"/>
  <c r="I33" i="90"/>
  <c r="H33" i="90" s="1"/>
  <c r="I35" i="90"/>
  <c r="H35" i="90" s="1"/>
  <c r="I118" i="92"/>
  <c r="H118" i="92" s="1"/>
  <c r="I116" i="92"/>
  <c r="H116" i="92" s="1"/>
  <c r="I114" i="92"/>
  <c r="H114" i="92" s="1"/>
  <c r="I112" i="92"/>
  <c r="H112" i="92" s="1"/>
  <c r="I108" i="92"/>
  <c r="H108" i="92" s="1"/>
  <c r="I106" i="92"/>
  <c r="H106" i="92" s="1"/>
  <c r="I104" i="92"/>
  <c r="H104" i="92" s="1"/>
  <c r="I100" i="92"/>
  <c r="H100" i="92" s="1"/>
  <c r="I98" i="92"/>
  <c r="H98" i="92" s="1"/>
  <c r="I96" i="92"/>
  <c r="H96" i="92" s="1"/>
  <c r="I94" i="92"/>
  <c r="H94" i="92" s="1"/>
  <c r="I92" i="92"/>
  <c r="H92" i="92" s="1"/>
  <c r="I90" i="92"/>
  <c r="H90" i="92" s="1"/>
  <c r="I88" i="92"/>
  <c r="H88" i="92" s="1"/>
  <c r="I86" i="92"/>
  <c r="H86" i="92" s="1"/>
  <c r="I84" i="92"/>
  <c r="H84" i="92" s="1"/>
  <c r="I82" i="92"/>
  <c r="H82" i="92" s="1"/>
  <c r="I80" i="92"/>
  <c r="H80" i="92" s="1"/>
  <c r="I78" i="92"/>
  <c r="H78" i="92" s="1"/>
  <c r="I76" i="92"/>
  <c r="H76" i="92" s="1"/>
  <c r="I74" i="92"/>
  <c r="H74" i="92" s="1"/>
  <c r="H72" i="92"/>
  <c r="I70" i="92"/>
  <c r="H70" i="92" s="1"/>
  <c r="I68" i="92"/>
  <c r="H68" i="92" s="1"/>
  <c r="H66" i="92"/>
  <c r="I65" i="92"/>
  <c r="I64" i="92"/>
  <c r="H64" i="92" s="1"/>
  <c r="I63" i="92"/>
  <c r="I119" i="92"/>
  <c r="H119" i="92" s="1"/>
  <c r="I115" i="92"/>
  <c r="H115" i="92" s="1"/>
  <c r="I111" i="92"/>
  <c r="H111" i="92" s="1"/>
  <c r="I107" i="92"/>
  <c r="H107" i="92" s="1"/>
  <c r="I103" i="92"/>
  <c r="H103" i="92" s="1"/>
  <c r="I99" i="92"/>
  <c r="H99" i="92" s="1"/>
  <c r="I95" i="92"/>
  <c r="H95" i="92" s="1"/>
  <c r="I91" i="92"/>
  <c r="H91" i="92" s="1"/>
  <c r="I87" i="92"/>
  <c r="H87" i="92" s="1"/>
  <c r="I83" i="92"/>
  <c r="H83" i="92" s="1"/>
  <c r="I79" i="92"/>
  <c r="H79" i="92" s="1"/>
  <c r="I75" i="92"/>
  <c r="H75" i="92" s="1"/>
  <c r="I67" i="92"/>
  <c r="H67" i="92" s="1"/>
  <c r="I62" i="92"/>
  <c r="H62" i="92" s="1"/>
  <c r="I60" i="92"/>
  <c r="H60" i="92" s="1"/>
  <c r="I58" i="92"/>
  <c r="H58" i="92" s="1"/>
  <c r="I56" i="92"/>
  <c r="H56" i="92" s="1"/>
  <c r="I54" i="92"/>
  <c r="H54" i="92" s="1"/>
  <c r="I52" i="92"/>
  <c r="H52" i="92" s="1"/>
  <c r="I50" i="92"/>
  <c r="H50" i="92" s="1"/>
  <c r="H48" i="92"/>
  <c r="I47" i="92"/>
  <c r="H47" i="92" s="1"/>
  <c r="I36" i="92"/>
  <c r="I35" i="92"/>
  <c r="H35" i="92" s="1"/>
  <c r="I34" i="92"/>
  <c r="I33" i="92"/>
  <c r="H33" i="92" s="1"/>
  <c r="I32" i="92"/>
  <c r="I117" i="92"/>
  <c r="H117" i="92" s="1"/>
  <c r="I113" i="92"/>
  <c r="H113" i="92" s="1"/>
  <c r="I109" i="92"/>
  <c r="H109" i="92" s="1"/>
  <c r="I105" i="92"/>
  <c r="H105" i="92" s="1"/>
  <c r="I101" i="92"/>
  <c r="H101" i="92" s="1"/>
  <c r="I97" i="92"/>
  <c r="H97" i="92" s="1"/>
  <c r="I93" i="92"/>
  <c r="H93" i="92" s="1"/>
  <c r="I89" i="92"/>
  <c r="H89" i="92" s="1"/>
  <c r="I85" i="92"/>
  <c r="H85" i="92" s="1"/>
  <c r="I81" i="92"/>
  <c r="H81" i="92" s="1"/>
  <c r="I77" i="92"/>
  <c r="H77" i="92" s="1"/>
  <c r="I69" i="92"/>
  <c r="H69" i="92" s="1"/>
  <c r="I61" i="92"/>
  <c r="H61" i="92" s="1"/>
  <c r="I59" i="92"/>
  <c r="H59" i="92" s="1"/>
  <c r="I57" i="92"/>
  <c r="H57" i="92" s="1"/>
  <c r="I55" i="92"/>
  <c r="H55" i="92" s="1"/>
  <c r="I53" i="92"/>
  <c r="H53" i="92" s="1"/>
  <c r="I51" i="92"/>
  <c r="H51" i="92" s="1"/>
  <c r="I49" i="92"/>
  <c r="H49" i="92" s="1"/>
  <c r="I46" i="92"/>
  <c r="H46" i="92" s="1"/>
  <c r="I43" i="92"/>
  <c r="I42" i="92"/>
  <c r="H42" i="92" s="1"/>
  <c r="H40" i="92"/>
  <c r="I38" i="92"/>
  <c r="H38" i="92" s="1"/>
  <c r="I24" i="92"/>
  <c r="I26" i="92"/>
  <c r="I28" i="92"/>
  <c r="I30" i="92"/>
  <c r="I8" i="92"/>
  <c r="I9" i="92"/>
  <c r="H9" i="92" s="1"/>
  <c r="I10" i="92"/>
  <c r="I11" i="92"/>
  <c r="H11" i="92" s="1"/>
  <c r="I12" i="92"/>
  <c r="I13" i="92"/>
  <c r="H13" i="92" s="1"/>
  <c r="I14" i="92"/>
  <c r="I15" i="92"/>
  <c r="H15" i="92" s="1"/>
  <c r="I16" i="92"/>
  <c r="I17" i="92"/>
  <c r="H17" i="92" s="1"/>
  <c r="I18" i="92"/>
  <c r="I19" i="92"/>
  <c r="H19" i="92" s="1"/>
  <c r="I20" i="92"/>
  <c r="I21" i="92"/>
  <c r="H21" i="92" s="1"/>
  <c r="I22" i="92"/>
  <c r="I23" i="92"/>
  <c r="H23" i="92" s="1"/>
  <c r="I25" i="92"/>
  <c r="H25" i="92" s="1"/>
  <c r="I27" i="92"/>
  <c r="H27" i="92" s="1"/>
  <c r="I29" i="92"/>
  <c r="H29" i="92" s="1"/>
  <c r="I31" i="92"/>
  <c r="H31" i="92" s="1"/>
  <c r="I8" i="89"/>
  <c r="H8" i="89" s="1"/>
  <c r="I10" i="89"/>
  <c r="H10" i="89" s="1"/>
  <c r="I12" i="89"/>
  <c r="H12" i="89" s="1"/>
  <c r="I14" i="89"/>
  <c r="H14" i="89" s="1"/>
  <c r="I16" i="89"/>
  <c r="H16" i="89" s="1"/>
  <c r="I18" i="89"/>
  <c r="H18" i="89" s="1"/>
  <c r="I20" i="89"/>
  <c r="H20" i="89" s="1"/>
  <c r="I22" i="89"/>
  <c r="H22" i="89" s="1"/>
  <c r="I24" i="89"/>
  <c r="H24" i="89" s="1"/>
  <c r="I26" i="89"/>
  <c r="H26" i="89" s="1"/>
  <c r="I30" i="89"/>
  <c r="H30" i="89" s="1"/>
  <c r="I8" i="20"/>
  <c r="H8" i="20" s="1"/>
  <c r="I10" i="20"/>
  <c r="H10" i="20" s="1"/>
  <c r="I12" i="20"/>
  <c r="H12" i="20" s="1"/>
  <c r="I14" i="20"/>
  <c r="H14" i="20" s="1"/>
  <c r="I16" i="20"/>
  <c r="H16" i="20" s="1"/>
  <c r="I18" i="20"/>
  <c r="H18" i="20" s="1"/>
  <c r="I20" i="20"/>
  <c r="H20" i="20" s="1"/>
  <c r="I22" i="20"/>
  <c r="H22" i="20" s="1"/>
  <c r="I24" i="20"/>
  <c r="H24" i="20" s="1"/>
  <c r="I26" i="20"/>
  <c r="H26" i="20" s="1"/>
  <c r="I30" i="20"/>
  <c r="H30" i="20" s="1"/>
  <c r="J16" i="56"/>
  <c r="I9" i="56"/>
  <c r="H9" i="56" s="1"/>
  <c r="I11" i="56"/>
  <c r="H11" i="56" s="1"/>
  <c r="I13" i="56"/>
  <c r="H13" i="56" s="1"/>
  <c r="I15" i="56"/>
  <c r="H15" i="56" s="1"/>
  <c r="I17" i="56"/>
  <c r="H17" i="56" s="1"/>
  <c r="I8" i="56"/>
  <c r="H8" i="56" s="1"/>
  <c r="I10" i="56"/>
  <c r="H10" i="56" s="1"/>
  <c r="I12" i="56"/>
  <c r="H12" i="56" s="1"/>
  <c r="I14" i="56"/>
  <c r="H14" i="56" s="1"/>
  <c r="I8" i="55"/>
  <c r="H8" i="55" s="1"/>
  <c r="I10" i="55"/>
  <c r="H10" i="55" s="1"/>
  <c r="I12" i="55"/>
  <c r="H12" i="55" s="1"/>
  <c r="I14" i="55"/>
  <c r="H14" i="55" s="1"/>
  <c r="J17" i="15" l="1"/>
  <c r="J101" i="15"/>
  <c r="J21" i="86"/>
  <c r="J35" i="25"/>
  <c r="H8" i="18"/>
  <c r="I8" i="18" s="1"/>
  <c r="J8" i="18" s="1"/>
  <c r="F252" i="18"/>
  <c r="H252" i="18" s="1"/>
  <c r="I252" i="18" s="1"/>
  <c r="J252" i="18" s="1"/>
  <c r="J116" i="25"/>
  <c r="J95" i="25"/>
  <c r="J9" i="32"/>
  <c r="J103" i="25"/>
  <c r="J61" i="25"/>
  <c r="J15" i="17"/>
  <c r="J127" i="17"/>
  <c r="J81" i="25"/>
  <c r="J27" i="25"/>
  <c r="J80" i="25"/>
  <c r="J53" i="25"/>
  <c r="J16" i="54"/>
  <c r="J89" i="25"/>
  <c r="J25" i="91"/>
  <c r="J18" i="68"/>
  <c r="J16" i="50"/>
  <c r="J199" i="17"/>
  <c r="J97" i="25"/>
  <c r="J9" i="91"/>
  <c r="J49" i="25"/>
  <c r="J67" i="25"/>
  <c r="J17" i="86"/>
  <c r="F24" i="19"/>
  <c r="H24" i="19" s="1"/>
  <c r="I24" i="19" s="1"/>
  <c r="J24" i="19" s="1"/>
  <c r="J203" i="17"/>
  <c r="J167" i="17"/>
  <c r="J109" i="25"/>
  <c r="J85" i="15"/>
  <c r="J29" i="25"/>
  <c r="J41" i="25"/>
  <c r="J31" i="25"/>
  <c r="J133" i="15"/>
  <c r="J39" i="25"/>
  <c r="J15" i="25"/>
  <c r="H123" i="16"/>
  <c r="J123" i="16"/>
  <c r="H321" i="16"/>
  <c r="J321" i="16"/>
  <c r="H229" i="16"/>
  <c r="J229" i="16"/>
  <c r="H80" i="16"/>
  <c r="J80" i="16"/>
  <c r="H217" i="16"/>
  <c r="J217" i="16"/>
  <c r="H67" i="16"/>
  <c r="J67" i="16"/>
  <c r="J322" i="16"/>
  <c r="H322" i="16"/>
  <c r="H135" i="16"/>
  <c r="J135" i="16"/>
  <c r="J156" i="16"/>
  <c r="H156" i="16"/>
  <c r="H208" i="16"/>
  <c r="J208" i="16"/>
  <c r="H134" i="16"/>
  <c r="J134" i="16"/>
  <c r="H45" i="16"/>
  <c r="J45" i="16"/>
  <c r="J226" i="16"/>
  <c r="H226" i="16"/>
  <c r="H162" i="16"/>
  <c r="J162" i="16"/>
  <c r="H92" i="16"/>
  <c r="J92" i="16"/>
  <c r="H325" i="16"/>
  <c r="J325" i="16"/>
  <c r="H172" i="16"/>
  <c r="J172" i="16"/>
  <c r="H72" i="16"/>
  <c r="J72" i="16"/>
  <c r="H203" i="16"/>
  <c r="J203" i="16"/>
  <c r="H19" i="16"/>
  <c r="J19" i="16"/>
  <c r="J220" i="16"/>
  <c r="H220" i="16"/>
  <c r="H209" i="16"/>
  <c r="J209" i="16"/>
  <c r="H246" i="16"/>
  <c r="J246" i="16"/>
  <c r="H139" i="16"/>
  <c r="J139" i="16"/>
  <c r="J240" i="16"/>
  <c r="H240" i="16"/>
  <c r="J186" i="16"/>
  <c r="H186" i="16"/>
  <c r="H149" i="16"/>
  <c r="J149" i="16"/>
  <c r="H117" i="16"/>
  <c r="J117" i="16"/>
  <c r="H85" i="16"/>
  <c r="J85" i="16"/>
  <c r="H48" i="16"/>
  <c r="J48" i="16"/>
  <c r="J96" i="16"/>
  <c r="H96" i="16"/>
  <c r="H20" i="16"/>
  <c r="J20" i="16"/>
  <c r="H329" i="16"/>
  <c r="J329" i="16"/>
  <c r="J228" i="16"/>
  <c r="H228" i="16"/>
  <c r="J180" i="16"/>
  <c r="H180" i="16"/>
  <c r="J132" i="16"/>
  <c r="H132" i="16"/>
  <c r="H79" i="16"/>
  <c r="J79" i="16"/>
  <c r="H31" i="16"/>
  <c r="J31" i="16"/>
  <c r="H86" i="16"/>
  <c r="J86" i="16"/>
  <c r="H38" i="16"/>
  <c r="J38" i="16"/>
  <c r="H202" i="16"/>
  <c r="J202" i="16"/>
  <c r="H233" i="16"/>
  <c r="J233" i="16"/>
  <c r="J200" i="16"/>
  <c r="H200" i="16"/>
  <c r="H168" i="16"/>
  <c r="J168" i="16"/>
  <c r="J136" i="16"/>
  <c r="H136" i="16"/>
  <c r="J104" i="16"/>
  <c r="H104" i="16"/>
  <c r="H73" i="16"/>
  <c r="J73" i="16"/>
  <c r="H41" i="16"/>
  <c r="J41" i="16"/>
  <c r="J128" i="16"/>
  <c r="H128" i="16"/>
  <c r="H151" i="16"/>
  <c r="J151" i="16"/>
  <c r="H56" i="16"/>
  <c r="J56" i="16"/>
  <c r="J224" i="16"/>
  <c r="H224" i="16"/>
  <c r="H111" i="16"/>
  <c r="J111" i="16"/>
  <c r="H91" i="16"/>
  <c r="J91" i="16"/>
  <c r="H68" i="16"/>
  <c r="J68" i="16"/>
  <c r="H163" i="16"/>
  <c r="J163" i="16"/>
  <c r="J47" i="25"/>
  <c r="H221" i="16"/>
  <c r="J221" i="16"/>
  <c r="H98" i="16"/>
  <c r="J98" i="16"/>
  <c r="H253" i="16"/>
  <c r="J253" i="16"/>
  <c r="H187" i="16"/>
  <c r="J187" i="16"/>
  <c r="H109" i="16"/>
  <c r="J109" i="16"/>
  <c r="H12" i="16"/>
  <c r="J12" i="16"/>
  <c r="H205" i="16"/>
  <c r="J205" i="16"/>
  <c r="H141" i="16"/>
  <c r="J141" i="16"/>
  <c r="H60" i="16"/>
  <c r="J60" i="16"/>
  <c r="J236" i="16"/>
  <c r="H236" i="16"/>
  <c r="J140" i="16"/>
  <c r="H140" i="16"/>
  <c r="H40" i="16"/>
  <c r="J40" i="16"/>
  <c r="H150" i="16"/>
  <c r="J150" i="16"/>
  <c r="H189" i="16"/>
  <c r="J189" i="16"/>
  <c r="J178" i="16"/>
  <c r="H178" i="16"/>
  <c r="H145" i="16"/>
  <c r="J145" i="16"/>
  <c r="H214" i="16"/>
  <c r="J214" i="16"/>
  <c r="J87" i="16"/>
  <c r="H87" i="16"/>
  <c r="H218" i="16"/>
  <c r="J218" i="16"/>
  <c r="H175" i="16"/>
  <c r="J175" i="16"/>
  <c r="J138" i="16"/>
  <c r="H138" i="16"/>
  <c r="H106" i="16"/>
  <c r="J106" i="16"/>
  <c r="H69" i="16"/>
  <c r="J69" i="16"/>
  <c r="H37" i="16"/>
  <c r="J37" i="16"/>
  <c r="H81" i="16"/>
  <c r="J81" i="16"/>
  <c r="H320" i="16"/>
  <c r="J320" i="16"/>
  <c r="H319" i="16"/>
  <c r="J319" i="16"/>
  <c r="J212" i="16"/>
  <c r="H212" i="16"/>
  <c r="J164" i="16"/>
  <c r="H164" i="16"/>
  <c r="J116" i="16"/>
  <c r="H116" i="16"/>
  <c r="H63" i="16"/>
  <c r="J63" i="16"/>
  <c r="H16" i="16"/>
  <c r="J16" i="16"/>
  <c r="H65" i="16"/>
  <c r="J65" i="16"/>
  <c r="H14" i="16"/>
  <c r="J14" i="16"/>
  <c r="H74" i="16"/>
  <c r="J74" i="16"/>
  <c r="H222" i="16"/>
  <c r="J222" i="16"/>
  <c r="H190" i="16"/>
  <c r="J190" i="16"/>
  <c r="H158" i="16"/>
  <c r="J158" i="16"/>
  <c r="H126" i="16"/>
  <c r="J126" i="16"/>
  <c r="H94" i="16"/>
  <c r="J94" i="16"/>
  <c r="H62" i="16"/>
  <c r="J62" i="16"/>
  <c r="H30" i="16"/>
  <c r="J30" i="16"/>
  <c r="H125" i="16"/>
  <c r="J125" i="16"/>
  <c r="H215" i="16"/>
  <c r="J215" i="16"/>
  <c r="H161" i="16"/>
  <c r="J161" i="16"/>
  <c r="J188" i="16"/>
  <c r="H188" i="16"/>
  <c r="H143" i="16"/>
  <c r="J143" i="16"/>
  <c r="H330" i="16"/>
  <c r="J330" i="16"/>
  <c r="H121" i="16"/>
  <c r="J121" i="16"/>
  <c r="H99" i="16"/>
  <c r="J99" i="16"/>
  <c r="J11" i="17"/>
  <c r="H210" i="16"/>
  <c r="J210" i="16"/>
  <c r="H82" i="16"/>
  <c r="J82" i="16"/>
  <c r="H241" i="16"/>
  <c r="J241" i="16"/>
  <c r="J176" i="16"/>
  <c r="H176" i="16"/>
  <c r="H93" i="16"/>
  <c r="J93" i="16"/>
  <c r="J326" i="16"/>
  <c r="H326" i="16"/>
  <c r="H194" i="16"/>
  <c r="J194" i="16"/>
  <c r="J130" i="16"/>
  <c r="H130" i="16"/>
  <c r="H44" i="16"/>
  <c r="J44" i="16"/>
  <c r="H225" i="16"/>
  <c r="J225" i="16"/>
  <c r="H129" i="16"/>
  <c r="J129" i="16"/>
  <c r="H24" i="16"/>
  <c r="J24" i="16"/>
  <c r="J71" i="16"/>
  <c r="H71" i="16"/>
  <c r="H146" i="16"/>
  <c r="J146" i="16"/>
  <c r="H50" i="16"/>
  <c r="J50" i="16"/>
  <c r="H113" i="16"/>
  <c r="J113" i="16"/>
  <c r="J192" i="16"/>
  <c r="H192" i="16"/>
  <c r="J23" i="16"/>
  <c r="H23" i="16"/>
  <c r="H207" i="16"/>
  <c r="J207" i="16"/>
  <c r="H165" i="16"/>
  <c r="J165" i="16"/>
  <c r="H133" i="16"/>
  <c r="J133" i="16"/>
  <c r="H101" i="16"/>
  <c r="J101" i="16"/>
  <c r="H64" i="16"/>
  <c r="J64" i="16"/>
  <c r="H32" i="16"/>
  <c r="J32" i="16"/>
  <c r="H70" i="16"/>
  <c r="J70" i="16"/>
  <c r="H213" i="16"/>
  <c r="J213" i="16"/>
  <c r="H244" i="16"/>
  <c r="J244" i="16"/>
  <c r="H201" i="16"/>
  <c r="J201" i="16"/>
  <c r="H153" i="16"/>
  <c r="J153" i="16"/>
  <c r="H105" i="16"/>
  <c r="J105" i="16"/>
  <c r="H52" i="16"/>
  <c r="J52" i="16"/>
  <c r="H22" i="16"/>
  <c r="J22" i="16"/>
  <c r="J59" i="16"/>
  <c r="H59" i="16"/>
  <c r="H251" i="16"/>
  <c r="J251" i="16"/>
  <c r="H323" i="16"/>
  <c r="J323" i="16"/>
  <c r="H216" i="16"/>
  <c r="J216" i="16"/>
  <c r="J184" i="16"/>
  <c r="H184" i="16"/>
  <c r="J152" i="16"/>
  <c r="H152" i="16"/>
  <c r="J120" i="16"/>
  <c r="H120" i="16"/>
  <c r="H89" i="16"/>
  <c r="J89" i="16"/>
  <c r="H57" i="16"/>
  <c r="J57" i="16"/>
  <c r="H25" i="16"/>
  <c r="J25" i="16"/>
  <c r="H198" i="16"/>
  <c r="J198" i="16"/>
  <c r="H247" i="16"/>
  <c r="J247" i="16"/>
  <c r="H171" i="16"/>
  <c r="J171" i="16"/>
  <c r="H118" i="16"/>
  <c r="J118" i="16"/>
  <c r="H42" i="16"/>
  <c r="J42" i="16"/>
  <c r="H169" i="16"/>
  <c r="J169" i="16"/>
  <c r="H131" i="16"/>
  <c r="J131" i="16"/>
  <c r="H199" i="16"/>
  <c r="J199" i="16"/>
  <c r="H34" i="16"/>
  <c r="J34" i="16"/>
  <c r="H230" i="16"/>
  <c r="J230" i="16"/>
  <c r="H155" i="16"/>
  <c r="J155" i="16"/>
  <c r="H77" i="16"/>
  <c r="J77" i="16"/>
  <c r="J248" i="16"/>
  <c r="H248" i="16"/>
  <c r="H183" i="16"/>
  <c r="J183" i="16"/>
  <c r="H119" i="16"/>
  <c r="J119" i="16"/>
  <c r="H28" i="16"/>
  <c r="J28" i="16"/>
  <c r="J204" i="16"/>
  <c r="H204" i="16"/>
  <c r="H103" i="16"/>
  <c r="J103" i="16"/>
  <c r="H18" i="16"/>
  <c r="J18" i="16"/>
  <c r="J55" i="16"/>
  <c r="H55" i="16"/>
  <c r="H114" i="16"/>
  <c r="J114" i="16"/>
  <c r="H254" i="16"/>
  <c r="J254" i="16"/>
  <c r="H97" i="16"/>
  <c r="J97" i="16"/>
  <c r="H182" i="16"/>
  <c r="J182" i="16"/>
  <c r="H157" i="16"/>
  <c r="J157" i="16"/>
  <c r="H197" i="16"/>
  <c r="J197" i="16"/>
  <c r="H159" i="16"/>
  <c r="J159" i="16"/>
  <c r="H127" i="16"/>
  <c r="J127" i="16"/>
  <c r="H95" i="16"/>
  <c r="J95" i="16"/>
  <c r="H58" i="16"/>
  <c r="J58" i="16"/>
  <c r="H26" i="16"/>
  <c r="J26" i="16"/>
  <c r="H54" i="16"/>
  <c r="J54" i="16"/>
  <c r="J15" i="16"/>
  <c r="H15" i="16"/>
  <c r="H239" i="16"/>
  <c r="J239" i="16"/>
  <c r="J196" i="16"/>
  <c r="H196" i="16"/>
  <c r="H148" i="16"/>
  <c r="J148" i="16"/>
  <c r="J100" i="16"/>
  <c r="H100" i="16"/>
  <c r="H47" i="16"/>
  <c r="J47" i="16"/>
  <c r="H112" i="16"/>
  <c r="J112" i="16"/>
  <c r="H49" i="16"/>
  <c r="J49" i="16"/>
  <c r="H245" i="16"/>
  <c r="J245" i="16"/>
  <c r="H243" i="16"/>
  <c r="J243" i="16"/>
  <c r="H211" i="16"/>
  <c r="J211" i="16"/>
  <c r="H179" i="16"/>
  <c r="J179" i="16"/>
  <c r="H147" i="16"/>
  <c r="J147" i="16"/>
  <c r="H115" i="16"/>
  <c r="J115" i="16"/>
  <c r="J83" i="16"/>
  <c r="H83" i="16"/>
  <c r="J51" i="16"/>
  <c r="H51" i="16"/>
  <c r="J11" i="16"/>
  <c r="H11" i="16"/>
  <c r="H124" i="16"/>
  <c r="J124" i="16"/>
  <c r="H29" i="16"/>
  <c r="J29" i="16"/>
  <c r="H76" i="16"/>
  <c r="J76" i="16"/>
  <c r="J232" i="16"/>
  <c r="H232" i="16"/>
  <c r="H181" i="16"/>
  <c r="J181" i="16"/>
  <c r="H324" i="16"/>
  <c r="J324" i="16"/>
  <c r="H10" i="16"/>
  <c r="J10" i="16"/>
  <c r="J75" i="16"/>
  <c r="H75" i="16"/>
  <c r="J27" i="16"/>
  <c r="H27" i="16"/>
  <c r="H170" i="16"/>
  <c r="J170" i="16"/>
  <c r="H227" i="16"/>
  <c r="J227" i="16"/>
  <c r="H195" i="16"/>
  <c r="J195" i="16"/>
  <c r="J35" i="16"/>
  <c r="H35" i="16"/>
  <c r="H331" i="16"/>
  <c r="J331" i="16"/>
  <c r="H167" i="16"/>
  <c r="J167" i="16"/>
  <c r="H242" i="16"/>
  <c r="J242" i="16"/>
  <c r="H219" i="16"/>
  <c r="J219" i="16"/>
  <c r="J144" i="16"/>
  <c r="H144" i="16"/>
  <c r="H61" i="16"/>
  <c r="J61" i="16"/>
  <c r="H237" i="16"/>
  <c r="J237" i="16"/>
  <c r="H173" i="16"/>
  <c r="J173" i="16"/>
  <c r="H108" i="16"/>
  <c r="J108" i="16"/>
  <c r="H13" i="16"/>
  <c r="J13" i="16"/>
  <c r="H193" i="16"/>
  <c r="J193" i="16"/>
  <c r="H88" i="16"/>
  <c r="J88" i="16"/>
  <c r="H235" i="16"/>
  <c r="J235" i="16"/>
  <c r="J39" i="16"/>
  <c r="H39" i="16"/>
  <c r="H66" i="16"/>
  <c r="J66" i="16"/>
  <c r="H231" i="16"/>
  <c r="J231" i="16"/>
  <c r="H166" i="16"/>
  <c r="J166" i="16"/>
  <c r="H160" i="16"/>
  <c r="J160" i="16"/>
  <c r="H177" i="16"/>
  <c r="J177" i="16"/>
  <c r="H191" i="16"/>
  <c r="J191" i="16"/>
  <c r="H154" i="16"/>
  <c r="J154" i="16"/>
  <c r="H122" i="16"/>
  <c r="J122" i="16"/>
  <c r="H90" i="16"/>
  <c r="J90" i="16"/>
  <c r="H53" i="16"/>
  <c r="J53" i="16"/>
  <c r="H107" i="16"/>
  <c r="J107" i="16"/>
  <c r="H33" i="16"/>
  <c r="J33" i="16"/>
  <c r="J21" i="16"/>
  <c r="H21" i="16"/>
  <c r="H234" i="16"/>
  <c r="J234" i="16"/>
  <c r="H185" i="16"/>
  <c r="J185" i="16"/>
  <c r="H137" i="16"/>
  <c r="J137" i="16"/>
  <c r="H84" i="16"/>
  <c r="J84" i="16"/>
  <c r="H36" i="16"/>
  <c r="J36" i="16"/>
  <c r="H102" i="16"/>
  <c r="J102" i="16"/>
  <c r="H43" i="16"/>
  <c r="J43" i="16"/>
  <c r="H223" i="16"/>
  <c r="J223" i="16"/>
  <c r="H238" i="16"/>
  <c r="J238" i="16"/>
  <c r="H206" i="16"/>
  <c r="J206" i="16"/>
  <c r="H174" i="16"/>
  <c r="J174" i="16"/>
  <c r="H142" i="16"/>
  <c r="J142" i="16"/>
  <c r="H110" i="16"/>
  <c r="J110" i="16"/>
  <c r="H78" i="16"/>
  <c r="J78" i="16"/>
  <c r="H46" i="16"/>
  <c r="J46" i="16"/>
  <c r="J17" i="16"/>
  <c r="H17" i="16"/>
  <c r="J129" i="15"/>
  <c r="J25" i="25"/>
  <c r="J96" i="25"/>
  <c r="J35" i="15"/>
  <c r="J65" i="15"/>
  <c r="J19" i="80"/>
  <c r="J43" i="17"/>
  <c r="J17" i="25"/>
  <c r="J21" i="25"/>
  <c r="J17" i="91"/>
  <c r="J23" i="25"/>
  <c r="J69" i="15"/>
  <c r="J279" i="15"/>
  <c r="J18" i="71"/>
  <c r="J117" i="15"/>
  <c r="J81" i="15"/>
  <c r="J43" i="15"/>
  <c r="J114" i="91"/>
  <c r="J13" i="15"/>
  <c r="J35" i="17"/>
  <c r="J57" i="25"/>
  <c r="J59" i="25"/>
  <c r="J11" i="76"/>
  <c r="J88" i="25"/>
  <c r="J89" i="15"/>
  <c r="J61" i="15"/>
  <c r="J142" i="15"/>
  <c r="J109" i="15"/>
  <c r="J13" i="91"/>
  <c r="J163" i="15"/>
  <c r="J150" i="15"/>
  <c r="J121" i="15"/>
  <c r="J125" i="15"/>
  <c r="J45" i="25"/>
  <c r="H45" i="25"/>
  <c r="J13" i="25"/>
  <c r="H13" i="25"/>
  <c r="J87" i="25"/>
  <c r="H87" i="25"/>
  <c r="J19" i="86"/>
  <c r="H19" i="86"/>
  <c r="J69" i="25"/>
  <c r="H69" i="25"/>
  <c r="J37" i="25"/>
  <c r="H37" i="25"/>
  <c r="J75" i="25"/>
  <c r="H75" i="25"/>
  <c r="J43" i="25"/>
  <c r="H43" i="25"/>
  <c r="J11" i="25"/>
  <c r="H11" i="25"/>
  <c r="J65" i="25"/>
  <c r="H65" i="25"/>
  <c r="J104" i="25"/>
  <c r="H104" i="25"/>
  <c r="J23" i="86"/>
  <c r="H23" i="86"/>
  <c r="H234" i="15"/>
  <c r="J234" i="15"/>
  <c r="H230" i="15"/>
  <c r="J230" i="15"/>
  <c r="H238" i="15"/>
  <c r="J238" i="15"/>
  <c r="H246" i="15"/>
  <c r="J246" i="15"/>
  <c r="J262" i="15"/>
  <c r="H262" i="15"/>
  <c r="H169" i="15"/>
  <c r="J169" i="15"/>
  <c r="H233" i="15"/>
  <c r="J233" i="15"/>
  <c r="H241" i="15"/>
  <c r="J241" i="15"/>
  <c r="H237" i="15"/>
  <c r="J237" i="15"/>
  <c r="H245" i="15"/>
  <c r="J245" i="15"/>
  <c r="H265" i="15"/>
  <c r="J265" i="15"/>
  <c r="J236" i="15"/>
  <c r="H236" i="15"/>
  <c r="J232" i="15"/>
  <c r="H232" i="15"/>
  <c r="J240" i="15"/>
  <c r="H240" i="15"/>
  <c r="J242" i="15"/>
  <c r="H242" i="15"/>
  <c r="J244" i="15"/>
  <c r="H244" i="15"/>
  <c r="J235" i="15"/>
  <c r="H235" i="15"/>
  <c r="J231" i="15"/>
  <c r="H231" i="15"/>
  <c r="J239" i="15"/>
  <c r="H239" i="15"/>
  <c r="H247" i="15"/>
  <c r="J247" i="15"/>
  <c r="H243" i="15"/>
  <c r="J243" i="15"/>
  <c r="J13" i="54"/>
  <c r="H13" i="54"/>
  <c r="J17" i="54"/>
  <c r="H17" i="54"/>
  <c r="J11" i="54"/>
  <c r="H11" i="54"/>
  <c r="J9" i="54"/>
  <c r="H9" i="54"/>
  <c r="J15" i="68"/>
  <c r="H15" i="68"/>
  <c r="J9" i="68"/>
  <c r="H9" i="68"/>
  <c r="J17" i="68"/>
  <c r="H17" i="68"/>
  <c r="J19" i="68"/>
  <c r="H19" i="68"/>
  <c r="J11" i="68"/>
  <c r="H11" i="68"/>
  <c r="J13" i="68"/>
  <c r="H13" i="68"/>
  <c r="J11" i="72"/>
  <c r="H11" i="72"/>
  <c r="J13" i="72"/>
  <c r="H13" i="72"/>
  <c r="J9" i="72"/>
  <c r="H9" i="72"/>
  <c r="J15" i="72"/>
  <c r="H15" i="72"/>
  <c r="J11" i="50"/>
  <c r="H11" i="50"/>
  <c r="J17" i="50"/>
  <c r="H17" i="50"/>
  <c r="J15" i="50"/>
  <c r="H15" i="50"/>
  <c r="J9" i="50"/>
  <c r="H9" i="50"/>
  <c r="J17" i="47"/>
  <c r="H17" i="47"/>
  <c r="J13" i="47"/>
  <c r="H13" i="47"/>
  <c r="J11" i="47"/>
  <c r="H11" i="47"/>
  <c r="J9" i="47"/>
  <c r="H9" i="47"/>
  <c r="J15" i="47"/>
  <c r="H15" i="47"/>
  <c r="J16" i="47"/>
  <c r="H16" i="47"/>
  <c r="J15" i="89"/>
  <c r="H15" i="89"/>
  <c r="J17" i="89"/>
  <c r="H17" i="89"/>
  <c r="J11" i="89"/>
  <c r="H11" i="89"/>
  <c r="J29" i="89"/>
  <c r="H29" i="89"/>
  <c r="J21" i="89"/>
  <c r="H21" i="89"/>
  <c r="J32" i="89"/>
  <c r="H32" i="89"/>
  <c r="J9" i="89"/>
  <c r="H9" i="89"/>
  <c r="J25" i="89"/>
  <c r="H25" i="89"/>
  <c r="J19" i="89"/>
  <c r="H19" i="89"/>
  <c r="J13" i="89"/>
  <c r="H13" i="89"/>
  <c r="J31" i="89"/>
  <c r="H31" i="89"/>
  <c r="H37" i="89"/>
  <c r="I37" i="89" s="1"/>
  <c r="J37" i="89" s="1"/>
  <c r="H35" i="89"/>
  <c r="I35" i="89" s="1"/>
  <c r="J35" i="89" s="1"/>
  <c r="H20" i="47"/>
  <c r="I20" i="47" s="1"/>
  <c r="J20" i="47" s="1"/>
  <c r="H38" i="89"/>
  <c r="I38" i="89" s="1"/>
  <c r="J38" i="89" s="1"/>
  <c r="H34" i="89"/>
  <c r="I34" i="89" s="1"/>
  <c r="J34" i="89" s="1"/>
  <c r="H19" i="47"/>
  <c r="I19" i="47" s="1"/>
  <c r="J19" i="47" s="1"/>
  <c r="H39" i="89"/>
  <c r="I39" i="89" s="1"/>
  <c r="J39" i="89" s="1"/>
  <c r="H24" i="47"/>
  <c r="I24" i="47" s="1"/>
  <c r="J24" i="47" s="1"/>
  <c r="H22" i="47"/>
  <c r="I22" i="47" s="1"/>
  <c r="J22" i="47" s="1"/>
  <c r="H40" i="89"/>
  <c r="I40" i="89" s="1"/>
  <c r="J40" i="89" s="1"/>
  <c r="H25" i="47"/>
  <c r="I25" i="47" s="1"/>
  <c r="J25" i="47" s="1"/>
  <c r="H23" i="47"/>
  <c r="I23" i="47" s="1"/>
  <c r="J23" i="47" s="1"/>
  <c r="J32" i="92"/>
  <c r="H32" i="92"/>
  <c r="J36" i="92"/>
  <c r="H36" i="92"/>
  <c r="J20" i="92"/>
  <c r="H20" i="92"/>
  <c r="J12" i="92"/>
  <c r="H12" i="92"/>
  <c r="J24" i="92"/>
  <c r="H24" i="92"/>
  <c r="J43" i="92"/>
  <c r="H43" i="92"/>
  <c r="J30" i="92"/>
  <c r="H30" i="92"/>
  <c r="J34" i="92"/>
  <c r="H34" i="92"/>
  <c r="J65" i="92"/>
  <c r="H65" i="92"/>
  <c r="J26" i="92"/>
  <c r="H26" i="92"/>
  <c r="J63" i="92"/>
  <c r="H63" i="92"/>
  <c r="J16" i="92"/>
  <c r="H16" i="92"/>
  <c r="J8" i="92"/>
  <c r="H8" i="92"/>
  <c r="J22" i="92"/>
  <c r="H22" i="92"/>
  <c r="J18" i="92"/>
  <c r="H18" i="92"/>
  <c r="J14" i="92"/>
  <c r="H14" i="92"/>
  <c r="J10" i="92"/>
  <c r="H10" i="92"/>
  <c r="J28" i="92"/>
  <c r="H28" i="92"/>
  <c r="J9" i="15"/>
  <c r="J135" i="15"/>
  <c r="J77" i="15"/>
  <c r="J31" i="15"/>
  <c r="J158" i="15"/>
  <c r="J17" i="71"/>
  <c r="H17" i="71"/>
  <c r="J15" i="71"/>
  <c r="H15" i="71"/>
  <c r="J9" i="71"/>
  <c r="H9" i="71"/>
  <c r="J11" i="71"/>
  <c r="H11" i="71"/>
  <c r="J13" i="71"/>
  <c r="H13" i="71"/>
  <c r="J18" i="72"/>
  <c r="J9" i="57"/>
  <c r="H9" i="57"/>
  <c r="J16" i="57"/>
  <c r="H16" i="57"/>
  <c r="J11" i="57"/>
  <c r="H11" i="57"/>
  <c r="J13" i="57"/>
  <c r="H13" i="57"/>
  <c r="J17" i="57"/>
  <c r="H17" i="57"/>
  <c r="J9" i="55"/>
  <c r="H9" i="55"/>
  <c r="J13" i="55"/>
  <c r="H13" i="55"/>
  <c r="J17" i="55"/>
  <c r="H17" i="55"/>
  <c r="J16" i="55"/>
  <c r="H16" i="55"/>
  <c r="J11" i="55"/>
  <c r="H11" i="55"/>
  <c r="J13" i="49"/>
  <c r="J15" i="26"/>
  <c r="H15" i="26"/>
  <c r="J17" i="26"/>
  <c r="H17" i="26"/>
  <c r="J11" i="26"/>
  <c r="H11" i="26"/>
  <c r="J13" i="26"/>
  <c r="H13" i="26"/>
  <c r="J9" i="26"/>
  <c r="J31" i="20"/>
  <c r="H31" i="20"/>
  <c r="J25" i="20"/>
  <c r="H25" i="20"/>
  <c r="J21" i="20"/>
  <c r="H21" i="20"/>
  <c r="J23" i="20"/>
  <c r="J11" i="20"/>
  <c r="H11" i="20"/>
  <c r="J17" i="20"/>
  <c r="H17" i="20"/>
  <c r="J29" i="20"/>
  <c r="H29" i="20"/>
  <c r="J32" i="20"/>
  <c r="J15" i="20"/>
  <c r="H15" i="20"/>
  <c r="J9" i="20"/>
  <c r="H9" i="20"/>
  <c r="J19" i="20"/>
  <c r="H19" i="20"/>
  <c r="J212" i="17"/>
  <c r="J195" i="17"/>
  <c r="H195" i="17"/>
  <c r="J131" i="17"/>
  <c r="H131" i="17"/>
  <c r="J93" i="17"/>
  <c r="H93" i="17"/>
  <c r="J61" i="17"/>
  <c r="H61" i="17"/>
  <c r="J19" i="17"/>
  <c r="H19" i="17"/>
  <c r="J63" i="17"/>
  <c r="H63" i="17"/>
  <c r="J103" i="17"/>
  <c r="H103" i="17"/>
  <c r="J59" i="17"/>
  <c r="H59" i="17"/>
  <c r="J107" i="17"/>
  <c r="H107" i="17"/>
  <c r="J234" i="17"/>
  <c r="J143" i="17"/>
  <c r="J187" i="17"/>
  <c r="H187" i="17"/>
  <c r="J155" i="17"/>
  <c r="H155" i="17"/>
  <c r="J123" i="17"/>
  <c r="H123" i="17"/>
  <c r="J105" i="17"/>
  <c r="H105" i="17"/>
  <c r="J89" i="17"/>
  <c r="H89" i="17"/>
  <c r="J73" i="17"/>
  <c r="H73" i="17"/>
  <c r="J57" i="17"/>
  <c r="H57" i="17"/>
  <c r="J41" i="17"/>
  <c r="H41" i="17"/>
  <c r="J324" i="17"/>
  <c r="H324" i="17"/>
  <c r="J99" i="17"/>
  <c r="H99" i="17"/>
  <c r="J115" i="17"/>
  <c r="H115" i="17"/>
  <c r="J79" i="17"/>
  <c r="H79" i="17"/>
  <c r="J55" i="17"/>
  <c r="H55" i="17"/>
  <c r="J119" i="17"/>
  <c r="H119" i="17"/>
  <c r="J135" i="17"/>
  <c r="J220" i="17"/>
  <c r="H220" i="17"/>
  <c r="J179" i="17"/>
  <c r="H179" i="17"/>
  <c r="J147" i="17"/>
  <c r="H147" i="17"/>
  <c r="J117" i="17"/>
  <c r="H117" i="17"/>
  <c r="J101" i="17"/>
  <c r="H101" i="17"/>
  <c r="J85" i="17"/>
  <c r="H85" i="17"/>
  <c r="J69" i="17"/>
  <c r="H69" i="17"/>
  <c r="J53" i="17"/>
  <c r="H53" i="17"/>
  <c r="J37" i="17"/>
  <c r="H37" i="17"/>
  <c r="J21" i="17"/>
  <c r="H21" i="17"/>
  <c r="J67" i="17"/>
  <c r="H67" i="17"/>
  <c r="J83" i="17"/>
  <c r="H83" i="17"/>
  <c r="J31" i="17"/>
  <c r="H31" i="17"/>
  <c r="J95" i="17"/>
  <c r="H95" i="17"/>
  <c r="J71" i="17"/>
  <c r="H71" i="17"/>
  <c r="J151" i="17"/>
  <c r="H151" i="17"/>
  <c r="J191" i="17"/>
  <c r="H191" i="17"/>
  <c r="J163" i="17"/>
  <c r="H163" i="17"/>
  <c r="J109" i="17"/>
  <c r="H109" i="17"/>
  <c r="J77" i="17"/>
  <c r="H77" i="17"/>
  <c r="J45" i="17"/>
  <c r="H45" i="17"/>
  <c r="J29" i="17"/>
  <c r="H29" i="17"/>
  <c r="J13" i="17"/>
  <c r="H13" i="17"/>
  <c r="J175" i="17"/>
  <c r="J39" i="17"/>
  <c r="J171" i="17"/>
  <c r="H171" i="17"/>
  <c r="J139" i="17"/>
  <c r="H139" i="17"/>
  <c r="J113" i="17"/>
  <c r="H113" i="17"/>
  <c r="J97" i="17"/>
  <c r="H97" i="17"/>
  <c r="J81" i="17"/>
  <c r="H81" i="17"/>
  <c r="J65" i="17"/>
  <c r="H65" i="17"/>
  <c r="J49" i="17"/>
  <c r="H49" i="17"/>
  <c r="J17" i="17"/>
  <c r="H17" i="17"/>
  <c r="F9" i="18"/>
  <c r="J242" i="17"/>
  <c r="H242" i="17"/>
  <c r="J51" i="17"/>
  <c r="H51" i="17"/>
  <c r="J47" i="17"/>
  <c r="H47" i="17"/>
  <c r="J111" i="17"/>
  <c r="H111" i="17"/>
  <c r="J23" i="17"/>
  <c r="H23" i="17"/>
  <c r="J87" i="17"/>
  <c r="H87" i="17"/>
  <c r="J183" i="17"/>
  <c r="H183" i="17"/>
  <c r="J75" i="17"/>
  <c r="H75" i="17"/>
  <c r="J27" i="17"/>
  <c r="H27" i="17"/>
  <c r="J91" i="17"/>
  <c r="H91" i="17"/>
  <c r="J25" i="17"/>
  <c r="J9" i="25"/>
  <c r="J63" i="25"/>
  <c r="J47" i="15"/>
  <c r="J159" i="17"/>
  <c r="J33" i="17"/>
  <c r="J73" i="25"/>
  <c r="J15" i="32"/>
  <c r="J51" i="25"/>
  <c r="J19" i="25"/>
  <c r="J105" i="15"/>
  <c r="J79" i="25"/>
  <c r="J33" i="25"/>
  <c r="J21" i="91"/>
  <c r="J71" i="25"/>
  <c r="J55" i="25"/>
  <c r="J146" i="15"/>
  <c r="J93" i="15"/>
  <c r="J39" i="15"/>
  <c r="J166" i="15"/>
  <c r="J113" i="15"/>
  <c r="J97" i="15"/>
  <c r="J27" i="15"/>
  <c r="J73" i="15"/>
  <c r="J57" i="15"/>
  <c r="J121" i="91"/>
  <c r="J10" i="32"/>
  <c r="J8" i="32"/>
  <c r="J13" i="76"/>
  <c r="J105" i="25"/>
  <c r="J85" i="25"/>
  <c r="J68" i="25"/>
  <c r="J52" i="25"/>
  <c r="J36" i="25"/>
  <c r="J20" i="25"/>
  <c r="J17" i="49"/>
  <c r="J120" i="25"/>
  <c r="J91" i="25"/>
  <c r="J70" i="25"/>
  <c r="J54" i="25"/>
  <c r="J38" i="25"/>
  <c r="J22" i="25"/>
  <c r="J108" i="25"/>
  <c r="J82" i="25"/>
  <c r="J98" i="25"/>
  <c r="J114" i="25"/>
  <c r="J96" i="91"/>
  <c r="J64" i="91"/>
  <c r="J32" i="91"/>
  <c r="J18" i="91"/>
  <c r="J37" i="91"/>
  <c r="J53" i="91"/>
  <c r="J69" i="91"/>
  <c r="J85" i="91"/>
  <c r="J101" i="91"/>
  <c r="J117" i="91"/>
  <c r="J47" i="91"/>
  <c r="J63" i="91"/>
  <c r="J79" i="91"/>
  <c r="J95" i="91"/>
  <c r="J111" i="91"/>
  <c r="J98" i="91"/>
  <c r="J66" i="91"/>
  <c r="J34" i="91"/>
  <c r="J15" i="91"/>
  <c r="J108" i="91"/>
  <c r="J76" i="91"/>
  <c r="J44" i="91"/>
  <c r="J28" i="91"/>
  <c r="J20" i="91"/>
  <c r="J12" i="91"/>
  <c r="J118" i="91"/>
  <c r="J86" i="91"/>
  <c r="J54" i="91"/>
  <c r="I252" i="17"/>
  <c r="J252" i="17" s="1"/>
  <c r="F256" i="17"/>
  <c r="H256" i="17" s="1"/>
  <c r="H3" i="80"/>
  <c r="J3" i="80"/>
  <c r="J216" i="15"/>
  <c r="J185" i="15"/>
  <c r="J159" i="15"/>
  <c r="J143" i="15"/>
  <c r="J122" i="15"/>
  <c r="J106" i="15"/>
  <c r="J90" i="15"/>
  <c r="J74" i="15"/>
  <c r="J58" i="15"/>
  <c r="J36" i="15"/>
  <c r="J14" i="15"/>
  <c r="J199" i="15"/>
  <c r="J215" i="15"/>
  <c r="J272" i="15"/>
  <c r="J22" i="80"/>
  <c r="H22" i="80"/>
  <c r="J205" i="15"/>
  <c r="J221" i="15"/>
  <c r="J258" i="15"/>
  <c r="H258" i="15"/>
  <c r="J278" i="15"/>
  <c r="J202" i="15"/>
  <c r="J152" i="15"/>
  <c r="J137" i="15"/>
  <c r="J119" i="15"/>
  <c r="J103" i="15"/>
  <c r="J87" i="15"/>
  <c r="H87" i="15"/>
  <c r="J71" i="15"/>
  <c r="J49" i="15"/>
  <c r="J33" i="15"/>
  <c r="J11" i="15"/>
  <c r="J261" i="15"/>
  <c r="J141" i="15"/>
  <c r="J64" i="15"/>
  <c r="J198" i="15"/>
  <c r="J21" i="80"/>
  <c r="H21" i="80"/>
  <c r="J174" i="15"/>
  <c r="J120" i="15"/>
  <c r="J104" i="15"/>
  <c r="J88" i="15"/>
  <c r="J34" i="15"/>
  <c r="J12" i="15"/>
  <c r="J18" i="86"/>
  <c r="J20" i="86"/>
  <c r="J17" i="32"/>
  <c r="J12" i="32"/>
  <c r="J12" i="76"/>
  <c r="J119" i="25"/>
  <c r="J101" i="25"/>
  <c r="J83" i="25"/>
  <c r="J64" i="25"/>
  <c r="J48" i="25"/>
  <c r="J32" i="25"/>
  <c r="J16" i="25"/>
  <c r="J12" i="49"/>
  <c r="J11" i="49"/>
  <c r="J113" i="25"/>
  <c r="J84" i="25"/>
  <c r="J66" i="25"/>
  <c r="J50" i="25"/>
  <c r="J34" i="25"/>
  <c r="J18" i="25"/>
  <c r="J115" i="25"/>
  <c r="J86" i="25"/>
  <c r="J102" i="25"/>
  <c r="J118" i="25"/>
  <c r="J120" i="91"/>
  <c r="J88" i="91"/>
  <c r="J56" i="91"/>
  <c r="J30" i="91"/>
  <c r="J14" i="91"/>
  <c r="J41" i="91"/>
  <c r="J57" i="91"/>
  <c r="J73" i="91"/>
  <c r="J89" i="91"/>
  <c r="J105" i="91"/>
  <c r="J35" i="91"/>
  <c r="J51" i="91"/>
  <c r="J67" i="91"/>
  <c r="J83" i="91"/>
  <c r="J99" i="91"/>
  <c r="J115" i="91"/>
  <c r="J90" i="91"/>
  <c r="J58" i="91"/>
  <c r="J27" i="91"/>
  <c r="J11" i="91"/>
  <c r="J100" i="91"/>
  <c r="J68" i="91"/>
  <c r="J36" i="91"/>
  <c r="J110" i="91"/>
  <c r="J78" i="91"/>
  <c r="J46" i="91"/>
  <c r="J273" i="15"/>
  <c r="J208" i="15"/>
  <c r="J182" i="15"/>
  <c r="J155" i="15"/>
  <c r="J136" i="15"/>
  <c r="J118" i="15"/>
  <c r="J102" i="15"/>
  <c r="J86" i="15"/>
  <c r="J70" i="15"/>
  <c r="J48" i="15"/>
  <c r="J32" i="15"/>
  <c r="J10" i="15"/>
  <c r="J203" i="15"/>
  <c r="J219" i="15"/>
  <c r="J276" i="15"/>
  <c r="J193" i="15"/>
  <c r="J209" i="15"/>
  <c r="J225" i="15"/>
  <c r="J266" i="15"/>
  <c r="J283" i="15"/>
  <c r="J275" i="15"/>
  <c r="J226" i="15"/>
  <c r="J194" i="15"/>
  <c r="J173" i="15"/>
  <c r="J148" i="15"/>
  <c r="J131" i="15"/>
  <c r="J115" i="15"/>
  <c r="J99" i="15"/>
  <c r="J83" i="15"/>
  <c r="J67" i="15"/>
  <c r="J45" i="15"/>
  <c r="J29" i="15"/>
  <c r="J277" i="15"/>
  <c r="J220" i="15"/>
  <c r="J153" i="15"/>
  <c r="J138" i="15"/>
  <c r="J124" i="15"/>
  <c r="J108" i="15"/>
  <c r="J92" i="15"/>
  <c r="J38" i="15"/>
  <c r="J222" i="15"/>
  <c r="J190" i="15"/>
  <c r="J228" i="15"/>
  <c r="J165" i="15"/>
  <c r="J68" i="15"/>
  <c r="J24" i="86"/>
  <c r="J18" i="32"/>
  <c r="J19" i="32"/>
  <c r="J16" i="32"/>
  <c r="J112" i="25"/>
  <c r="J99" i="25"/>
  <c r="J76" i="25"/>
  <c r="J60" i="25"/>
  <c r="J44" i="25"/>
  <c r="J28" i="25"/>
  <c r="J12" i="25"/>
  <c r="J8" i="49"/>
  <c r="J15" i="49"/>
  <c r="J14" i="49"/>
  <c r="J100" i="25"/>
  <c r="J77" i="25"/>
  <c r="J62" i="25"/>
  <c r="J46" i="25"/>
  <c r="J30" i="25"/>
  <c r="J14" i="25"/>
  <c r="J117" i="25"/>
  <c r="J90" i="25"/>
  <c r="J106" i="25"/>
  <c r="J112" i="91"/>
  <c r="J80" i="91"/>
  <c r="J48" i="91"/>
  <c r="J26" i="91"/>
  <c r="J10" i="91"/>
  <c r="J45" i="91"/>
  <c r="J61" i="91"/>
  <c r="J77" i="91"/>
  <c r="J93" i="91"/>
  <c r="J109" i="91"/>
  <c r="J39" i="91"/>
  <c r="J55" i="91"/>
  <c r="J71" i="91"/>
  <c r="J87" i="91"/>
  <c r="J103" i="91"/>
  <c r="J119" i="91"/>
  <c r="J82" i="91"/>
  <c r="J50" i="91"/>
  <c r="J23" i="91"/>
  <c r="J92" i="91"/>
  <c r="J60" i="91"/>
  <c r="J31" i="91"/>
  <c r="J24" i="91"/>
  <c r="J16" i="91"/>
  <c r="J8" i="91"/>
  <c r="J102" i="91"/>
  <c r="J70" i="91"/>
  <c r="J38" i="91"/>
  <c r="J200" i="15"/>
  <c r="J172" i="15"/>
  <c r="J151" i="15"/>
  <c r="J130" i="15"/>
  <c r="J114" i="15"/>
  <c r="J98" i="15"/>
  <c r="J82" i="15"/>
  <c r="J66" i="15"/>
  <c r="J44" i="15"/>
  <c r="J28" i="15"/>
  <c r="J191" i="15"/>
  <c r="J207" i="15"/>
  <c r="J223" i="15"/>
  <c r="J260" i="15"/>
  <c r="J2" i="80"/>
  <c r="H2" i="80"/>
  <c r="J197" i="15"/>
  <c r="J213" i="15"/>
  <c r="J229" i="15"/>
  <c r="J270" i="15"/>
  <c r="H20" i="80"/>
  <c r="J20" i="80"/>
  <c r="J267" i="15"/>
  <c r="J218" i="15"/>
  <c r="J188" i="15"/>
  <c r="J168" i="15"/>
  <c r="J144" i="15"/>
  <c r="J127" i="15"/>
  <c r="J111" i="15"/>
  <c r="J95" i="15"/>
  <c r="J79" i="15"/>
  <c r="J63" i="15"/>
  <c r="J41" i="15"/>
  <c r="J19" i="15"/>
  <c r="J269" i="15"/>
  <c r="J204" i="15"/>
  <c r="J72" i="15"/>
  <c r="J56" i="15"/>
  <c r="J214" i="15"/>
  <c r="J212" i="15"/>
  <c r="J149" i="15"/>
  <c r="J128" i="15"/>
  <c r="J112" i="15"/>
  <c r="J96" i="15"/>
  <c r="J80" i="15"/>
  <c r="J42" i="15"/>
  <c r="J26" i="15"/>
  <c r="J271" i="15"/>
  <c r="J11" i="32"/>
  <c r="J14" i="32"/>
  <c r="J20" i="32"/>
  <c r="J9" i="76"/>
  <c r="J107" i="25"/>
  <c r="J92" i="25"/>
  <c r="J72" i="25"/>
  <c r="J56" i="25"/>
  <c r="J40" i="25"/>
  <c r="J24" i="25"/>
  <c r="J8" i="25"/>
  <c r="J10" i="49"/>
  <c r="J9" i="49"/>
  <c r="J93" i="25"/>
  <c r="J74" i="25"/>
  <c r="J58" i="25"/>
  <c r="J42" i="25"/>
  <c r="J26" i="25"/>
  <c r="J10" i="25"/>
  <c r="J78" i="25"/>
  <c r="J94" i="25"/>
  <c r="J110" i="25"/>
  <c r="J104" i="91"/>
  <c r="J72" i="91"/>
  <c r="J40" i="91"/>
  <c r="J22" i="91"/>
  <c r="J33" i="91"/>
  <c r="J49" i="91"/>
  <c r="J65" i="91"/>
  <c r="J81" i="91"/>
  <c r="J97" i="91"/>
  <c r="J113" i="91"/>
  <c r="J43" i="91"/>
  <c r="J59" i="91"/>
  <c r="J75" i="91"/>
  <c r="J91" i="91"/>
  <c r="J107" i="91"/>
  <c r="J106" i="91"/>
  <c r="J74" i="91"/>
  <c r="J42" i="91"/>
  <c r="J19" i="91"/>
  <c r="J116" i="91"/>
  <c r="J84" i="91"/>
  <c r="J52" i="91"/>
  <c r="J94" i="91"/>
  <c r="J62" i="91"/>
  <c r="J17" i="80"/>
  <c r="H17" i="80"/>
  <c r="J224" i="15"/>
  <c r="J192" i="15"/>
  <c r="J167" i="15"/>
  <c r="J147" i="15"/>
  <c r="J126" i="15"/>
  <c r="J110" i="15"/>
  <c r="J94" i="15"/>
  <c r="J78" i="15"/>
  <c r="J62" i="15"/>
  <c r="J40" i="15"/>
  <c r="J18" i="15"/>
  <c r="J195" i="15"/>
  <c r="J211" i="15"/>
  <c r="J227" i="15"/>
  <c r="J268" i="15"/>
  <c r="J18" i="80"/>
  <c r="H18" i="80"/>
  <c r="J201" i="15"/>
  <c r="J217" i="15"/>
  <c r="J274" i="15"/>
  <c r="J259" i="15"/>
  <c r="J210" i="15"/>
  <c r="J183" i="15"/>
  <c r="J156" i="15"/>
  <c r="J140" i="15"/>
  <c r="J123" i="15"/>
  <c r="J107" i="15"/>
  <c r="J91" i="15"/>
  <c r="J75" i="15"/>
  <c r="J59" i="15"/>
  <c r="J37" i="15"/>
  <c r="J15" i="15"/>
  <c r="J264" i="15"/>
  <c r="J189" i="15"/>
  <c r="J157" i="15"/>
  <c r="J132" i="15"/>
  <c r="J116" i="15"/>
  <c r="J100" i="15"/>
  <c r="J84" i="15"/>
  <c r="J46" i="15"/>
  <c r="J30" i="15"/>
  <c r="J8" i="15"/>
  <c r="J206" i="15"/>
  <c r="J196" i="15"/>
  <c r="J145" i="15"/>
  <c r="J76" i="15"/>
  <c r="J60" i="15"/>
  <c r="J16" i="15"/>
  <c r="J1" i="80"/>
  <c r="H1" i="80"/>
  <c r="J118" i="18"/>
  <c r="J110" i="18"/>
  <c r="J102" i="18"/>
  <c r="J94" i="18"/>
  <c r="J86" i="18"/>
  <c r="J78" i="18"/>
  <c r="J70" i="18"/>
  <c r="J62" i="18"/>
  <c r="J54" i="18"/>
  <c r="J46" i="18"/>
  <c r="J38" i="18"/>
  <c r="J30" i="18"/>
  <c r="J22" i="18"/>
  <c r="J14" i="18"/>
  <c r="J116" i="18"/>
  <c r="J108" i="18"/>
  <c r="J100" i="18"/>
  <c r="J92" i="18"/>
  <c r="J84" i="18"/>
  <c r="J76" i="18"/>
  <c r="J68" i="18"/>
  <c r="J60" i="18"/>
  <c r="J52" i="18"/>
  <c r="J44" i="18"/>
  <c r="J36" i="18"/>
  <c r="J28" i="18"/>
  <c r="J20" i="18"/>
  <c r="J12" i="18"/>
  <c r="J122" i="18"/>
  <c r="J130" i="18"/>
  <c r="J138" i="18"/>
  <c r="J146" i="18"/>
  <c r="J154" i="18"/>
  <c r="J162" i="18"/>
  <c r="J170" i="18"/>
  <c r="J178" i="18"/>
  <c r="J186" i="18"/>
  <c r="J194" i="18"/>
  <c r="J202" i="18"/>
  <c r="J215" i="18"/>
  <c r="J231" i="18"/>
  <c r="J247" i="18"/>
  <c r="J329" i="18"/>
  <c r="J13" i="18"/>
  <c r="J17" i="18"/>
  <c r="J21" i="18"/>
  <c r="J25" i="18"/>
  <c r="J29" i="18"/>
  <c r="J33" i="18"/>
  <c r="J37" i="18"/>
  <c r="J41" i="18"/>
  <c r="J45" i="18"/>
  <c r="J49" i="18"/>
  <c r="J53" i="18"/>
  <c r="J57" i="18"/>
  <c r="J61" i="18"/>
  <c r="J65" i="18"/>
  <c r="J69" i="18"/>
  <c r="J73" i="18"/>
  <c r="J77" i="18"/>
  <c r="J81" i="18"/>
  <c r="J85" i="18"/>
  <c r="J89" i="18"/>
  <c r="J93" i="18"/>
  <c r="J97" i="18"/>
  <c r="J101" i="18"/>
  <c r="J105" i="18"/>
  <c r="J109" i="18"/>
  <c r="J113" i="18"/>
  <c r="J117" i="18"/>
  <c r="J124" i="18"/>
  <c r="J132" i="18"/>
  <c r="J140" i="18"/>
  <c r="J148" i="18"/>
  <c r="J156" i="18"/>
  <c r="J164" i="18"/>
  <c r="J172" i="18"/>
  <c r="J180" i="18"/>
  <c r="J188" i="18"/>
  <c r="J196" i="18"/>
  <c r="J204" i="18"/>
  <c r="J219" i="18"/>
  <c r="J243" i="18"/>
  <c r="J121" i="18"/>
  <c r="J125" i="18"/>
  <c r="J129" i="18"/>
  <c r="J133" i="18"/>
  <c r="J137" i="18"/>
  <c r="J141" i="18"/>
  <c r="J145" i="18"/>
  <c r="J149" i="18"/>
  <c r="J153" i="18"/>
  <c r="J157" i="18"/>
  <c r="J161" i="18"/>
  <c r="J165" i="18"/>
  <c r="J169" i="18"/>
  <c r="J173" i="18"/>
  <c r="J177" i="18"/>
  <c r="J181" i="18"/>
  <c r="J185" i="18"/>
  <c r="J189" i="18"/>
  <c r="J193" i="18"/>
  <c r="J197" i="18"/>
  <c r="J201" i="18"/>
  <c r="J205" i="18"/>
  <c r="J213" i="18"/>
  <c r="J221" i="18"/>
  <c r="J229" i="18"/>
  <c r="J237" i="18"/>
  <c r="J245" i="18"/>
  <c r="J253" i="18"/>
  <c r="J325" i="18"/>
  <c r="J206" i="18"/>
  <c r="J210" i="18"/>
  <c r="J214" i="18"/>
  <c r="J218" i="18"/>
  <c r="J222" i="18"/>
  <c r="J226" i="18"/>
  <c r="J230" i="18"/>
  <c r="J234" i="18"/>
  <c r="J238" i="18"/>
  <c r="J242" i="18"/>
  <c r="J246" i="18"/>
  <c r="J254" i="18"/>
  <c r="J322" i="18"/>
  <c r="J326" i="18"/>
  <c r="J114" i="18"/>
  <c r="J106" i="18"/>
  <c r="J98" i="18"/>
  <c r="J90" i="18"/>
  <c r="J82" i="18"/>
  <c r="J74" i="18"/>
  <c r="J66" i="18"/>
  <c r="J58" i="18"/>
  <c r="J50" i="18"/>
  <c r="J42" i="18"/>
  <c r="J34" i="18"/>
  <c r="J26" i="18"/>
  <c r="J18" i="18"/>
  <c r="J10" i="18"/>
  <c r="J112" i="18"/>
  <c r="J104" i="18"/>
  <c r="J96" i="18"/>
  <c r="J88" i="18"/>
  <c r="J80" i="18"/>
  <c r="J72" i="18"/>
  <c r="J64" i="18"/>
  <c r="J56" i="18"/>
  <c r="J48" i="18"/>
  <c r="J40" i="18"/>
  <c r="J32" i="18"/>
  <c r="J24" i="18"/>
  <c r="J16" i="18"/>
  <c r="J120" i="18"/>
  <c r="J126" i="18"/>
  <c r="J134" i="18"/>
  <c r="J142" i="18"/>
  <c r="J150" i="18"/>
  <c r="J158" i="18"/>
  <c r="J166" i="18"/>
  <c r="J174" i="18"/>
  <c r="J182" i="18"/>
  <c r="J190" i="18"/>
  <c r="J198" i="18"/>
  <c r="J207" i="18"/>
  <c r="J223" i="18"/>
  <c r="J239" i="18"/>
  <c r="J319" i="18"/>
  <c r="J11" i="18"/>
  <c r="J15" i="18"/>
  <c r="J19" i="18"/>
  <c r="J23" i="18"/>
  <c r="J27" i="18"/>
  <c r="J31" i="18"/>
  <c r="J35" i="18"/>
  <c r="J39" i="18"/>
  <c r="J43" i="18"/>
  <c r="J47" i="18"/>
  <c r="J51" i="18"/>
  <c r="J55" i="18"/>
  <c r="J59" i="18"/>
  <c r="J63" i="18"/>
  <c r="J67" i="18"/>
  <c r="J71" i="18"/>
  <c r="J75" i="18"/>
  <c r="J79" i="18"/>
  <c r="J83" i="18"/>
  <c r="J87" i="18"/>
  <c r="J91" i="18"/>
  <c r="J95" i="18"/>
  <c r="J99" i="18"/>
  <c r="J103" i="18"/>
  <c r="J107" i="18"/>
  <c r="J111" i="18"/>
  <c r="J115" i="18"/>
  <c r="J119" i="18"/>
  <c r="J128" i="18"/>
  <c r="J136" i="18"/>
  <c r="J144" i="18"/>
  <c r="J152" i="18"/>
  <c r="J160" i="18"/>
  <c r="J168" i="18"/>
  <c r="J176" i="18"/>
  <c r="J184" i="18"/>
  <c r="J192" i="18"/>
  <c r="J200" i="18"/>
  <c r="J211" i="18"/>
  <c r="J235" i="18"/>
  <c r="J323" i="18"/>
  <c r="J123" i="18"/>
  <c r="J127" i="18"/>
  <c r="J131" i="18"/>
  <c r="J135" i="18"/>
  <c r="J139" i="18"/>
  <c r="J143" i="18"/>
  <c r="J147" i="18"/>
  <c r="J151" i="18"/>
  <c r="J155" i="18"/>
  <c r="J159" i="18"/>
  <c r="J163" i="18"/>
  <c r="J167" i="18"/>
  <c r="J171" i="18"/>
  <c r="J175" i="18"/>
  <c r="J179" i="18"/>
  <c r="J183" i="18"/>
  <c r="J187" i="18"/>
  <c r="J191" i="18"/>
  <c r="J195" i="18"/>
  <c r="J199" i="18"/>
  <c r="J203" i="18"/>
  <c r="J209" i="18"/>
  <c r="J217" i="18"/>
  <c r="J225" i="18"/>
  <c r="J233" i="18"/>
  <c r="J241" i="18"/>
  <c r="J251" i="18"/>
  <c r="J321" i="18"/>
  <c r="J331" i="18"/>
  <c r="J208" i="18"/>
  <c r="J212" i="18"/>
  <c r="J216" i="18"/>
  <c r="J220" i="18"/>
  <c r="J224" i="18"/>
  <c r="J228" i="18"/>
  <c r="J232" i="18"/>
  <c r="J236" i="18"/>
  <c r="J240" i="18"/>
  <c r="J244" i="18"/>
  <c r="J248" i="18"/>
  <c r="J320" i="18"/>
  <c r="J324" i="18"/>
  <c r="J330" i="18"/>
  <c r="J320" i="17"/>
  <c r="J238" i="17"/>
  <c r="J224" i="17"/>
  <c r="J208" i="17"/>
  <c r="J197" i="17"/>
  <c r="J189" i="17"/>
  <c r="J181" i="17"/>
  <c r="J173" i="17"/>
  <c r="J165" i="17"/>
  <c r="J157" i="17"/>
  <c r="J149" i="17"/>
  <c r="J141" i="17"/>
  <c r="J133" i="17"/>
  <c r="J125" i="17"/>
  <c r="J120" i="17"/>
  <c r="J118" i="17"/>
  <c r="J116" i="17"/>
  <c r="J114" i="17"/>
  <c r="J112" i="17"/>
  <c r="J110" i="17"/>
  <c r="J108" i="17"/>
  <c r="J106" i="17"/>
  <c r="J104" i="17"/>
  <c r="J102" i="17"/>
  <c r="J100" i="17"/>
  <c r="J98" i="17"/>
  <c r="J96" i="17"/>
  <c r="J94" i="17"/>
  <c r="J92" i="17"/>
  <c r="J90" i="17"/>
  <c r="J88" i="17"/>
  <c r="J86" i="17"/>
  <c r="J84" i="17"/>
  <c r="J82" i="17"/>
  <c r="J80" i="17"/>
  <c r="J78" i="17"/>
  <c r="J76" i="17"/>
  <c r="J74" i="17"/>
  <c r="J72" i="17"/>
  <c r="J70" i="17"/>
  <c r="J68" i="17"/>
  <c r="J66" i="17"/>
  <c r="J64" i="17"/>
  <c r="J62" i="17"/>
  <c r="J60" i="17"/>
  <c r="J58" i="17"/>
  <c r="J56" i="17"/>
  <c r="J54" i="17"/>
  <c r="J52" i="17"/>
  <c r="J50" i="17"/>
  <c r="J48" i="17"/>
  <c r="J46" i="17"/>
  <c r="J44" i="17"/>
  <c r="J40" i="17"/>
  <c r="J36" i="17"/>
  <c r="J32" i="17"/>
  <c r="J28" i="17"/>
  <c r="J24" i="17"/>
  <c r="J20" i="17"/>
  <c r="J16" i="17"/>
  <c r="J12" i="17"/>
  <c r="J122" i="17"/>
  <c r="J126" i="17"/>
  <c r="J130" i="17"/>
  <c r="J134" i="17"/>
  <c r="J138" i="17"/>
  <c r="J142" i="17"/>
  <c r="J146" i="17"/>
  <c r="J150" i="17"/>
  <c r="J154" i="17"/>
  <c r="J158" i="17"/>
  <c r="J162" i="17"/>
  <c r="J166" i="17"/>
  <c r="J170" i="17"/>
  <c r="J174" i="17"/>
  <c r="J178" i="17"/>
  <c r="J182" i="17"/>
  <c r="J186" i="17"/>
  <c r="J190" i="17"/>
  <c r="J194" i="17"/>
  <c r="J198" i="17"/>
  <c r="J202" i="17"/>
  <c r="J206" i="17"/>
  <c r="J214" i="17"/>
  <c r="J222" i="17"/>
  <c r="J228" i="17"/>
  <c r="J236" i="17"/>
  <c r="J244" i="17"/>
  <c r="J254" i="17"/>
  <c r="J326" i="17"/>
  <c r="J207" i="17"/>
  <c r="J211" i="17"/>
  <c r="J215" i="17"/>
  <c r="J219" i="17"/>
  <c r="J223" i="17"/>
  <c r="J229" i="17"/>
  <c r="J233" i="17"/>
  <c r="J237" i="17"/>
  <c r="J241" i="17"/>
  <c r="J245" i="17"/>
  <c r="J251" i="17"/>
  <c r="J319" i="17"/>
  <c r="J323" i="17"/>
  <c r="J329" i="17"/>
  <c r="J330" i="17"/>
  <c r="J246" i="17"/>
  <c r="J230" i="17"/>
  <c r="J216" i="17"/>
  <c r="J201" i="17"/>
  <c r="J193" i="17"/>
  <c r="J185" i="17"/>
  <c r="J177" i="17"/>
  <c r="J169" i="17"/>
  <c r="J161" i="17"/>
  <c r="J153" i="17"/>
  <c r="J145" i="17"/>
  <c r="J137" i="17"/>
  <c r="J129" i="17"/>
  <c r="J121" i="17"/>
  <c r="J42" i="17"/>
  <c r="J38" i="17"/>
  <c r="J34" i="17"/>
  <c r="J30" i="17"/>
  <c r="J26" i="17"/>
  <c r="J22" i="17"/>
  <c r="J18" i="17"/>
  <c r="J14" i="17"/>
  <c r="J10" i="17"/>
  <c r="J124" i="17"/>
  <c r="J128" i="17"/>
  <c r="J132" i="17"/>
  <c r="J136" i="17"/>
  <c r="J140" i="17"/>
  <c r="J144" i="17"/>
  <c r="J148" i="17"/>
  <c r="J152" i="17"/>
  <c r="J156" i="17"/>
  <c r="J160" i="17"/>
  <c r="J164" i="17"/>
  <c r="J168" i="17"/>
  <c r="J172" i="17"/>
  <c r="J176" i="17"/>
  <c r="J180" i="17"/>
  <c r="J184" i="17"/>
  <c r="J188" i="17"/>
  <c r="J192" i="17"/>
  <c r="J196" i="17"/>
  <c r="J200" i="17"/>
  <c r="J204" i="17"/>
  <c r="J210" i="17"/>
  <c r="J218" i="17"/>
  <c r="J226" i="17"/>
  <c r="J232" i="17"/>
  <c r="J240" i="17"/>
  <c r="J248" i="17"/>
  <c r="J322" i="17"/>
  <c r="J205" i="17"/>
  <c r="J209" i="17"/>
  <c r="J213" i="17"/>
  <c r="J217" i="17"/>
  <c r="J221" i="17"/>
  <c r="J225" i="17"/>
  <c r="J231" i="17"/>
  <c r="J235" i="17"/>
  <c r="J239" i="17"/>
  <c r="J243" i="17"/>
  <c r="J247" i="17"/>
  <c r="J253" i="17"/>
  <c r="J321" i="17"/>
  <c r="J325" i="17"/>
  <c r="J331" i="17"/>
  <c r="J14" i="57"/>
  <c r="J12" i="57"/>
  <c r="J10" i="57"/>
  <c r="J8" i="57"/>
  <c r="J12" i="58"/>
  <c r="J8" i="58"/>
  <c r="J15" i="58"/>
  <c r="J11" i="58"/>
  <c r="J14" i="58"/>
  <c r="J10" i="58"/>
  <c r="J17" i="58"/>
  <c r="J13" i="58"/>
  <c r="J9" i="58"/>
  <c r="J14" i="54"/>
  <c r="J12" i="54"/>
  <c r="J10" i="54"/>
  <c r="J8" i="54"/>
  <c r="J14" i="53"/>
  <c r="J10" i="53"/>
  <c r="J15" i="53"/>
  <c r="J11" i="53"/>
  <c r="J16" i="53"/>
  <c r="J12" i="53"/>
  <c r="J8" i="53"/>
  <c r="J13" i="53"/>
  <c r="J9" i="53"/>
  <c r="J15" i="70"/>
  <c r="J11" i="70"/>
  <c r="J18" i="70"/>
  <c r="J14" i="70"/>
  <c r="J10" i="70"/>
  <c r="J17" i="70"/>
  <c r="J13" i="70"/>
  <c r="J9" i="70"/>
  <c r="J16" i="70"/>
  <c r="J12" i="70"/>
  <c r="J8" i="70"/>
  <c r="J15" i="69"/>
  <c r="J11" i="69"/>
  <c r="J18" i="69"/>
  <c r="J14" i="69"/>
  <c r="J10" i="69"/>
  <c r="J17" i="69"/>
  <c r="J13" i="69"/>
  <c r="J9" i="69"/>
  <c r="J16" i="69"/>
  <c r="J12" i="69"/>
  <c r="J8" i="69"/>
  <c r="J16" i="68"/>
  <c r="J14" i="68"/>
  <c r="J12" i="68"/>
  <c r="J10" i="68"/>
  <c r="J8" i="68"/>
  <c r="J15" i="67"/>
  <c r="J11" i="67"/>
  <c r="J18" i="67"/>
  <c r="J14" i="67"/>
  <c r="J10" i="67"/>
  <c r="J17" i="67"/>
  <c r="J13" i="67"/>
  <c r="J9" i="67"/>
  <c r="J16" i="67"/>
  <c r="J12" i="67"/>
  <c r="J8" i="67"/>
  <c r="J16" i="72"/>
  <c r="J14" i="72"/>
  <c r="J12" i="72"/>
  <c r="J10" i="72"/>
  <c r="J8" i="72"/>
  <c r="J16" i="71"/>
  <c r="J14" i="71"/>
  <c r="J12" i="71"/>
  <c r="J10" i="71"/>
  <c r="J8" i="71"/>
  <c r="J14" i="50"/>
  <c r="J12" i="50"/>
  <c r="J10" i="50"/>
  <c r="J8" i="50"/>
  <c r="J14" i="47"/>
  <c r="J12" i="47"/>
  <c r="J10" i="47"/>
  <c r="J8" i="47"/>
  <c r="J14" i="26"/>
  <c r="J12" i="26"/>
  <c r="J10" i="26"/>
  <c r="J8" i="26"/>
  <c r="J35" i="90"/>
  <c r="J31" i="90"/>
  <c r="J27" i="90"/>
  <c r="J23" i="90"/>
  <c r="J19" i="90"/>
  <c r="J15" i="90"/>
  <c r="J11" i="90"/>
  <c r="J34" i="90"/>
  <c r="J30" i="90"/>
  <c r="J26" i="90"/>
  <c r="J22" i="90"/>
  <c r="J18" i="90"/>
  <c r="J14" i="90"/>
  <c r="J10" i="90"/>
  <c r="J37" i="90"/>
  <c r="J41" i="90"/>
  <c r="J45" i="90"/>
  <c r="J49" i="90"/>
  <c r="J53" i="90"/>
  <c r="J57" i="90"/>
  <c r="J61" i="90"/>
  <c r="J67" i="90"/>
  <c r="J75" i="90"/>
  <c r="J83" i="90"/>
  <c r="J91" i="90"/>
  <c r="J99" i="90"/>
  <c r="J107" i="90"/>
  <c r="J115" i="90"/>
  <c r="J36" i="90"/>
  <c r="J40" i="90"/>
  <c r="J44" i="90"/>
  <c r="J48" i="90"/>
  <c r="J52" i="90"/>
  <c r="J56" i="90"/>
  <c r="J60" i="90"/>
  <c r="J64" i="90"/>
  <c r="J69" i="90"/>
  <c r="J77" i="90"/>
  <c r="J85" i="90"/>
  <c r="J93" i="90"/>
  <c r="J101" i="90"/>
  <c r="J109" i="90"/>
  <c r="J117" i="90"/>
  <c r="J68" i="90"/>
  <c r="J72" i="90"/>
  <c r="J76" i="90"/>
  <c r="J80" i="90"/>
  <c r="J84" i="90"/>
  <c r="J88" i="90"/>
  <c r="J92" i="90"/>
  <c r="J96" i="90"/>
  <c r="J100" i="90"/>
  <c r="J104" i="90"/>
  <c r="J108" i="90"/>
  <c r="J112" i="90"/>
  <c r="J116" i="90"/>
  <c r="J120" i="90"/>
  <c r="J33" i="90"/>
  <c r="J29" i="90"/>
  <c r="J25" i="90"/>
  <c r="J21" i="90"/>
  <c r="J17" i="90"/>
  <c r="J13" i="90"/>
  <c r="J9" i="90"/>
  <c r="J32" i="90"/>
  <c r="J28" i="90"/>
  <c r="J24" i="90"/>
  <c r="J20" i="90"/>
  <c r="J16" i="90"/>
  <c r="J12" i="90"/>
  <c r="J8" i="90"/>
  <c r="J39" i="90"/>
  <c r="J43" i="90"/>
  <c r="J47" i="90"/>
  <c r="J51" i="90"/>
  <c r="J55" i="90"/>
  <c r="J59" i="90"/>
  <c r="J63" i="90"/>
  <c r="J71" i="90"/>
  <c r="J79" i="90"/>
  <c r="J87" i="90"/>
  <c r="J95" i="90"/>
  <c r="J103" i="90"/>
  <c r="J111" i="90"/>
  <c r="J119" i="90"/>
  <c r="J38" i="90"/>
  <c r="J42" i="90"/>
  <c r="J46" i="90"/>
  <c r="J50" i="90"/>
  <c r="J54" i="90"/>
  <c r="J58" i="90"/>
  <c r="J62" i="90"/>
  <c r="J65" i="90"/>
  <c r="J73" i="90"/>
  <c r="J81" i="90"/>
  <c r="J89" i="90"/>
  <c r="J97" i="90"/>
  <c r="J105" i="90"/>
  <c r="J113" i="90"/>
  <c r="J66" i="90"/>
  <c r="J70" i="90"/>
  <c r="J74" i="90"/>
  <c r="J78" i="90"/>
  <c r="J82" i="90"/>
  <c r="J86" i="90"/>
  <c r="J90" i="90"/>
  <c r="J94" i="90"/>
  <c r="J98" i="90"/>
  <c r="J102" i="90"/>
  <c r="J106" i="90"/>
  <c r="J110" i="90"/>
  <c r="J114" i="90"/>
  <c r="J118" i="90"/>
  <c r="J29" i="92"/>
  <c r="J25" i="92"/>
  <c r="J40" i="92"/>
  <c r="J46" i="92"/>
  <c r="J51" i="92"/>
  <c r="J55" i="92"/>
  <c r="J59" i="92"/>
  <c r="J69" i="92"/>
  <c r="J77" i="92"/>
  <c r="J85" i="92"/>
  <c r="J93" i="92"/>
  <c r="J101" i="92"/>
  <c r="J109" i="92"/>
  <c r="J117" i="92"/>
  <c r="J33" i="92"/>
  <c r="J35" i="92"/>
  <c r="J37" i="92"/>
  <c r="J41" i="92"/>
  <c r="J47" i="92"/>
  <c r="J50" i="92"/>
  <c r="J54" i="92"/>
  <c r="J58" i="92"/>
  <c r="J62" i="92"/>
  <c r="J71" i="92"/>
  <c r="J79" i="92"/>
  <c r="J87" i="92"/>
  <c r="J95" i="92"/>
  <c r="J103" i="92"/>
  <c r="J111" i="92"/>
  <c r="J119" i="92"/>
  <c r="J64" i="92"/>
  <c r="J66" i="92"/>
  <c r="J70" i="92"/>
  <c r="J74" i="92"/>
  <c r="J78" i="92"/>
  <c r="J82" i="92"/>
  <c r="J86" i="92"/>
  <c r="J90" i="92"/>
  <c r="J94" i="92"/>
  <c r="J98" i="92"/>
  <c r="J102" i="92"/>
  <c r="J106" i="92"/>
  <c r="J110" i="92"/>
  <c r="J114" i="92"/>
  <c r="J118" i="92"/>
  <c r="J31" i="92"/>
  <c r="J27" i="92"/>
  <c r="J23" i="92"/>
  <c r="J21" i="92"/>
  <c r="J19" i="92"/>
  <c r="J17" i="92"/>
  <c r="J15" i="92"/>
  <c r="J13" i="92"/>
  <c r="J11" i="92"/>
  <c r="J9" i="92"/>
  <c r="J38" i="92"/>
  <c r="J42" i="92"/>
  <c r="J44" i="92"/>
  <c r="J49" i="92"/>
  <c r="J53" i="92"/>
  <c r="J57" i="92"/>
  <c r="J61" i="92"/>
  <c r="J73" i="92"/>
  <c r="J81" i="92"/>
  <c r="J89" i="92"/>
  <c r="J97" i="92"/>
  <c r="J105" i="92"/>
  <c r="J113" i="92"/>
  <c r="J39" i="92"/>
  <c r="J45" i="92"/>
  <c r="J48" i="92"/>
  <c r="J52" i="92"/>
  <c r="J56" i="92"/>
  <c r="J60" i="92"/>
  <c r="J67" i="92"/>
  <c r="J75" i="92"/>
  <c r="J83" i="92"/>
  <c r="J91" i="92"/>
  <c r="J99" i="92"/>
  <c r="J107" i="92"/>
  <c r="J115" i="92"/>
  <c r="J68" i="92"/>
  <c r="J72" i="92"/>
  <c r="J76" i="92"/>
  <c r="J80" i="92"/>
  <c r="J84" i="92"/>
  <c r="J88" i="92"/>
  <c r="J92" i="92"/>
  <c r="J96" i="92"/>
  <c r="J100" i="92"/>
  <c r="J104" i="92"/>
  <c r="J108" i="92"/>
  <c r="J112" i="92"/>
  <c r="J116" i="92"/>
  <c r="J120" i="92"/>
  <c r="J30" i="89"/>
  <c r="J26" i="89"/>
  <c r="J24" i="89"/>
  <c r="J22" i="89"/>
  <c r="J20" i="89"/>
  <c r="J18" i="89"/>
  <c r="J16" i="89"/>
  <c r="J14" i="89"/>
  <c r="J12" i="89"/>
  <c r="J10" i="89"/>
  <c r="J8" i="89"/>
  <c r="J30" i="20"/>
  <c r="J26" i="20"/>
  <c r="J24" i="20"/>
  <c r="J22" i="20"/>
  <c r="J20" i="20"/>
  <c r="J18" i="20"/>
  <c r="J16" i="20"/>
  <c r="J14" i="20"/>
  <c r="J12" i="20"/>
  <c r="J10" i="20"/>
  <c r="J8" i="20"/>
  <c r="J10" i="56"/>
  <c r="J12" i="56"/>
  <c r="J8" i="56"/>
  <c r="J15" i="56"/>
  <c r="J11" i="56"/>
  <c r="J14" i="56"/>
  <c r="J17" i="56"/>
  <c r="J13" i="56"/>
  <c r="J9" i="56"/>
  <c r="J14" i="55"/>
  <c r="J12" i="55"/>
  <c r="J10" i="55"/>
  <c r="J8" i="55"/>
  <c r="F256" i="18" l="1"/>
  <c r="F255" i="18" s="1"/>
  <c r="F25" i="19"/>
  <c r="H25" i="19" s="1"/>
  <c r="I25" i="19" s="1"/>
  <c r="J25" i="19" s="1"/>
  <c r="H9" i="18"/>
  <c r="I9" i="18" s="1"/>
  <c r="J9" i="18" s="1"/>
  <c r="I256" i="17"/>
  <c r="J256" i="17" s="1"/>
  <c r="F255" i="17"/>
  <c r="F257" i="17"/>
  <c r="H257" i="17" s="1"/>
  <c r="H256" i="18" l="1"/>
  <c r="I256" i="18" s="1"/>
  <c r="J256" i="18" s="1"/>
  <c r="F257" i="18"/>
  <c r="H257" i="18" s="1"/>
  <c r="I257" i="18" s="1"/>
  <c r="J257" i="18" s="1"/>
  <c r="H255" i="18"/>
  <c r="I255" i="18" s="1"/>
  <c r="J255" i="18" s="1"/>
  <c r="F26" i="19"/>
  <c r="H26" i="19" s="1"/>
  <c r="I26" i="19" s="1"/>
  <c r="J26" i="19" s="1"/>
  <c r="H255" i="17"/>
  <c r="I255" i="17" s="1"/>
  <c r="J255" i="17" s="1"/>
  <c r="F258" i="17"/>
  <c r="H258" i="17" s="1"/>
  <c r="I257" i="17"/>
  <c r="J257" i="17" s="1"/>
  <c r="F258" i="18"/>
  <c r="H258" i="18" s="1"/>
  <c r="F27" i="19" l="1"/>
  <c r="H27" i="19" s="1"/>
  <c r="I27" i="19" s="1"/>
  <c r="J27" i="19" s="1"/>
  <c r="F259" i="17"/>
  <c r="H259" i="17" s="1"/>
  <c r="I258" i="17"/>
  <c r="J258" i="17" s="1"/>
  <c r="I258" i="18"/>
  <c r="J258" i="18" s="1"/>
  <c r="F259" i="18"/>
  <c r="H259" i="18" s="1"/>
  <c r="F29" i="19" l="1"/>
  <c r="H29" i="19" s="1"/>
  <c r="I29" i="19" s="1"/>
  <c r="J29" i="19" s="1"/>
  <c r="F50" i="19"/>
  <c r="H50" i="19" s="1"/>
  <c r="I50" i="19" s="1"/>
  <c r="J50" i="19" s="1"/>
  <c r="F260" i="17"/>
  <c r="H260" i="17" s="1"/>
  <c r="I259" i="17"/>
  <c r="J259" i="17" s="1"/>
  <c r="F260" i="18"/>
  <c r="H260" i="18" s="1"/>
  <c r="I259" i="18"/>
  <c r="J259" i="18" s="1"/>
  <c r="F47" i="19" l="1"/>
  <c r="H47" i="19" s="1"/>
  <c r="I47" i="19" s="1"/>
  <c r="J47" i="19" s="1"/>
  <c r="I260" i="17"/>
  <c r="J260" i="17" s="1"/>
  <c r="F261" i="17"/>
  <c r="H261" i="17" s="1"/>
  <c r="F261" i="18"/>
  <c r="H261" i="18" s="1"/>
  <c r="I260" i="18"/>
  <c r="J260" i="18" s="1"/>
  <c r="F262" i="17" l="1"/>
  <c r="H262" i="17" s="1"/>
  <c r="I261" i="17"/>
  <c r="J261" i="17" s="1"/>
  <c r="F262" i="18"/>
  <c r="H262" i="18" s="1"/>
  <c r="I261" i="18"/>
  <c r="J261" i="18" s="1"/>
  <c r="F263" i="17" l="1"/>
  <c r="H263" i="17" s="1"/>
  <c r="I262" i="17"/>
  <c r="J262" i="17" s="1"/>
  <c r="I262" i="18"/>
  <c r="J262" i="18" s="1"/>
  <c r="F263" i="18"/>
  <c r="H263" i="18" s="1"/>
  <c r="I263" i="17" l="1"/>
  <c r="J263" i="17" s="1"/>
  <c r="F264" i="17"/>
  <c r="H264" i="17" s="1"/>
  <c r="F264" i="18"/>
  <c r="H264" i="18" s="1"/>
  <c r="I263" i="18"/>
  <c r="J263" i="18" s="1"/>
  <c r="F265" i="17" l="1"/>
  <c r="H265" i="17" s="1"/>
  <c r="I264" i="17"/>
  <c r="J264" i="17" s="1"/>
  <c r="F265" i="18"/>
  <c r="H265" i="18" s="1"/>
  <c r="I264" i="18"/>
  <c r="J264" i="18" s="1"/>
  <c r="F266" i="17" l="1"/>
  <c r="H266" i="17" s="1"/>
  <c r="I265" i="17"/>
  <c r="J265" i="17" s="1"/>
  <c r="F266" i="18"/>
  <c r="H266" i="18" s="1"/>
  <c r="I265" i="18"/>
  <c r="J265" i="18" s="1"/>
  <c r="F267" i="17" l="1"/>
  <c r="H267" i="17" s="1"/>
  <c r="I266" i="17"/>
  <c r="J266" i="17" s="1"/>
  <c r="I266" i="18"/>
  <c r="J266" i="18" s="1"/>
  <c r="F267" i="18"/>
  <c r="H267" i="18" s="1"/>
  <c r="I267" i="17" l="1"/>
  <c r="J267" i="17" s="1"/>
  <c r="F268" i="17"/>
  <c r="H268" i="17" s="1"/>
  <c r="F268" i="18"/>
  <c r="H268" i="18" s="1"/>
  <c r="I267" i="18"/>
  <c r="J267" i="18" s="1"/>
  <c r="F269" i="17" l="1"/>
  <c r="H269" i="17" s="1"/>
  <c r="I268" i="17"/>
  <c r="J268" i="17" s="1"/>
  <c r="F269" i="18"/>
  <c r="H269" i="18" s="1"/>
  <c r="I268" i="18"/>
  <c r="J268" i="18" s="1"/>
  <c r="F270" i="17" l="1"/>
  <c r="H270" i="17" s="1"/>
  <c r="I269" i="17"/>
  <c r="J269" i="17" s="1"/>
  <c r="F270" i="18"/>
  <c r="H270" i="18" s="1"/>
  <c r="I269" i="18"/>
  <c r="J269" i="18" s="1"/>
  <c r="F271" i="17" l="1"/>
  <c r="H271" i="17" s="1"/>
  <c r="I270" i="17"/>
  <c r="J270" i="17" s="1"/>
  <c r="I270" i="18"/>
  <c r="J270" i="18" s="1"/>
  <c r="F271" i="18"/>
  <c r="H271" i="18" s="1"/>
  <c r="I271" i="17" l="1"/>
  <c r="J271" i="17" s="1"/>
  <c r="F272" i="17"/>
  <c r="H272" i="17" s="1"/>
  <c r="F272" i="18"/>
  <c r="H272" i="18" s="1"/>
  <c r="I271" i="18"/>
  <c r="J271" i="18" s="1"/>
  <c r="F273" i="17" l="1"/>
  <c r="H273" i="17" s="1"/>
  <c r="I272" i="17"/>
  <c r="J272" i="17" s="1"/>
  <c r="F273" i="18"/>
  <c r="H273" i="18" s="1"/>
  <c r="I272" i="18"/>
  <c r="J272" i="18" s="1"/>
  <c r="I273" i="17" l="1"/>
  <c r="J273" i="17" s="1"/>
  <c r="F274" i="17"/>
  <c r="F274" i="18"/>
  <c r="I273" i="18"/>
  <c r="J273" i="18" s="1"/>
  <c r="H274" i="18" l="1"/>
  <c r="I274" i="18" s="1"/>
  <c r="J274" i="18" s="1"/>
  <c r="H274" i="17"/>
  <c r="I274" i="17" s="1"/>
  <c r="J274" i="17" s="1"/>
  <c r="F121" i="91"/>
  <c r="H121" i="91" s="1"/>
  <c r="H121" i="90"/>
</calcChain>
</file>

<file path=xl/sharedStrings.xml><?xml version="1.0" encoding="utf-8"?>
<sst xmlns="http://schemas.openxmlformats.org/spreadsheetml/2006/main" count="16706" uniqueCount="5321">
  <si>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</si>
  <si>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</si>
  <si>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</si>
  <si>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</si>
  <si>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</si>
  <si>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</si>
  <si>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</si>
  <si>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</si>
  <si>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</si>
  <si>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</si>
  <si>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</si>
  <si>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</si>
  <si>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</si>
  <si>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</si>
  <si>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TD 914 L06 M</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</si>
  <si>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</si>
  <si>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</si>
  <si>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</si>
  <si>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</si>
  <si>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</si>
  <si>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</si>
  <si>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</si>
  <si>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</si>
  <si>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</si>
  <si>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</si>
  <si>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</si>
  <si>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</si>
  <si>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</si>
  <si>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</si>
  <si>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</si>
  <si>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</si>
  <si>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</si>
  <si>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</si>
  <si>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</si>
  <si>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</si>
  <si>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</si>
  <si>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</si>
  <si>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</si>
  <si>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</si>
  <si>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</si>
  <si>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</si>
  <si>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</si>
  <si>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</si>
  <si>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</si>
  <si>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</si>
  <si>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</si>
  <si>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</si>
  <si>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</si>
  <si>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</si>
  <si>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</si>
  <si>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</si>
  <si>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</si>
  <si>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</si>
  <si>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</si>
  <si>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</si>
  <si>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</si>
  <si>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</si>
  <si>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</si>
  <si>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Check loose parts and leaks</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</si>
  <si>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</si>
  <si>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</si>
  <si>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</si>
  <si>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</si>
  <si>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</si>
  <si>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</si>
  <si>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</si>
  <si>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</si>
  <si>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</si>
  <si>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</si>
  <si>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</si>
  <si>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</si>
  <si>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</si>
  <si>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</si>
  <si>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</si>
  <si>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</si>
  <si>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</si>
  <si>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</si>
  <si>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</si>
  <si>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</si>
  <si>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</si>
  <si>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Mitsui MAN B &amp; W</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</si>
  <si>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</si>
  <si>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</si>
  <si>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</si>
  <si>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</si>
  <si>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</si>
  <si>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</si>
  <si>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</si>
  <si>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</si>
  <si>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</si>
  <si>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</si>
  <si>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</si>
  <si>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</si>
  <si>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</si>
  <si>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</si>
  <si>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</si>
  <si>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</si>
  <si>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</si>
  <si>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</si>
  <si>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</si>
  <si>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</si>
  <si>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</si>
  <si>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</si>
  <si>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</si>
  <si>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</si>
  <si>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</si>
  <si>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</si>
  <si>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</si>
  <si>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</si>
  <si>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</si>
  <si>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</si>
  <si>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</si>
  <si>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</si>
  <si>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</si>
  <si>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</si>
  <si>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</si>
  <si>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</si>
  <si>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</si>
  <si>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</si>
  <si>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</si>
  <si>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</si>
  <si>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</si>
  <si>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</si>
  <si>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</si>
  <si>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</si>
  <si>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</si>
  <si>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</si>
  <si>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</si>
  <si>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</si>
  <si>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</si>
  <si>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</si>
  <si>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</si>
  <si>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</si>
  <si>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</si>
  <si>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</si>
  <si>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</si>
  <si>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</si>
  <si>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</si>
  <si>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</si>
  <si>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</si>
  <si>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</si>
  <si>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</si>
  <si>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</si>
  <si>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</si>
  <si>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</si>
  <si>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</si>
  <si>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</si>
  <si>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</si>
  <si>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</si>
  <si>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</si>
  <si>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</si>
  <si>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</si>
  <si>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</si>
  <si>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</si>
  <si>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</si>
  <si>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</si>
  <si>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</si>
  <si>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</si>
  <si>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</si>
  <si>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</si>
  <si>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</si>
  <si>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</si>
  <si>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</si>
  <si>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</si>
  <si>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</si>
  <si>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</si>
  <si>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</si>
  <si>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</si>
  <si>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</si>
  <si>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</si>
  <si>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</si>
  <si>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</si>
  <si>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</si>
  <si>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</si>
  <si>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</si>
  <si>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</si>
  <si>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</si>
  <si>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</si>
  <si>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</si>
  <si>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</si>
  <si>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</si>
  <si>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</si>
  <si>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</si>
  <si>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</si>
  <si>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</si>
  <si>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</si>
  <si>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</si>
  <si>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</si>
  <si>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</si>
  <si>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</si>
  <si>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</si>
  <si>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</si>
  <si>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</si>
  <si>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</si>
  <si>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</si>
  <si>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</si>
  <si>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</si>
  <si>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</si>
  <si>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</si>
  <si>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</si>
  <si>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</si>
  <si>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</si>
  <si>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</si>
  <si>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</si>
  <si>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</si>
  <si>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</si>
  <si>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</si>
  <si>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</si>
  <si>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</si>
  <si>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</si>
  <si>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</si>
  <si>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</si>
  <si>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</si>
  <si>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</si>
  <si>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</si>
  <si>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</si>
  <si>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</si>
  <si>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</si>
  <si>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</si>
  <si>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</si>
  <si>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</si>
  <si>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</si>
  <si>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</si>
  <si>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</si>
  <si>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</si>
  <si>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</si>
  <si>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</si>
  <si>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</si>
  <si>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</si>
  <si>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</si>
  <si>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</si>
  <si>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</si>
  <si>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</si>
  <si>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</si>
  <si>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</si>
  <si>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</si>
  <si>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</si>
  <si>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</si>
  <si>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</si>
  <si>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</si>
  <si>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</si>
  <si>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</si>
  <si>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</si>
  <si>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</si>
  <si>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</si>
  <si>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</si>
  <si>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</si>
  <si>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</si>
  <si>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</si>
  <si>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</si>
  <si>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</si>
  <si>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</si>
  <si>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</si>
  <si>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</si>
  <si>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</si>
  <si>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</si>
  <si>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</si>
  <si>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</si>
  <si>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</si>
  <si>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</si>
  <si>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</si>
  <si>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</si>
  <si>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</si>
  <si>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</si>
  <si>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</si>
  <si>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</si>
  <si>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</si>
  <si>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</si>
  <si>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</si>
  <si>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</si>
  <si>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</si>
  <si>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</si>
  <si>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</si>
  <si>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</si>
  <si>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</si>
  <si>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</si>
  <si>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</si>
  <si>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</si>
  <si>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</si>
  <si>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</si>
  <si>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</si>
  <si>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</si>
  <si>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</si>
  <si>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</si>
  <si>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</si>
  <si>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</si>
  <si>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</si>
  <si>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</si>
  <si>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</si>
  <si>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</si>
  <si>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</si>
  <si>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</si>
  <si>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</si>
  <si>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</si>
  <si>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</si>
  <si>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</si>
  <si>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</si>
  <si>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</si>
  <si>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</si>
  <si>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</si>
  <si>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</si>
  <si>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</si>
  <si>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</si>
  <si>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</si>
  <si>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</si>
  <si>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</si>
  <si>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</si>
  <si>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</si>
  <si>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</si>
  <si>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</si>
  <si>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</si>
  <si>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</si>
  <si>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</si>
  <si>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</si>
  <si>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</si>
  <si>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</si>
  <si>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</si>
  <si>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</si>
  <si>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</si>
  <si>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</si>
  <si>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</si>
  <si>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</si>
  <si>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</si>
  <si>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</si>
  <si>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</si>
  <si>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</si>
  <si>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</si>
  <si>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</si>
  <si>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</si>
  <si>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</si>
  <si>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</si>
  <si>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</si>
  <si>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</si>
  <si>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</si>
  <si>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</si>
  <si>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</si>
  <si>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</si>
  <si>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</si>
  <si>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</si>
  <si>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</si>
  <si>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</si>
  <si>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</si>
  <si>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</si>
  <si>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</si>
  <si>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</si>
  <si>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</si>
  <si>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</si>
  <si>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</si>
  <si>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</si>
  <si>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</si>
  <si>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</si>
  <si>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</si>
  <si>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</si>
  <si>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</si>
  <si>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</si>
  <si>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</si>
  <si>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</si>
  <si>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</si>
  <si>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</si>
  <si>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</si>
  <si>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</si>
  <si>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</si>
  <si>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</si>
  <si>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</si>
  <si>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</si>
  <si>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</si>
  <si>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</si>
  <si>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</si>
  <si>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</si>
  <si>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</si>
  <si>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</si>
  <si>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</si>
  <si>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</si>
  <si>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</si>
  <si>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</si>
  <si>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</si>
  <si>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</si>
  <si>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</si>
  <si>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</si>
  <si>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</si>
  <si>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</si>
  <si>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</si>
  <si>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</si>
  <si>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</si>
  <si>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</si>
  <si>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</si>
  <si>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</si>
  <si>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element</t>
  </si>
  <si>
    <t>Cleaning</t>
  </si>
  <si>
    <t>F.O 2nd Filter ratchet mechanism</t>
  </si>
  <si>
    <t>F.O 2nd filter Air cylinder</t>
  </si>
  <si>
    <t xml:space="preserve">Disassemble &amp; inspect </t>
  </si>
  <si>
    <t>F.O 2nd filter elements</t>
  </si>
  <si>
    <t>Clean &amp; inspect</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</si>
  <si>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</si>
  <si>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</si>
  <si>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</si>
  <si>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</si>
  <si>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</si>
  <si>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</si>
  <si>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</si>
  <si>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</si>
  <si>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</si>
  <si>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</si>
  <si>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</si>
  <si>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</si>
  <si>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</si>
  <si>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</si>
  <si>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</si>
  <si>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</si>
  <si>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</si>
  <si>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</si>
  <si>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</si>
  <si>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</si>
  <si>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</si>
  <si>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</si>
  <si>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</si>
  <si>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</si>
  <si>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</si>
  <si>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</si>
  <si>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</si>
  <si>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</si>
  <si>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</si>
  <si>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</si>
  <si>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</si>
  <si>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</si>
  <si>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</si>
  <si>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</si>
  <si>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</si>
  <si>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</si>
  <si>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</si>
  <si>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</si>
  <si>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</si>
  <si>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</si>
  <si>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</si>
  <si>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</si>
  <si>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</si>
  <si>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</si>
  <si>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</si>
  <si>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</si>
  <si>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</si>
  <si>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</si>
  <si>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</si>
  <si>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</si>
  <si>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</si>
  <si>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</si>
  <si>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</si>
  <si>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</si>
  <si>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</si>
  <si>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</si>
  <si>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</si>
  <si>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</si>
  <si>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</si>
  <si>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</si>
  <si>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</si>
  <si>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</si>
  <si>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</si>
  <si>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</si>
  <si>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</si>
  <si>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</si>
  <si>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</si>
  <si>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</si>
  <si>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</si>
  <si>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</si>
  <si>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</si>
  <si>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</si>
  <si>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</si>
  <si>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</si>
  <si>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</si>
  <si>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</si>
  <si>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</si>
  <si>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</si>
  <si>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</si>
  <si>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</si>
  <si>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</si>
  <si>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</si>
  <si>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</si>
  <si>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</si>
  <si>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</si>
  <si>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</si>
  <si>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</si>
  <si>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</si>
  <si>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</si>
  <si>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</si>
  <si>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</si>
  <si>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</si>
  <si>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</si>
  <si>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</si>
  <si>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</si>
  <si>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</si>
  <si>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</si>
  <si>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</si>
  <si>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</si>
  <si>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</si>
  <si>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</si>
  <si>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</si>
  <si>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</si>
  <si>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</si>
  <si>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</si>
  <si>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</si>
  <si>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</si>
  <si>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</si>
  <si>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</si>
  <si>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</si>
  <si>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</si>
  <si>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</si>
  <si>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</si>
  <si>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</si>
  <si>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</si>
  <si>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</si>
  <si>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</si>
  <si>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</si>
  <si>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</si>
  <si>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</si>
  <si>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</si>
  <si>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</si>
  <si>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</si>
  <si>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</si>
  <si>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</si>
  <si>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</si>
  <si>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</si>
  <si>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</si>
  <si>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</si>
  <si>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</si>
  <si>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</si>
  <si>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</si>
  <si>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</si>
  <si>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</si>
  <si>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</si>
  <si>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</si>
  <si>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</si>
  <si>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</si>
  <si>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</si>
  <si>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</si>
  <si>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</si>
  <si>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</si>
  <si>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</si>
  <si>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</si>
  <si>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</si>
  <si>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</si>
  <si>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</si>
  <si>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</si>
  <si>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</si>
  <si>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</si>
  <si>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</si>
  <si>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</si>
  <si>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</si>
  <si>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</si>
  <si>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</si>
  <si>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</si>
  <si>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</si>
  <si>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</si>
  <si>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Clean</t>
  </si>
  <si>
    <t>Turbo Charger Turbine (dry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</si>
  <si>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</si>
  <si>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</si>
  <si>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</si>
  <si>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</si>
  <si>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</si>
  <si>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</si>
  <si>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</si>
  <si>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</si>
  <si>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</si>
  <si>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</si>
  <si>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</si>
  <si>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</si>
  <si>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</si>
  <si>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</si>
  <si>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</si>
  <si>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</si>
  <si>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</si>
  <si>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</si>
  <si>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</si>
  <si>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</si>
  <si>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</si>
  <si>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</si>
  <si>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</si>
  <si>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</si>
  <si>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</si>
  <si>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</si>
  <si>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</si>
  <si>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</si>
  <si>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</si>
  <si>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</si>
  <si>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</si>
  <si>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</si>
  <si>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</si>
  <si>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</si>
  <si>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</si>
  <si>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</si>
  <si>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</si>
  <si>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</si>
  <si>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</si>
  <si>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</si>
  <si>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</si>
  <si>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</si>
  <si>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</si>
  <si>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Daihatsu</t>
  </si>
  <si>
    <t>GE01</t>
  </si>
  <si>
    <t>5DK-20e</t>
  </si>
  <si>
    <t>Engine appearance</t>
  </si>
  <si>
    <t>Piping System</t>
  </si>
  <si>
    <t>GE01-002</t>
  </si>
  <si>
    <t>In normal operation</t>
  </si>
  <si>
    <t>Cylinder Head Cover</t>
  </si>
  <si>
    <t>Check Internally (Valve end clearance, rotator)</t>
  </si>
  <si>
    <t>GE01-003</t>
  </si>
  <si>
    <t>Check and Tighten Head Bolt</t>
  </si>
  <si>
    <t>Check &amp; retightening of cylinder head bolt</t>
  </si>
  <si>
    <t xml:space="preserve"> Overhaul of cylinder head (top hole)</t>
  </si>
  <si>
    <t>Inspection &amp; cleaning</t>
  </si>
  <si>
    <t>Intake &amp; exhaust valve disassembly, inspection &amp; facing-up</t>
  </si>
  <si>
    <t>Valve rotator disassembly &amp; inspection</t>
  </si>
  <si>
    <t>Valve spring &amp; cotter inspection</t>
  </si>
  <si>
    <t>Rocker arm disassembly &amp; inspection</t>
  </si>
  <si>
    <t>Indicator &amp; safety valve disassembly &amp; inspection</t>
  </si>
  <si>
    <t>Exhaust valve seat &amp; o-ring replacement</t>
  </si>
  <si>
    <t>Jacket opening for removal of scale</t>
  </si>
  <si>
    <t>Valve sparing &amp; cotter inspection</t>
  </si>
  <si>
    <t>Valve rotator inspection</t>
  </si>
  <si>
    <t>Initial Operation and first operation after overhaul/Normal operation</t>
  </si>
  <si>
    <t>Initial Operation and first operation after overhaul/ Including when overhauling</t>
  </si>
  <si>
    <t>Periodical Inspection ref. 3-1</t>
  </si>
  <si>
    <t>Periodical Inspection ref. 3-2</t>
  </si>
  <si>
    <t>First inspection after the initial operation, &amp; after overhaul &amp; maintenance ref. 3-2</t>
  </si>
  <si>
    <t>Periodical Inspection ref. 3-4</t>
  </si>
  <si>
    <t>Periodical Inspection ref. 3-5</t>
  </si>
  <si>
    <t>Replacement ref. 3-1</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</si>
  <si>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</si>
  <si>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</si>
  <si>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</si>
  <si>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</si>
  <si>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</si>
  <si>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</si>
  <si>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</si>
  <si>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</si>
  <si>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</si>
  <si>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</si>
  <si>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</si>
  <si>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</si>
  <si>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</si>
  <si>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</si>
  <si>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</si>
  <si>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</si>
  <si>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</si>
  <si>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</si>
  <si>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</si>
  <si>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</si>
  <si>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</si>
  <si>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</si>
  <si>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</si>
  <si>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</si>
  <si>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</si>
  <si>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</si>
  <si>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</si>
  <si>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</si>
  <si>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</si>
  <si>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</si>
  <si>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</si>
  <si>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</si>
  <si>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</si>
  <si>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</si>
  <si>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</si>
  <si>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</si>
  <si>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</si>
  <si>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</si>
  <si>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</si>
  <si>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</si>
  <si>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</si>
  <si>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</si>
  <si>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</si>
  <si>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</si>
  <si>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</si>
  <si>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</si>
  <si>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</si>
  <si>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</si>
  <si>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</si>
  <si>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</si>
  <si>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</si>
  <si>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</si>
  <si>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</si>
  <si>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</si>
  <si>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</si>
  <si>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</si>
  <si>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</si>
  <si>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</si>
  <si>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</si>
  <si>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</si>
  <si>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</si>
  <si>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</si>
  <si>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</si>
  <si>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</si>
  <si>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</si>
  <si>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</si>
  <si>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</si>
  <si>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</si>
  <si>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</si>
  <si>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</si>
  <si>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Connecting rod bolt inspection &amp; retightening</t>
  </si>
  <si>
    <t>Crankpin bearing overhaul, inspection, &amp; bearing shell replacement</t>
  </si>
  <si>
    <t>Crankpin inspection &amp; measurement</t>
  </si>
  <si>
    <t>Connecting rod bolt inspection &amp; replacement</t>
  </si>
  <si>
    <t>Cylinder Head No.1</t>
  </si>
  <si>
    <t>Cylinder Head No.2</t>
  </si>
  <si>
    <t>Cylinder Head No.3</t>
  </si>
  <si>
    <t>Cylinder Head No.4</t>
  </si>
  <si>
    <t>Cylinder Head No.5</t>
  </si>
  <si>
    <t>Check connecting rod bolt</t>
  </si>
  <si>
    <t>Periodical inspection ref. 4-5</t>
  </si>
  <si>
    <t>Periodical inspection ref. 4-4</t>
  </si>
  <si>
    <t>Replacement ref. 4-4</t>
  </si>
  <si>
    <t>Replacement ref. 4-5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</si>
  <si>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</si>
  <si>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</si>
  <si>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</si>
  <si>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</si>
  <si>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</si>
  <si>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</si>
  <si>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</si>
  <si>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</si>
  <si>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</si>
  <si>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</si>
  <si>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</si>
  <si>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</si>
  <si>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</si>
  <si>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</si>
  <si>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</si>
  <si>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</si>
  <si>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</si>
  <si>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</si>
  <si>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</si>
  <si>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</si>
  <si>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</si>
  <si>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</si>
  <si>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</si>
  <si>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</si>
  <si>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</si>
  <si>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</si>
  <si>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</si>
  <si>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</si>
  <si>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</si>
  <si>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</si>
  <si>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</si>
  <si>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</si>
  <si>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</si>
  <si>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</si>
  <si>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</si>
  <si>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Piston extraction (including connecting rod small end part)</t>
  </si>
  <si>
    <t>Piston, inspection, cleaning &amp; measurement</t>
  </si>
  <si>
    <t>Piston ring replacement</t>
  </si>
  <si>
    <t>Piston pin inspection &amp; measurement</t>
  </si>
  <si>
    <t>Piston pin bush inspection</t>
  </si>
  <si>
    <t>Periodical inspection ref. 4-3</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</si>
  <si>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</si>
  <si>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</si>
  <si>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</si>
  <si>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</si>
  <si>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</si>
  <si>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</si>
  <si>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</si>
  <si>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</si>
  <si>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</si>
  <si>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</si>
  <si>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</si>
  <si>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</si>
  <si>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</si>
  <si>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</si>
  <si>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</si>
  <si>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</si>
  <si>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</si>
  <si>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</si>
  <si>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</si>
  <si>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</si>
  <si>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</si>
  <si>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</si>
  <si>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</si>
  <si>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</si>
  <si>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</si>
  <si>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Cylinder liner inner surface inspection, &amp; measurement</t>
  </si>
  <si>
    <t>Cylinder liner extraction</t>
  </si>
  <si>
    <t>Inspection on jacket side &amp; replacement of o-ring</t>
  </si>
  <si>
    <t>Extraction, inspection, cleaning &amp; measurement</t>
  </si>
  <si>
    <t>Cylinder liner No.1</t>
  </si>
  <si>
    <t>Cylinder liner No.2</t>
  </si>
  <si>
    <t>Cylinder liner No.3</t>
  </si>
  <si>
    <t>Cylinder liner No.4</t>
  </si>
  <si>
    <t>Protecting ring No.1</t>
  </si>
  <si>
    <t>Protecting ring No.2</t>
  </si>
  <si>
    <t>Protecting ring No.3</t>
  </si>
  <si>
    <t>Protecting ring No.4</t>
  </si>
  <si>
    <t>Protecting ring No.5</t>
  </si>
  <si>
    <t>Cylinder liner No.5</t>
  </si>
  <si>
    <t>Visually check internal surface (Inspection before/weekly/Monthly 300-500 hrs)</t>
  </si>
  <si>
    <t>Initial operation after installation, overhaul, and maintenance/ Normal condition</t>
  </si>
  <si>
    <t>Periodical inspection ref. 5-3</t>
  </si>
  <si>
    <t>Periodical inspection ref. 5-4</t>
  </si>
  <si>
    <t>Periodical inspection/Replacement ref. 5-5</t>
  </si>
  <si>
    <t>Periodical inspection ref. 4-3/5-3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</si>
  <si>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</si>
  <si>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</si>
  <si>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</si>
  <si>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</si>
  <si>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</si>
  <si>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</si>
  <si>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</si>
  <si>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</si>
  <si>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</si>
  <si>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</si>
  <si>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</si>
  <si>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</si>
  <si>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</si>
  <si>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</si>
  <si>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</si>
  <si>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</si>
  <si>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</si>
  <si>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</si>
  <si>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</si>
  <si>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</si>
  <si>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</si>
  <si>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</si>
  <si>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</si>
  <si>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</si>
  <si>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</si>
  <si>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</si>
  <si>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Deflection measurement</t>
  </si>
  <si>
    <t>Balance weight bolt tightening check</t>
  </si>
  <si>
    <t>Wiring inspection</t>
  </si>
  <si>
    <t>Inspection by torque wrench</t>
  </si>
  <si>
    <t>GE01-159</t>
  </si>
  <si>
    <t>GE01-160</t>
  </si>
  <si>
    <t>GE01-161</t>
  </si>
  <si>
    <t>GE01-162</t>
  </si>
  <si>
    <t>GE01-163</t>
  </si>
  <si>
    <t>Initial operation and 1st operation after overhaul/Normal operation</t>
  </si>
  <si>
    <t>Periodical inspection ref. separate volume Operation 5-4.5</t>
  </si>
  <si>
    <t>Periodical inspection ref. separate volume 7-1</t>
  </si>
  <si>
    <t>Main bearing</t>
  </si>
  <si>
    <t>Main bearing bolts tightening check</t>
  </si>
  <si>
    <t>Disassembly &amp; inspection of main bearing, replacement of bearing shell</t>
  </si>
  <si>
    <t>Periodical inspection ref. 6-3</t>
  </si>
  <si>
    <t>Replacement ref. 6-3</t>
  </si>
  <si>
    <t>GE01-164</t>
  </si>
  <si>
    <t>GE01-165</t>
  </si>
  <si>
    <t>GE01-166</t>
  </si>
  <si>
    <t>Timing gear</t>
  </si>
  <si>
    <t>Tightening bolt check &amp; retightening</t>
  </si>
  <si>
    <t>Gear tooth contact &amp; backlash inspection</t>
  </si>
  <si>
    <t>Idle gear overhaul &amp; bush inspection &amp; measurement</t>
  </si>
  <si>
    <t>GE01-167</t>
  </si>
  <si>
    <t>GE01-168</t>
  </si>
  <si>
    <t>GE01-169</t>
  </si>
  <si>
    <t>Periodical inspection ref. 8-1</t>
  </si>
  <si>
    <t>Camshaft</t>
  </si>
  <si>
    <t>Check cam and roller</t>
  </si>
  <si>
    <t>Cam gear disassembly, inspection &amp; measurement</t>
  </si>
  <si>
    <t>Camshaft bearing shell</t>
  </si>
  <si>
    <t>Camshaft bearing disassembly, inspection, &amp; measurement</t>
  </si>
  <si>
    <t>Camgear</t>
  </si>
  <si>
    <t>Cam gear disassembly &amp; inspection</t>
  </si>
  <si>
    <t>GE01-170</t>
  </si>
  <si>
    <t>GE01-171</t>
  </si>
  <si>
    <t>GE01-172</t>
  </si>
  <si>
    <t>GE01-173</t>
  </si>
  <si>
    <t>Periodical inspection ref. 8-2</t>
  </si>
  <si>
    <t>Governor</t>
  </si>
  <si>
    <t>Disassembly &amp; inspection</t>
  </si>
  <si>
    <t>Governor driving device</t>
  </si>
  <si>
    <t>Disassembly, inspection &amp; cleaning</t>
  </si>
  <si>
    <t>GE01-174</t>
  </si>
  <si>
    <t>GE01-175</t>
  </si>
  <si>
    <t>GE01-176</t>
  </si>
  <si>
    <t>6 Months</t>
  </si>
  <si>
    <t>Check and supply hydraulic oil (replace)</t>
  </si>
  <si>
    <t>Normal/daily/Replacement/Replace hydraulic Ref. 4-2.1</t>
  </si>
  <si>
    <t>ref. separate volume / instruction manual</t>
  </si>
  <si>
    <t>Periodical inspection ref. 11</t>
  </si>
  <si>
    <t>Fuel control link</t>
  </si>
  <si>
    <t>Check movement and supply oil</t>
  </si>
  <si>
    <t>GE01-177</t>
  </si>
  <si>
    <t>Inspection before/weekly</t>
  </si>
  <si>
    <t>Injection timing check</t>
  </si>
  <si>
    <t>Injection pump disassembly and inspection</t>
  </si>
  <si>
    <t>Deflector inspection &amp; replacement</t>
  </si>
  <si>
    <t>Plunger assembly &amp; delivery valve replacement</t>
  </si>
  <si>
    <t>Spring &amp; spring seat replacement</t>
  </si>
  <si>
    <t>Deflector inspection</t>
  </si>
  <si>
    <t>Periodical inspection/Replacement ref. 9-4</t>
  </si>
  <si>
    <t>Periodical inspection ref. 9-4</t>
  </si>
  <si>
    <t>Replacement ref. 9-4</t>
  </si>
  <si>
    <t>Fuel injection pump No.1</t>
  </si>
  <si>
    <t>Fuel injection pump No.2</t>
  </si>
  <si>
    <t>Fuel injection pump No.3</t>
  </si>
  <si>
    <t>Fuel injection pump No.4</t>
  </si>
  <si>
    <t>Fuel injection pump No.5</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</si>
  <si>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</si>
  <si>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</si>
  <si>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</si>
  <si>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</si>
  <si>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</si>
  <si>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</si>
  <si>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</si>
  <si>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</si>
  <si>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</si>
  <si>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</si>
  <si>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</si>
  <si>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</si>
  <si>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</si>
  <si>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</si>
  <si>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</si>
  <si>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</si>
  <si>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</si>
  <si>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</si>
  <si>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</si>
  <si>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</si>
  <si>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</si>
  <si>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</si>
  <si>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</si>
  <si>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</si>
  <si>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</si>
  <si>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</si>
  <si>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</si>
  <si>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</si>
  <si>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</si>
  <si>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</si>
  <si>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Extraction, inspection, cleaning &amp; injection pressure adjustment</t>
  </si>
  <si>
    <t>Fuel injection valve No.1</t>
  </si>
  <si>
    <t>Fuel injection valve No.2</t>
  </si>
  <si>
    <t>Fuel injection valve No.3</t>
  </si>
  <si>
    <t>Fuel injection valve No.4</t>
  </si>
  <si>
    <t>Fuel injection valve No.5</t>
  </si>
  <si>
    <t>Periodical inspection ref. separate volume "Operation"</t>
  </si>
  <si>
    <t>GE01-208</t>
  </si>
  <si>
    <t>GE01-209</t>
  </si>
  <si>
    <t>GE01-210</t>
  </si>
  <si>
    <t>GE01-211</t>
  </si>
  <si>
    <t>GE01-212</t>
  </si>
  <si>
    <t>Fuel oil piping system</t>
  </si>
  <si>
    <t>O-ring replacement</t>
  </si>
  <si>
    <t>Valve operating device</t>
  </si>
  <si>
    <t>Swing arm disassembly, roller &amp; bush inspection</t>
  </si>
  <si>
    <t>Replacement</t>
  </si>
  <si>
    <t>Periodical inspection ref. 10</t>
  </si>
  <si>
    <t>GE01-213</t>
  </si>
  <si>
    <t>GE01-214</t>
  </si>
  <si>
    <t xml:space="preserve">Turbocharger </t>
  </si>
  <si>
    <t>Clean filter</t>
  </si>
  <si>
    <t>Clean blower</t>
  </si>
  <si>
    <t>Clean turbine</t>
  </si>
  <si>
    <t>Remove cartridge group as described in chapter disassembly and assembly</t>
  </si>
  <si>
    <t>Measure Clearances</t>
  </si>
  <si>
    <t>Clean Turbine and Compressor casings and check them for cracks and erosion/corrosion</t>
  </si>
  <si>
    <t>Clean Bearing Casing and blow air through oil ports/holes</t>
  </si>
  <si>
    <t>Clean Nozzle Ring and check for cracks and erosion</t>
  </si>
  <si>
    <t>Initial operation after installation, overhaul, and maintenance/Normal Operation Ref. 4-2.2</t>
  </si>
  <si>
    <t>Normal Operation Ref. 5-4.4</t>
  </si>
  <si>
    <t>Normal Operation Ref. 5-4.5</t>
  </si>
  <si>
    <t>Ref. 4.2.3 IHI operation manual</t>
  </si>
  <si>
    <t>Ref. 4.2.3 IHI Sevicinng work</t>
  </si>
  <si>
    <t>GE01-215</t>
  </si>
  <si>
    <t>GE01-216</t>
  </si>
  <si>
    <t>GE01-217</t>
  </si>
  <si>
    <t>GE01-218</t>
  </si>
  <si>
    <t>GE01-219</t>
  </si>
  <si>
    <t>GE01-220</t>
  </si>
  <si>
    <t>GE01-221</t>
  </si>
  <si>
    <t>GE01-222</t>
  </si>
  <si>
    <t>Starting air tank</t>
  </si>
  <si>
    <t>Check pressure/Drain water</t>
  </si>
  <si>
    <t>Reducing valve</t>
  </si>
  <si>
    <t>Check and adjust pressure</t>
  </si>
  <si>
    <t>Starting valve</t>
  </si>
  <si>
    <t>Open, check and clean valve</t>
  </si>
  <si>
    <t>Disassembly and inspection</t>
  </si>
  <si>
    <t>Air motor</t>
  </si>
  <si>
    <t>In normal operation/Initial operation after installation, overhaul, and, maintenance</t>
  </si>
  <si>
    <t>Inspection before/In normal operation</t>
  </si>
  <si>
    <t>Ref. separater volume/ instruction manual</t>
  </si>
  <si>
    <t>GE01-223</t>
  </si>
  <si>
    <t>GE01-224</t>
  </si>
  <si>
    <t>GE01-225</t>
  </si>
  <si>
    <t>GE01-226</t>
  </si>
  <si>
    <t>GE01-227</t>
  </si>
  <si>
    <t>GE01-228</t>
  </si>
  <si>
    <t>Fuel oil relief valve</t>
  </si>
  <si>
    <t>Fuel oil feed pump</t>
  </si>
  <si>
    <t>Disassembly &amp; inspection, bearing inspection &amp; replacement</t>
  </si>
  <si>
    <t>Periodical inspection Ref. 14-2</t>
  </si>
  <si>
    <t>Periodical inspection and replacement ref. 14-3</t>
  </si>
  <si>
    <t>GE01-229</t>
  </si>
  <si>
    <t>GE01-230</t>
  </si>
  <si>
    <t>Lubricating oil pump</t>
  </si>
  <si>
    <t>Bearing oil seal inspection &amp; replacement</t>
  </si>
  <si>
    <t>Lubricating oil cooler</t>
  </si>
  <si>
    <t>Inspection cleaning &amp; hydrostatic test</t>
  </si>
  <si>
    <t>Lubricating oil relief valve</t>
  </si>
  <si>
    <t>Lubricating Oil temperature control Valve</t>
  </si>
  <si>
    <t>Disassembly, inspection, cleaning &amp; pellet replacement</t>
  </si>
  <si>
    <t>Lubricating oilcheck valve</t>
  </si>
  <si>
    <t>Periodical inspection ref. 15-2</t>
  </si>
  <si>
    <t>Periodical inspection/Replacement ref. 15-2</t>
  </si>
  <si>
    <t>Periodical inspection ref. 15-3</t>
  </si>
  <si>
    <t>Periodical inspection ref. 15-4</t>
  </si>
  <si>
    <t>Replacement ref. 15-4</t>
  </si>
  <si>
    <t>Periodical inspection ref. 15-6</t>
  </si>
  <si>
    <t>GE01-231</t>
  </si>
  <si>
    <t>GE01-232</t>
  </si>
  <si>
    <t>GE01-233</t>
  </si>
  <si>
    <t>GE01-234</t>
  </si>
  <si>
    <t>GE01-235</t>
  </si>
  <si>
    <t>GE01-236</t>
  </si>
  <si>
    <t>GE01-237</t>
  </si>
  <si>
    <t>Cooling water pump</t>
  </si>
  <si>
    <t>Oil seal, mechanical seal replacement</t>
  </si>
  <si>
    <t>Bearing replacement</t>
  </si>
  <si>
    <t>Thermostat</t>
  </si>
  <si>
    <t>Inspection, cleaning &amp; replacement</t>
  </si>
  <si>
    <t>GE01-238</t>
  </si>
  <si>
    <t>GE01-239</t>
  </si>
  <si>
    <t>GE01-240</t>
  </si>
  <si>
    <t>GE01-241</t>
  </si>
  <si>
    <t>Periodical inspection ref. 16-2</t>
  </si>
  <si>
    <t>Replacement ref. 16-2</t>
  </si>
  <si>
    <t>Periodical inspection and replacement ref. 16-3</t>
  </si>
  <si>
    <t>Fuel oil shutdown device</t>
  </si>
  <si>
    <t>Disassembly, inspection &amp; o-ring replacement</t>
  </si>
  <si>
    <t>Gauges</t>
  </si>
  <si>
    <t>Replacement of pressure gauge rubber hose &amp; vibration insulating rubber</t>
  </si>
  <si>
    <t>Inspection of pressure gauge &amp; tachometer (calibration)</t>
  </si>
  <si>
    <t>Replacement of F.O pressure gauge ethylene glycol (In case of heavy fuel oil specifications)</t>
  </si>
  <si>
    <t>Pressure damper of main fuel oil pipe</t>
  </si>
  <si>
    <t>Accumulator assembly replacement (including o-ring)</t>
  </si>
  <si>
    <t>Air strainer</t>
  </si>
  <si>
    <t>Periodical inspection/Replacement ref. 17</t>
  </si>
  <si>
    <t>Replacement ref. 18</t>
  </si>
  <si>
    <t>Disassemble &amp; calibrate ref. 18</t>
  </si>
  <si>
    <t>Repalcement</t>
  </si>
  <si>
    <t>In normal operation/During 1 month after initial operation</t>
  </si>
  <si>
    <t>GE01-242</t>
  </si>
  <si>
    <t>GE01-243</t>
  </si>
  <si>
    <t>GE01-244</t>
  </si>
  <si>
    <t>GE01-245</t>
  </si>
  <si>
    <t>GE01-246</t>
  </si>
  <si>
    <t>GE01-247</t>
  </si>
  <si>
    <t>Lubricate Pump rack/Check reading on Rack scale</t>
  </si>
  <si>
    <t>Fuel Oil Filter</t>
  </si>
  <si>
    <t>Drain water/Clean by blowing-off/open, check and clean filter</t>
  </si>
  <si>
    <t>Fuel injection Pump Rack</t>
  </si>
  <si>
    <t>GE01-248</t>
  </si>
  <si>
    <t>GE01-249</t>
  </si>
  <si>
    <t>Initial operation/Normal/Monthly 300-500 hrs.</t>
  </si>
  <si>
    <t>Normal/Initial operation after installation, overhaul, and maintenance Ref. 5-4.3</t>
  </si>
  <si>
    <t>GE01-250</t>
  </si>
  <si>
    <t>GE01-251</t>
  </si>
  <si>
    <t>GE01-252</t>
  </si>
  <si>
    <t>GE01-253</t>
  </si>
  <si>
    <t>Lubricating Oil Filter</t>
  </si>
  <si>
    <t>Lubricating Oil by-pass filter</t>
  </si>
  <si>
    <t>Lubricating Oil tank</t>
  </si>
  <si>
    <t>Check Oil level and Supply Oil/Analyze and examine oil</t>
  </si>
  <si>
    <t>Open, check and clean Valve</t>
  </si>
  <si>
    <t>Autobackwashing filter</t>
  </si>
  <si>
    <t>Refer to the separate volume "Operation and Maintenance Manual for Lubricant Oil Automatic Backwashing Filter Ref. 5-4.3</t>
  </si>
  <si>
    <t>Ref. 5-4.3</t>
  </si>
  <si>
    <t>Normal/Initial and first operation after overhaul Ref. 4-2.1, 6-2</t>
  </si>
  <si>
    <t>Normal Ref. 5-3.2</t>
  </si>
  <si>
    <t>GE01-254</t>
  </si>
  <si>
    <t>GE01-255</t>
  </si>
  <si>
    <t>GE01-256</t>
  </si>
  <si>
    <t>GE01-257</t>
  </si>
  <si>
    <t>GE01-258</t>
  </si>
  <si>
    <t>GE01-259</t>
  </si>
  <si>
    <t>Gauge Board</t>
  </si>
  <si>
    <t>Check Thermometer and pressure gauge</t>
  </si>
  <si>
    <t>Controlling and protective device</t>
  </si>
  <si>
    <t>Check and confirm movement</t>
  </si>
  <si>
    <t>GE01-260</t>
  </si>
  <si>
    <t>GE01-261</t>
  </si>
  <si>
    <t>Normal</t>
  </si>
  <si>
    <t>Initial operation after installation, overhaul and maintenance</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</si>
  <si>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</si>
  <si>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</si>
  <si>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</si>
  <si>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</si>
  <si>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</si>
  <si>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</si>
  <si>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</si>
  <si>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</si>
  <si>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</si>
  <si>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</si>
  <si>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</si>
  <si>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</si>
  <si>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</si>
  <si>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</si>
  <si>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</si>
  <si>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</si>
  <si>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</si>
  <si>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</si>
  <si>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</si>
  <si>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</si>
  <si>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</si>
  <si>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</si>
  <si>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</si>
  <si>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</si>
  <si>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</si>
  <si>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</si>
  <si>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</si>
  <si>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</si>
  <si>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</si>
  <si>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</si>
  <si>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</si>
  <si>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</si>
  <si>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</si>
  <si>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</si>
  <si>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</si>
  <si>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</si>
  <si>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</si>
  <si>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</si>
  <si>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</si>
  <si>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</si>
  <si>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</si>
  <si>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</si>
  <si>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</si>
  <si>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</si>
  <si>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</si>
  <si>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</si>
  <si>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</si>
  <si>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</si>
  <si>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</si>
  <si>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</si>
  <si>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</si>
  <si>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</si>
  <si>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</si>
  <si>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</si>
  <si>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</si>
  <si>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</si>
  <si>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</si>
  <si>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Air filter dirt</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</si>
  <si>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</si>
  <si>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</si>
  <si>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</si>
  <si>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</si>
  <si>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</si>
  <si>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</si>
  <si>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</si>
  <si>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</si>
  <si>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</si>
  <si>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</si>
  <si>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</si>
  <si>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</si>
  <si>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</si>
  <si>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</si>
  <si>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</si>
  <si>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</si>
  <si>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</si>
  <si>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</si>
  <si>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</si>
  <si>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</si>
  <si>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</si>
  <si>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</si>
  <si>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</si>
  <si>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</si>
  <si>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</si>
  <si>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</si>
  <si>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</si>
  <si>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</si>
  <si>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</si>
  <si>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</si>
  <si>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</si>
  <si>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</si>
  <si>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</si>
  <si>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</si>
  <si>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</si>
  <si>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</si>
  <si>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</si>
  <si>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</si>
  <si>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</si>
  <si>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</si>
  <si>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</si>
  <si>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</si>
  <si>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</si>
  <si>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</si>
  <si>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</si>
  <si>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</si>
  <si>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</si>
  <si>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</si>
  <si>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</si>
  <si>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</si>
  <si>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</si>
  <si>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</si>
  <si>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</si>
  <si>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</si>
  <si>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</si>
  <si>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</si>
  <si>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</si>
  <si>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</si>
  <si>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</si>
  <si>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</si>
  <si>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</si>
  <si>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</si>
  <si>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</si>
  <si>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</si>
  <si>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</si>
  <si>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</si>
  <si>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</si>
  <si>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</si>
  <si>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</si>
  <si>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</si>
  <si>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</si>
  <si>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</si>
  <si>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</si>
  <si>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</si>
  <si>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</si>
  <si>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</si>
  <si>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</si>
  <si>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</si>
  <si>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</si>
  <si>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</si>
  <si>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</si>
  <si>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</si>
  <si>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</si>
  <si>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</si>
  <si>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</si>
  <si>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</si>
  <si>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</si>
  <si>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</si>
  <si>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</si>
  <si>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</si>
  <si>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</si>
  <si>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</si>
  <si>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</si>
  <si>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</si>
  <si>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</si>
  <si>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</si>
  <si>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</si>
  <si>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</si>
  <si>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</si>
  <si>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</si>
  <si>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</si>
  <si>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</si>
  <si>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</si>
  <si>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</si>
  <si>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</si>
  <si>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</si>
  <si>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</si>
  <si>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</si>
  <si>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</si>
  <si>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</si>
  <si>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</si>
  <si>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</si>
  <si>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</si>
  <si>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</si>
  <si>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</si>
  <si>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</si>
  <si>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</si>
  <si>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</si>
  <si>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</si>
  <si>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</si>
  <si>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</si>
  <si>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</si>
  <si>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</si>
  <si>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</si>
  <si>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</si>
  <si>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</si>
  <si>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</si>
  <si>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</si>
  <si>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</si>
  <si>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</si>
  <si>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</si>
  <si>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</si>
  <si>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</si>
  <si>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</si>
  <si>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</si>
  <si>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</si>
  <si>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VERTICAL COMPOSITE TYPE</t>
  </si>
  <si>
    <t>Osaka Boiler</t>
  </si>
  <si>
    <t>BLR</t>
  </si>
  <si>
    <t>BLR-001</t>
  </si>
  <si>
    <t>Inspection inside the equiptment (Water section)</t>
  </si>
  <si>
    <t>Check the boiler interior for scale accumulations and corrosion</t>
  </si>
  <si>
    <t>Water quality control</t>
  </si>
  <si>
    <t>Analyze boiler water</t>
  </si>
  <si>
    <t>Give boiler water blows</t>
  </si>
  <si>
    <t>Put in a boiler water boiler compound</t>
  </si>
  <si>
    <t>Inspection from the outside (Gas section)</t>
  </si>
  <si>
    <t>Check the furnace interior</t>
  </si>
  <si>
    <t>Check the flues in the oil-burning section and the exhaust gas section</t>
  </si>
  <si>
    <t>Check pressure joints for leaks or noise</t>
  </si>
  <si>
    <t>Check the exhaust gas section for draft loss</t>
  </si>
  <si>
    <t>Cleaning of Oil burning section</t>
  </si>
  <si>
    <t>Clean with air blows</t>
  </si>
  <si>
    <t>Water-wash the section</t>
  </si>
  <si>
    <t>Cleaning of Exhaust gas section</t>
  </si>
  <si>
    <t>Clean the section with air blows</t>
  </si>
  <si>
    <t>Water column</t>
  </si>
  <si>
    <t>Carefully blow the water</t>
  </si>
  <si>
    <t>Electrodes (Water column)</t>
  </si>
  <si>
    <t>Low water level alarm</t>
  </si>
  <si>
    <t>Check the the alarms operates at the set value</t>
  </si>
  <si>
    <t>Dangerous water level fuel cut-off device</t>
  </si>
  <si>
    <t>Check that fuel is cut at set value &amp; the burner goes out.</t>
  </si>
  <si>
    <t>Burner Combustion</t>
  </si>
  <si>
    <t>Check the status</t>
  </si>
  <si>
    <t>Burner Fuel oil</t>
  </si>
  <si>
    <t>Burner stack</t>
  </si>
  <si>
    <t>Check the presence of smoke emitting</t>
  </si>
  <si>
    <t>Burner draft</t>
  </si>
  <si>
    <t xml:space="preserve">Draft </t>
  </si>
  <si>
    <t>Check  damper opening &amp; draft pressure</t>
  </si>
  <si>
    <t>Burner leak</t>
  </si>
  <si>
    <t>Check for any leakage of piping</t>
  </si>
  <si>
    <t>Burner atomizer</t>
  </si>
  <si>
    <t>Check for defect on metal touch mating face &amp; around the nozzles</t>
  </si>
  <si>
    <t>Burner cap nut</t>
  </si>
  <si>
    <t>Check for defect on the screw &amp; deformation</t>
  </si>
  <si>
    <t>Burner sprayer</t>
  </si>
  <si>
    <t>Check for defect on metal touch mating face</t>
  </si>
  <si>
    <t>Burner swirler</t>
  </si>
  <si>
    <t>Check for wear, deformation, set position</t>
  </si>
  <si>
    <t>Atomizer for pilot burner</t>
  </si>
  <si>
    <t>Check for defect around the nozzle, &amp; dirtness of strainer</t>
  </si>
  <si>
    <t>Burner Ignition electrode</t>
  </si>
  <si>
    <t>Check for dirtness, crack I insulation</t>
  </si>
  <si>
    <t>Burner secondary cable</t>
  </si>
  <si>
    <t>Check for Function 7 breaking of wire</t>
  </si>
  <si>
    <t>Burner oil shut-off valve/coil</t>
  </si>
  <si>
    <t>Check for oil leakage, noise &amp; temp.up</t>
  </si>
  <si>
    <t>Burner damper solenoid/coil</t>
  </si>
  <si>
    <t>Check for function check, breaking of oil wire &amp; temp.up</t>
  </si>
  <si>
    <t>Burner heater element</t>
  </si>
  <si>
    <t>Burner force draft fan</t>
  </si>
  <si>
    <t>Function check</t>
  </si>
  <si>
    <t>Burner flame detector device</t>
  </si>
  <si>
    <t>Burner safety thermostat</t>
  </si>
  <si>
    <t>Temperature indicator controller</t>
  </si>
  <si>
    <t>Every switches (press./temp.)</t>
  </si>
  <si>
    <t>Electric parts in the control panel(relay, sequencer, sequencer battery</t>
  </si>
  <si>
    <t>Noise, vibration, overhaeat, looseness of terminal</t>
  </si>
  <si>
    <t>Oil leakage, vibration, overheat &amp; confirmation of pressure</t>
  </si>
  <si>
    <t>Coupling (with rubber)</t>
  </si>
  <si>
    <t>Check for deformation</t>
  </si>
  <si>
    <t>Strainer</t>
  </si>
  <si>
    <t>Bearing for motor</t>
  </si>
  <si>
    <t>Check for noise &amp; vibration</t>
  </si>
  <si>
    <t>Check more/less often depending on how the fire burns &amp; how much soot has accumulated</t>
  </si>
  <si>
    <t>Increase or decrease the number of times  of cleaning according to the results of examination on how much soot adheres to and has accumulated in the section.</t>
  </si>
  <si>
    <t>Water when the ship is docked.</t>
  </si>
  <si>
    <t>Water wash if it is difficult to remove soot by cleaning with air blow.</t>
  </si>
  <si>
    <t>Ref.Instruction manual TD-1873 Page 1</t>
  </si>
  <si>
    <t>Ref.Instruction manual TD-1873 Page 2</t>
  </si>
  <si>
    <t>Check should be done during automatic combustion. Ref.Instruction manual TD-1873 Page 2</t>
  </si>
  <si>
    <t>Standard renewal trm 1 yr. or 8,000 hr.</t>
  </si>
  <si>
    <t>Standard renewal term 2 yrs.</t>
  </si>
  <si>
    <t>Standard renewal term 2-3 yrs.</t>
  </si>
  <si>
    <t>Standard renewal term 1 yr.</t>
  </si>
  <si>
    <t>Standard renewal term 1-2 yrs.</t>
  </si>
  <si>
    <t>standard renewal term 3-4 yrs.</t>
  </si>
  <si>
    <t>Standard renewal term 3-4 yrs.</t>
  </si>
  <si>
    <t>Standard renewal term 4-5 yrs.</t>
  </si>
  <si>
    <t>Standard renewal term 5 yrs.</t>
  </si>
  <si>
    <t>Check the pressure and heating temperature</t>
  </si>
  <si>
    <t>Functiion check and Cleaning</t>
  </si>
  <si>
    <t>Clean and check for dirtness &amp; deformation</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</si>
  <si>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</si>
  <si>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</si>
  <si>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</si>
  <si>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</si>
  <si>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</si>
  <si>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</si>
  <si>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</si>
  <si>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</si>
  <si>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</si>
  <si>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</si>
  <si>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</si>
  <si>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</si>
  <si>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</si>
  <si>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</si>
  <si>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</si>
  <si>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</si>
  <si>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</si>
  <si>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</si>
  <si>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</si>
  <si>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</si>
  <si>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</si>
  <si>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</si>
  <si>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</si>
  <si>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</si>
  <si>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</si>
  <si>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</si>
  <si>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</si>
  <si>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</si>
  <si>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</si>
  <si>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</si>
  <si>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</si>
  <si>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</si>
  <si>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</si>
  <si>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</si>
  <si>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</si>
  <si>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</si>
  <si>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</si>
  <si>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</si>
  <si>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</si>
  <si>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</si>
  <si>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</si>
  <si>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</si>
  <si>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</si>
  <si>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</si>
  <si>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</si>
  <si>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</si>
  <si>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</si>
  <si>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Testing</t>
  </si>
  <si>
    <t>FO Pump</t>
  </si>
  <si>
    <t>Overhauling</t>
  </si>
  <si>
    <t>FO Heater</t>
  </si>
  <si>
    <t>Atmospheric Condenser</t>
  </si>
  <si>
    <t>Cleaning (SW side)</t>
  </si>
  <si>
    <t>Observation tank filter</t>
  </si>
  <si>
    <t>2 months</t>
  </si>
  <si>
    <t>Main Air Compressor No.1</t>
  </si>
  <si>
    <t>Tanabe</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</si>
  <si>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</si>
  <si>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</si>
  <si>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</si>
  <si>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</si>
  <si>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</si>
  <si>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</si>
  <si>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</si>
  <si>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</si>
  <si>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</si>
  <si>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</si>
  <si>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</si>
  <si>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</si>
  <si>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</si>
  <si>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</si>
  <si>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</si>
  <si>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</si>
  <si>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</si>
  <si>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</si>
  <si>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</si>
  <si>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</si>
  <si>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</si>
  <si>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</si>
  <si>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</si>
  <si>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</si>
  <si>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</si>
  <si>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</si>
  <si>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</si>
  <si>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</si>
  <si>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</si>
  <si>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</si>
  <si>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</si>
  <si>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</si>
  <si>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</si>
  <si>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</si>
  <si>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</si>
  <si>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</si>
  <si>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</si>
  <si>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</si>
  <si>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</si>
  <si>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</si>
  <si>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</si>
  <si>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</si>
  <si>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</si>
  <si>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</si>
  <si>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</si>
  <si>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</si>
  <si>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</si>
  <si>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</si>
  <si>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</si>
  <si>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</si>
  <si>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</si>
  <si>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</si>
  <si>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</si>
  <si>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</si>
  <si>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</si>
  <si>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</si>
  <si>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</si>
  <si>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</si>
  <si>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</si>
  <si>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</si>
  <si>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</si>
  <si>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</si>
  <si>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</si>
  <si>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</si>
  <si>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</si>
  <si>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</si>
  <si>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</si>
  <si>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</si>
  <si>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</si>
  <si>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</si>
  <si>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</si>
  <si>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</si>
  <si>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</si>
  <si>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</si>
  <si>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</si>
  <si>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</si>
  <si>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</si>
  <si>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</si>
  <si>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</si>
  <si>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</si>
  <si>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</si>
  <si>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</si>
  <si>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</si>
  <si>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</si>
  <si>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</si>
  <si>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</si>
  <si>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</si>
  <si>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</si>
  <si>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</si>
  <si>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</si>
  <si>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</si>
  <si>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</si>
  <si>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</si>
  <si>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</si>
  <si>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</si>
  <si>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</si>
  <si>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</si>
  <si>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</si>
  <si>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</si>
  <si>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</si>
  <si>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</si>
  <si>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</si>
  <si>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</si>
  <si>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</si>
  <si>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</si>
  <si>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</si>
  <si>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</si>
  <si>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</si>
  <si>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</si>
  <si>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</si>
  <si>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</si>
  <si>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</si>
  <si>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</si>
  <si>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</si>
  <si>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</si>
  <si>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</si>
  <si>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</si>
  <si>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</si>
  <si>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</si>
  <si>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</si>
  <si>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</si>
  <si>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</si>
  <si>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</si>
  <si>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</si>
  <si>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</si>
  <si>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</si>
  <si>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</si>
  <si>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</si>
  <si>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</si>
  <si>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</si>
  <si>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</si>
  <si>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</si>
  <si>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</si>
  <si>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</si>
  <si>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</si>
  <si>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</si>
  <si>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</si>
  <si>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</si>
  <si>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</si>
  <si>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</si>
  <si>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</si>
  <si>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</si>
  <si>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</si>
  <si>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</si>
  <si>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</si>
  <si>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</si>
  <si>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</si>
  <si>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</si>
  <si>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</si>
  <si>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</si>
  <si>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</si>
  <si>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</si>
  <si>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</si>
  <si>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</si>
  <si>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</si>
  <si>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</si>
  <si>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</si>
  <si>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</si>
  <si>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</si>
  <si>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</si>
  <si>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</si>
  <si>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</si>
  <si>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</si>
  <si>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</si>
  <si>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</si>
  <si>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</si>
  <si>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</si>
  <si>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</si>
  <si>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</si>
  <si>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</si>
  <si>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</si>
  <si>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</si>
  <si>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</si>
  <si>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</si>
  <si>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</si>
  <si>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</si>
  <si>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</si>
  <si>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</si>
  <si>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</si>
  <si>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</si>
  <si>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</si>
  <si>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</si>
  <si>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</si>
  <si>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</si>
  <si>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</si>
  <si>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</si>
  <si>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</si>
  <si>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</si>
  <si>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</si>
  <si>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</si>
  <si>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</si>
  <si>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</si>
  <si>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</si>
  <si>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</si>
  <si>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</si>
  <si>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</si>
  <si>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</si>
  <si>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</si>
  <si>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</si>
  <si>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</si>
  <si>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</si>
  <si>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</si>
  <si>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</si>
  <si>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</si>
  <si>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</si>
  <si>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</si>
  <si>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</si>
  <si>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</si>
  <si>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</si>
  <si>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</si>
  <si>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</si>
  <si>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</si>
  <si>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</si>
  <si>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</si>
  <si>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</si>
  <si>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</si>
  <si>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</si>
  <si>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</si>
  <si>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</si>
  <si>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</si>
  <si>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</si>
  <si>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</si>
  <si>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</si>
  <si>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</si>
  <si>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</si>
  <si>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</si>
  <si>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</si>
  <si>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</si>
  <si>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</si>
  <si>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</si>
  <si>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</si>
  <si>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</si>
  <si>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</si>
  <si>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</si>
  <si>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</si>
  <si>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</si>
  <si>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</si>
  <si>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</si>
  <si>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</si>
  <si>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</si>
  <si>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</si>
  <si>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</si>
  <si>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</si>
  <si>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</si>
  <si>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</si>
  <si>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</si>
  <si>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</si>
  <si>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</si>
  <si>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</si>
  <si>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</si>
  <si>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</si>
  <si>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</si>
  <si>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</si>
  <si>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</si>
  <si>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</si>
  <si>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</si>
  <si>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</si>
  <si>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</si>
  <si>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</si>
  <si>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</si>
  <si>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</si>
  <si>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</si>
  <si>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</si>
  <si>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</si>
  <si>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</si>
  <si>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</si>
  <si>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</si>
  <si>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</si>
  <si>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</si>
  <si>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</si>
  <si>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</si>
  <si>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</si>
  <si>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</si>
  <si>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</si>
  <si>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</si>
  <si>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</si>
  <si>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</si>
  <si>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</si>
  <si>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</si>
  <si>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</si>
  <si>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</si>
  <si>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</si>
  <si>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</si>
  <si>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</si>
  <si>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</si>
  <si>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</si>
  <si>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</si>
  <si>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</si>
  <si>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</si>
  <si>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</si>
  <si>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</si>
  <si>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</si>
  <si>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</si>
  <si>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</si>
  <si>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</si>
  <si>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</si>
  <si>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</si>
  <si>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</si>
  <si>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</si>
  <si>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</si>
  <si>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</si>
  <si>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</si>
  <si>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</si>
  <si>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</si>
  <si>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</si>
  <si>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</si>
  <si>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</si>
  <si>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</si>
  <si>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</si>
  <si>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</si>
  <si>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</si>
  <si>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</si>
  <si>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</si>
  <si>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</si>
  <si>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</si>
  <si>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CMP01</t>
  </si>
  <si>
    <t>H-73</t>
  </si>
  <si>
    <t>Disassembling and cleaning</t>
  </si>
  <si>
    <t>Check wear amount or replace</t>
  </si>
  <si>
    <t>Check for extent of fatigue</t>
  </si>
  <si>
    <t>Inside of cylinder</t>
  </si>
  <si>
    <t>Check the extent of wear</t>
  </si>
  <si>
    <t>Water Jacket</t>
  </si>
  <si>
    <t>Wash off the water dirt</t>
  </si>
  <si>
    <t>Cooler plate</t>
  </si>
  <si>
    <t>Piston outside</t>
  </si>
  <si>
    <t>Check outside diameter, extent of wear of ring groove</t>
  </si>
  <si>
    <t>Piston Ring</t>
  </si>
  <si>
    <t>Check extent of wear or replace</t>
  </si>
  <si>
    <t>Crankcase</t>
  </si>
  <si>
    <t>Replace the oil</t>
  </si>
  <si>
    <t>Oil screen</t>
  </si>
  <si>
    <t>Oil pump</t>
  </si>
  <si>
    <t>Piping</t>
  </si>
  <si>
    <t>Check for leak</t>
  </si>
  <si>
    <t>Pressure switch</t>
  </si>
  <si>
    <t>Check for function</t>
  </si>
  <si>
    <t>Magnetic valve</t>
  </si>
  <si>
    <t>Suction Filter</t>
  </si>
  <si>
    <t>Pressure gauge</t>
  </si>
  <si>
    <t>Check and correct</t>
  </si>
  <si>
    <t>check for extent of wear of mechanical seal and drive gear/ Cleaning</t>
  </si>
  <si>
    <t>Anchor bolt, anti-vibration rubber</t>
  </si>
  <si>
    <t>check for loosening, break and fatigue</t>
  </si>
  <si>
    <t>Compressor as a whole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</si>
  <si>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</si>
  <si>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</si>
  <si>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</si>
  <si>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</si>
  <si>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</si>
  <si>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</si>
  <si>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</si>
  <si>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</si>
  <si>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</si>
  <si>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</si>
  <si>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</si>
  <si>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</si>
  <si>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</si>
  <si>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</si>
  <si>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</si>
  <si>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</si>
  <si>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</si>
  <si>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</si>
  <si>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</si>
  <si>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</si>
  <si>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</si>
  <si>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</si>
  <si>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</si>
  <si>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</si>
  <si>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</si>
  <si>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</si>
  <si>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</si>
  <si>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</si>
  <si>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</si>
  <si>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</si>
  <si>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</si>
  <si>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Interval may be lightened depending on condition.</t>
  </si>
  <si>
    <t>Check oil quality</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</si>
  <si>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</si>
  <si>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</si>
  <si>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</si>
  <si>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</si>
  <si>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</si>
  <si>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</si>
  <si>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</si>
  <si>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</si>
  <si>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</si>
  <si>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</si>
  <si>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</si>
  <si>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Valve plate                              (low pressure side)</t>
  </si>
  <si>
    <t>Valve Spring                            (low pressure side)</t>
  </si>
  <si>
    <t>Suction and Delivery Valve (low press. side)</t>
  </si>
  <si>
    <t>Suction and Delivery Valve (high press. side)</t>
  </si>
  <si>
    <t>Valve plate                                        (high pressure side)</t>
  </si>
  <si>
    <t>Valve Spring                                        (high pressure side)</t>
  </si>
  <si>
    <t xml:space="preserve"> 3 years maximum</t>
  </si>
  <si>
    <t>Gasket, O-ring</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</si>
  <si>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</si>
  <si>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</si>
  <si>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</si>
  <si>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</si>
  <si>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</si>
  <si>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</si>
  <si>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</si>
  <si>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</si>
  <si>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</si>
  <si>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</si>
  <si>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</si>
  <si>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</si>
  <si>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</si>
  <si>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</si>
  <si>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</si>
  <si>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</si>
  <si>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</si>
  <si>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</si>
  <si>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</si>
  <si>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</si>
  <si>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</si>
  <si>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</si>
  <si>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</si>
  <si>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</si>
  <si>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</si>
  <si>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</si>
  <si>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</si>
  <si>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</si>
  <si>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</si>
  <si>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</si>
  <si>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</si>
  <si>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</si>
  <si>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</si>
  <si>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</si>
  <si>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</si>
  <si>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</si>
  <si>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</si>
  <si>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</si>
  <si>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</si>
  <si>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</si>
  <si>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</si>
  <si>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</si>
  <si>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CMP02</t>
  </si>
  <si>
    <t>Main Air Compressor No.2</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</si>
  <si>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</si>
  <si>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</si>
  <si>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</si>
  <si>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</si>
  <si>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</si>
  <si>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</si>
  <si>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</si>
  <si>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</si>
  <si>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</si>
  <si>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</si>
  <si>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</si>
  <si>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</si>
  <si>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</si>
  <si>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</si>
  <si>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</si>
  <si>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</si>
  <si>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</si>
  <si>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</si>
  <si>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</si>
  <si>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</si>
  <si>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</si>
  <si>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</si>
  <si>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</si>
  <si>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</si>
  <si>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</si>
  <si>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</si>
  <si>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</si>
  <si>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</si>
  <si>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</si>
  <si>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</si>
  <si>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</si>
  <si>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</si>
  <si>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</si>
  <si>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</si>
  <si>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</si>
  <si>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</si>
  <si>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</si>
  <si>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</si>
  <si>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</si>
  <si>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</si>
  <si>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</si>
  <si>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</si>
  <si>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FO Purifier No.1</t>
  </si>
  <si>
    <t>Mitsubishi Heavy Industry</t>
  </si>
  <si>
    <t>SJ50G</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</si>
  <si>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</si>
  <si>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</si>
  <si>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</si>
  <si>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</si>
  <si>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</si>
  <si>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</si>
  <si>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</si>
  <si>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</si>
  <si>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</si>
  <si>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</si>
  <si>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</si>
  <si>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</si>
  <si>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</si>
  <si>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</si>
  <si>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</si>
  <si>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</si>
  <si>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</si>
  <si>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</si>
  <si>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</si>
  <si>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</si>
  <si>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</si>
  <si>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</si>
  <si>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</si>
  <si>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</si>
  <si>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</si>
  <si>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</si>
  <si>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</si>
  <si>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</si>
  <si>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</si>
  <si>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</si>
  <si>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</si>
  <si>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</si>
  <si>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</si>
  <si>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</si>
  <si>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</si>
  <si>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</si>
  <si>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</si>
  <si>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</si>
  <si>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</si>
  <si>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</si>
  <si>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</si>
  <si>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</si>
  <si>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</si>
  <si>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</si>
  <si>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</si>
  <si>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</si>
  <si>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</si>
  <si>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</si>
  <si>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</si>
  <si>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</si>
  <si>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</si>
  <si>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</si>
  <si>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</si>
  <si>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</si>
  <si>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</si>
  <si>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</si>
  <si>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</si>
  <si>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</si>
  <si>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</si>
  <si>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</si>
  <si>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Ref. 12.2.1/12.2.2</t>
  </si>
  <si>
    <t>Ref. 12.2.3</t>
  </si>
  <si>
    <t>Ref. 12.2.4</t>
  </si>
  <si>
    <t>Ref. 12.2.5</t>
  </si>
  <si>
    <t>Ref. 12.2.10</t>
  </si>
  <si>
    <t>Ref. 12.2.9</t>
  </si>
  <si>
    <t>Ref. 12.2.6</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</si>
  <si>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</si>
  <si>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</si>
  <si>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</si>
  <si>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</si>
  <si>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</si>
  <si>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</si>
  <si>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</si>
  <si>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</si>
  <si>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</si>
  <si>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</si>
  <si>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</si>
  <si>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</si>
  <si>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</si>
  <si>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</si>
  <si>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</si>
  <si>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</si>
  <si>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</si>
  <si>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</si>
  <si>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</si>
  <si>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</si>
  <si>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</si>
  <si>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</si>
  <si>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</si>
  <si>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</si>
  <si>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</si>
  <si>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</si>
  <si>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</si>
  <si>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</si>
  <si>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</si>
  <si>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</si>
  <si>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</si>
  <si>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</si>
  <si>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</si>
  <si>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</si>
  <si>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</si>
  <si>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</si>
  <si>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</si>
  <si>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</si>
  <si>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</si>
  <si>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</si>
  <si>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</si>
  <si>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</si>
  <si>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</si>
  <si>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</si>
  <si>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</si>
  <si>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</si>
  <si>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</si>
  <si>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</si>
  <si>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</si>
  <si>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</si>
  <si>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</si>
  <si>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</si>
  <si>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</si>
  <si>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</si>
  <si>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</si>
  <si>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</si>
  <si>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</si>
  <si>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</si>
  <si>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</si>
  <si>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</si>
  <si>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</si>
  <si>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</si>
  <si>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</si>
  <si>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</si>
  <si>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</si>
  <si>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</si>
  <si>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</si>
  <si>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24 months on those to seal the upper and lower frames</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</si>
  <si>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</si>
  <si>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</si>
  <si>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</si>
  <si>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</si>
  <si>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</si>
  <si>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</si>
  <si>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</si>
  <si>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</si>
  <si>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</si>
  <si>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</si>
  <si>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</si>
  <si>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</si>
  <si>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</si>
  <si>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</si>
  <si>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</si>
  <si>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</si>
  <si>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</si>
  <si>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</si>
  <si>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</si>
  <si>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</si>
  <si>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</si>
  <si>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</si>
  <si>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</si>
  <si>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</si>
  <si>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Ref. 12.3.3</t>
  </si>
  <si>
    <t>Ref. 12.3.4</t>
  </si>
  <si>
    <t>Refer to 12.3.8</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</si>
  <si>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</si>
  <si>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</si>
  <si>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</si>
  <si>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</si>
  <si>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</si>
  <si>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</si>
  <si>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</si>
  <si>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</si>
  <si>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</si>
  <si>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</si>
  <si>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</si>
  <si>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</si>
  <si>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</si>
  <si>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</si>
  <si>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</si>
  <si>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</si>
  <si>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</si>
  <si>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</si>
  <si>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</si>
  <si>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</si>
  <si>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</si>
  <si>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24 months on those used for bearing housing (2)</t>
  </si>
  <si>
    <t>Ref. 12.3.2</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</si>
  <si>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</si>
  <si>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</si>
  <si>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</si>
  <si>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</si>
  <si>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</si>
  <si>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</si>
  <si>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</si>
  <si>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</si>
  <si>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</si>
  <si>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</si>
  <si>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</si>
  <si>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</si>
  <si>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Ref. 12.8</t>
  </si>
  <si>
    <t>Ref.12.8</t>
  </si>
  <si>
    <t>Ref. 12.3.6</t>
  </si>
  <si>
    <t>Flat spring (Vertical shaft, water supplying device)</t>
  </si>
  <si>
    <t>Spring case (Vertical shaft, water supplying device)</t>
  </si>
  <si>
    <t>Gasket (Vertical shaft, water supplying device)</t>
  </si>
  <si>
    <t>Bearing (Vertical shaft, water supplying device)</t>
  </si>
  <si>
    <t>Spring seat (Vertical shaft, water supplying device)</t>
  </si>
  <si>
    <t>Steel ball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</si>
  <si>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</si>
  <si>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</si>
  <si>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</si>
  <si>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</si>
  <si>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</si>
  <si>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</si>
  <si>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</si>
  <si>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</si>
  <si>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</si>
  <si>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</si>
  <si>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</si>
  <si>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</si>
  <si>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</si>
  <si>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</si>
  <si>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</si>
  <si>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</si>
  <si>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</si>
  <si>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</si>
  <si>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</si>
  <si>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</si>
  <si>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</si>
  <si>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</si>
  <si>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</si>
  <si>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</si>
  <si>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</si>
  <si>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</si>
  <si>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</si>
  <si>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</si>
  <si>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</si>
  <si>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</si>
  <si>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</si>
  <si>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</si>
  <si>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</si>
  <si>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</si>
  <si>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</si>
  <si>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</si>
  <si>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</si>
  <si>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</si>
  <si>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</si>
  <si>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</si>
  <si>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Ref. 12.3.5</t>
  </si>
  <si>
    <t>Ref. 12.4.2</t>
  </si>
  <si>
    <t>Ref. 12.4.1</t>
  </si>
  <si>
    <t>Refer 12.4.3</t>
  </si>
  <si>
    <t>Refer 12.4.4</t>
  </si>
  <si>
    <t>Refer 12.4.5</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</si>
  <si>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</si>
  <si>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</si>
  <si>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</si>
  <si>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</si>
  <si>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</si>
  <si>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</si>
  <si>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</si>
  <si>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</si>
  <si>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</si>
  <si>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</si>
  <si>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</si>
  <si>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</si>
  <si>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</si>
  <si>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</si>
  <si>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</si>
  <si>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</si>
  <si>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</si>
  <si>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</si>
  <si>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</si>
  <si>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</si>
  <si>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</si>
  <si>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</si>
  <si>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</si>
  <si>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</si>
  <si>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Ref. 12.5.1</t>
  </si>
  <si>
    <t>Ref. 12.5.2</t>
  </si>
  <si>
    <t>Ref. 12.5.3</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</si>
  <si>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</si>
  <si>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</si>
  <si>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</si>
  <si>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</si>
  <si>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</si>
  <si>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</si>
  <si>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</si>
  <si>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</si>
  <si>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</si>
  <si>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</si>
  <si>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</si>
  <si>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</si>
  <si>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</si>
  <si>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</si>
  <si>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</si>
  <si>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</si>
  <si>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</si>
  <si>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</si>
  <si>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</si>
  <si>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</si>
  <si>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</si>
  <si>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</si>
  <si>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</si>
  <si>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</si>
  <si>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</si>
  <si>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</si>
  <si>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</si>
  <si>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</si>
  <si>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</si>
  <si>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</si>
  <si>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</si>
  <si>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</si>
  <si>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Ref. 12.9.1  - 12.9.2</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</si>
  <si>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</si>
  <si>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</si>
  <si>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</si>
  <si>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</si>
  <si>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</si>
  <si>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</si>
  <si>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</si>
  <si>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</si>
  <si>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</si>
  <si>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</si>
  <si>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</si>
  <si>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</si>
  <si>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</si>
  <si>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</si>
  <si>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</si>
  <si>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</si>
  <si>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</si>
  <si>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</si>
  <si>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</si>
  <si>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</si>
  <si>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</si>
  <si>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</si>
  <si>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</si>
  <si>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</si>
  <si>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</si>
  <si>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</si>
  <si>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</si>
  <si>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</si>
  <si>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</si>
  <si>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</si>
  <si>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</si>
  <si>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</si>
  <si>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</si>
  <si>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</si>
  <si>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</si>
  <si>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</si>
  <si>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</si>
  <si>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</si>
  <si>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</si>
  <si>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</si>
  <si>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</si>
  <si>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</si>
  <si>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</si>
  <si>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</si>
  <si>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</si>
  <si>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</si>
  <si>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</si>
  <si>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</si>
  <si>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</si>
  <si>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</si>
  <si>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</si>
  <si>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</si>
  <si>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</si>
  <si>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</si>
  <si>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</si>
  <si>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</si>
  <si>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</si>
  <si>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</si>
  <si>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</si>
  <si>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</si>
  <si>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</si>
  <si>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</si>
  <si>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</si>
  <si>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</si>
  <si>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</si>
  <si>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</si>
  <si>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</si>
  <si>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</si>
  <si>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</si>
  <si>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</si>
  <si>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</si>
  <si>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</si>
  <si>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</si>
  <si>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</si>
  <si>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</si>
  <si>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</si>
  <si>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</si>
  <si>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</si>
  <si>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</si>
  <si>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</si>
  <si>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</si>
  <si>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</si>
  <si>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</si>
  <si>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</si>
  <si>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</si>
  <si>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</si>
  <si>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</si>
  <si>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</si>
  <si>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</si>
  <si>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</si>
  <si>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</si>
  <si>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</si>
  <si>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</si>
  <si>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</si>
  <si>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</si>
  <si>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</si>
  <si>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</si>
  <si>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</si>
  <si>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</si>
  <si>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</si>
  <si>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</si>
  <si>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</si>
  <si>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</si>
  <si>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</si>
  <si>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</si>
  <si>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</si>
  <si>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</si>
  <si>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</si>
  <si>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</si>
  <si>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</si>
  <si>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</si>
  <si>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</si>
  <si>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</si>
  <si>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</si>
  <si>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</si>
  <si>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</si>
  <si>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</si>
  <si>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EMC-150MD</t>
  </si>
  <si>
    <t>TAIKO</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</si>
  <si>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</si>
  <si>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</si>
  <si>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</si>
  <si>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</si>
  <si>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</si>
  <si>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</si>
  <si>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</si>
  <si>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</si>
  <si>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</si>
  <si>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</si>
  <si>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</si>
  <si>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</si>
  <si>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</si>
  <si>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</si>
  <si>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</si>
  <si>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</si>
  <si>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</si>
  <si>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Gear coupling</t>
  </si>
  <si>
    <t>Replace grease</t>
  </si>
  <si>
    <t>Odor</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</si>
  <si>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</si>
  <si>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</si>
  <si>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</si>
  <si>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</si>
  <si>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Replace grease first time in one month after operation start up, or 500 hours operation</t>
  </si>
  <si>
    <t>No.2 Main Cooling FW Pump</t>
  </si>
  <si>
    <t>No.1 Main Cooling SW Pump</t>
  </si>
  <si>
    <t>EMD-300MCT</t>
  </si>
  <si>
    <t>No.2 Main Cooling SW Pump</t>
  </si>
  <si>
    <t>No.1 Cooling SW Booster Pump</t>
  </si>
  <si>
    <t>TMC-80MBT</t>
  </si>
  <si>
    <t>No.2 Cooling SW Booster Pump</t>
  </si>
  <si>
    <t>No.1 Feed Pump</t>
  </si>
  <si>
    <t>2MFX-52M</t>
  </si>
  <si>
    <t>No.2 Feed Pump</t>
  </si>
  <si>
    <t>Fire and Bilge Pump</t>
  </si>
  <si>
    <t>EMDN-200MB</t>
  </si>
  <si>
    <t>No.1 Ballast Pump</t>
  </si>
  <si>
    <t>EMD-450MC</t>
  </si>
  <si>
    <t>No.2 Ballast Pump</t>
  </si>
  <si>
    <t>Fire and GS Pump</t>
  </si>
  <si>
    <t>No.1 FW Pump</t>
  </si>
  <si>
    <t>TMV-32</t>
  </si>
  <si>
    <t>No.2 FW Pump</t>
  </si>
  <si>
    <t>LO Transfer Pump</t>
  </si>
  <si>
    <t>NHG-5</t>
  </si>
  <si>
    <t>Bearing Metal</t>
  </si>
  <si>
    <t>Check sliding surfaces for conditions of contact &amp; flaw</t>
  </si>
  <si>
    <t>Ball Bearing</t>
  </si>
  <si>
    <t>Chech inner &amp; outer balls for traces of exfoliation, &amp; if found, replace with new ones.</t>
  </si>
  <si>
    <t>Check of proper fitting &amp; amount of leakage.</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</si>
  <si>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</si>
  <si>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</si>
  <si>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</si>
  <si>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</si>
  <si>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</si>
  <si>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</si>
  <si>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</si>
  <si>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</si>
  <si>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 xml:space="preserve">Gear </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</si>
  <si>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</si>
  <si>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</si>
  <si>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</si>
  <si>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</si>
  <si>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</si>
  <si>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</si>
  <si>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</si>
  <si>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</si>
  <si>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</si>
  <si>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</si>
  <si>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No.1 Stern Tube LO Pump</t>
  </si>
  <si>
    <t>NHG-0.5</t>
  </si>
  <si>
    <t>No.2 Stern Tube LO Pump</t>
  </si>
  <si>
    <t>HFO Transfer Pump</t>
  </si>
  <si>
    <t>VG-20MA</t>
  </si>
  <si>
    <t>DO Transfer Pump</t>
  </si>
  <si>
    <t>VG-5MA</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</si>
  <si>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</si>
  <si>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</si>
  <si>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</si>
  <si>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</si>
  <si>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</si>
  <si>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</si>
  <si>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</si>
  <si>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</si>
  <si>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</si>
  <si>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</si>
  <si>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</si>
  <si>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</si>
  <si>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Coupling elements</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</si>
  <si>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</si>
  <si>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</si>
  <si>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</si>
  <si>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</si>
  <si>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</si>
  <si>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</si>
  <si>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</si>
  <si>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</si>
  <si>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</si>
  <si>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MSDK-10HMA</t>
  </si>
  <si>
    <t>No.2 FO Circulating Pump</t>
  </si>
  <si>
    <t>No.1 Main LO Pump</t>
  </si>
  <si>
    <t>Check inner &amp; outer races &amp; ball surfaces for exfoliation.</t>
  </si>
  <si>
    <t>Plain Bearing</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</si>
  <si>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</si>
  <si>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</si>
  <si>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</si>
  <si>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</si>
  <si>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</si>
  <si>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</si>
  <si>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</si>
  <si>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</si>
  <si>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Check for sliding surface contact conditions as well as for wear conditions.</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</si>
  <si>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</si>
  <si>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</si>
  <si>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</si>
  <si>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</si>
  <si>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</si>
  <si>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</si>
  <si>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</si>
  <si>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</si>
  <si>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</si>
  <si>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C1T-250L</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</si>
  <si>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</si>
  <si>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</si>
  <si>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</si>
  <si>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</si>
  <si>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</si>
  <si>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</si>
  <si>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</si>
  <si>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</si>
  <si>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</si>
  <si>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</si>
  <si>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</si>
  <si>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</si>
  <si>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</si>
  <si>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Check abrasion &amp;, if any defect is discovered. Renew</t>
  </si>
  <si>
    <t>V-belt</t>
  </si>
  <si>
    <t>Sludge Pump</t>
  </si>
  <si>
    <t>HNP-401</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</si>
  <si>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</si>
  <si>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</si>
  <si>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</si>
  <si>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</si>
  <si>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</si>
  <si>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</si>
  <si>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</si>
  <si>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Check up conditions of contact, flaw in sliding faces &amp; bend to shaft.</t>
  </si>
  <si>
    <t>Oil-seal</t>
  </si>
  <si>
    <t>Check up surface flaw &amp; condition of deterioration. Renew it if deformed.</t>
  </si>
  <si>
    <t>Oil- seal</t>
  </si>
  <si>
    <t>Renew it.</t>
  </si>
  <si>
    <t xml:space="preserve">Leather bowl (Bucket ring) </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</si>
  <si>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</si>
  <si>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</si>
  <si>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</si>
  <si>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</si>
  <si>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</si>
  <si>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</si>
  <si>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</si>
  <si>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</si>
  <si>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</si>
  <si>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400U-4F</t>
  </si>
  <si>
    <t>SHOWA IND. CO., LTD.</t>
  </si>
  <si>
    <t>Temperature</t>
  </si>
  <si>
    <t>Confirm temp. diff. between tube &amp; shell section.</t>
  </si>
  <si>
    <t>Cover &amp; inner surface of tubes &amp; sheet surface</t>
  </si>
  <si>
    <t>Check the degree of wear on corrosion protection</t>
  </si>
  <si>
    <t>Protecting plate</t>
  </si>
  <si>
    <t>Check or replace if necessary</t>
  </si>
  <si>
    <t>Relief &amp; safety valve</t>
  </si>
  <si>
    <t>CLR-001</t>
  </si>
  <si>
    <t>CLR-002</t>
  </si>
  <si>
    <t>CLR-003</t>
  </si>
  <si>
    <t>CLR-004</t>
  </si>
  <si>
    <t>4 Ton Engine Room Crane</t>
  </si>
  <si>
    <t>MAB-0407</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</si>
  <si>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</si>
  <si>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</si>
  <si>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</si>
  <si>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</si>
  <si>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</si>
  <si>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</si>
  <si>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</si>
  <si>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</si>
  <si>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</si>
  <si>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</si>
  <si>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</si>
  <si>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</si>
  <si>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</si>
  <si>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</si>
  <si>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</si>
  <si>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</si>
  <si>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</si>
  <si>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</si>
  <si>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</si>
  <si>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</si>
  <si>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</si>
  <si>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</si>
  <si>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</si>
  <si>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</si>
  <si>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</si>
  <si>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</si>
  <si>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</si>
  <si>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Visual chech &amp; measurement</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</si>
  <si>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</si>
  <si>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</si>
  <si>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</si>
  <si>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</si>
  <si>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</si>
  <si>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</si>
  <si>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</si>
  <si>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</si>
  <si>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</si>
  <si>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</si>
  <si>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</si>
  <si>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</si>
  <si>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</si>
  <si>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</si>
  <si>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</si>
  <si>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</si>
  <si>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</si>
  <si>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</si>
  <si>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</si>
  <si>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</si>
  <si>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</si>
  <si>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</si>
  <si>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</si>
  <si>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</si>
  <si>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</si>
  <si>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</si>
  <si>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</si>
  <si>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</si>
  <si>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</si>
  <si>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</si>
  <si>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</si>
  <si>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</si>
  <si>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</si>
  <si>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</si>
  <si>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</si>
  <si>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</si>
  <si>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</si>
  <si>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</si>
  <si>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</si>
  <si>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</si>
  <si>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</si>
  <si>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</si>
  <si>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</si>
  <si>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</si>
  <si>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</si>
  <si>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</si>
  <si>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</si>
  <si>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</si>
  <si>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</si>
  <si>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</si>
  <si>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</si>
  <si>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</si>
  <si>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</si>
  <si>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</si>
  <si>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</si>
  <si>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</si>
  <si>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</si>
  <si>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</si>
  <si>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</si>
  <si>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</si>
  <si>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</si>
  <si>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</si>
  <si>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</si>
  <si>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</si>
  <si>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</si>
  <si>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</si>
  <si>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</si>
  <si>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</si>
  <si>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</si>
  <si>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</si>
  <si>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</si>
  <si>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</si>
  <si>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</si>
  <si>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</si>
  <si>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</si>
  <si>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</si>
  <si>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</si>
  <si>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</si>
  <si>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</si>
  <si>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</si>
  <si>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</si>
  <si>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</si>
  <si>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</si>
  <si>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</si>
  <si>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</si>
  <si>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</si>
  <si>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</si>
  <si>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</si>
  <si>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</si>
  <si>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</si>
  <si>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</si>
  <si>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</si>
  <si>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SASAKURA</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</si>
  <si>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</si>
  <si>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</si>
  <si>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</si>
  <si>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</si>
  <si>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</si>
  <si>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</si>
  <si>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</si>
  <si>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</si>
  <si>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</si>
  <si>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</si>
  <si>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</si>
  <si>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</si>
  <si>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</si>
  <si>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Discharge ofexcess sludge</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</si>
  <si>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</si>
  <si>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</si>
  <si>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</si>
  <si>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</si>
  <si>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</si>
  <si>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</si>
  <si>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</si>
  <si>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</si>
  <si>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</si>
  <si>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</si>
  <si>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</si>
  <si>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</si>
  <si>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</si>
  <si>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</si>
  <si>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</si>
  <si>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</si>
  <si>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</si>
  <si>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</si>
  <si>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</si>
  <si>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</si>
  <si>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</si>
  <si>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</si>
  <si>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</si>
  <si>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</si>
  <si>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</si>
  <si>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</si>
  <si>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VIM-50</t>
  </si>
  <si>
    <t>VOLCANO</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</si>
  <si>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</si>
  <si>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</si>
  <si>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</si>
  <si>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</si>
  <si>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</si>
  <si>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</si>
  <si>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</si>
  <si>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</si>
  <si>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</si>
  <si>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</si>
  <si>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</si>
  <si>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</si>
  <si>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</si>
  <si>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</si>
  <si>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</si>
  <si>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</si>
  <si>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</si>
  <si>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</si>
  <si>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</si>
  <si>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</si>
  <si>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</si>
  <si>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</si>
  <si>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</si>
  <si>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</si>
  <si>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</si>
  <si>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</si>
  <si>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</si>
  <si>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</si>
  <si>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</si>
  <si>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</si>
  <si>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</si>
  <si>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</si>
  <si>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</si>
  <si>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</si>
  <si>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</si>
  <si>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</si>
  <si>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</si>
  <si>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</si>
  <si>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</si>
  <si>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</si>
  <si>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</si>
  <si>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</si>
  <si>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</si>
  <si>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</si>
  <si>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</si>
  <si>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</si>
  <si>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</si>
  <si>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</si>
  <si>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</si>
  <si>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</si>
  <si>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</si>
  <si>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</si>
  <si>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</si>
  <si>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</si>
  <si>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</si>
  <si>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</si>
  <si>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</si>
  <si>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</si>
  <si>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</si>
  <si>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</si>
  <si>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</si>
  <si>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</si>
  <si>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</si>
  <si>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</si>
  <si>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</si>
  <si>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</si>
  <si>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</si>
  <si>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</si>
  <si>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</si>
  <si>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</si>
  <si>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</si>
  <si>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</si>
  <si>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</si>
  <si>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</si>
  <si>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</si>
  <si>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</si>
  <si>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</si>
  <si>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</si>
  <si>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</si>
  <si>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</si>
  <si>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</si>
  <si>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K.C LTD</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</si>
  <si>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</si>
  <si>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</si>
  <si>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</si>
  <si>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</si>
  <si>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</si>
  <si>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</si>
  <si>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</si>
  <si>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</si>
  <si>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</si>
  <si>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</si>
  <si>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</si>
  <si>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</si>
  <si>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</si>
  <si>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</si>
  <si>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</si>
  <si>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</si>
  <si>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</si>
  <si>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</si>
  <si>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</si>
  <si>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</si>
  <si>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</si>
  <si>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</si>
  <si>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</si>
  <si>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</si>
  <si>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</si>
  <si>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</si>
  <si>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USP3HR</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</si>
  <si>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</si>
  <si>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</si>
  <si>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</si>
  <si>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</si>
  <si>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</si>
  <si>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</si>
  <si>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</si>
  <si>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</si>
  <si>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</si>
  <si>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</si>
  <si>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</si>
  <si>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</si>
  <si>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</si>
  <si>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</si>
  <si>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</si>
  <si>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 xml:space="preserve">Motor bearing </t>
  </si>
  <si>
    <t>If falls below the limit, dry the stator or if still low. Repair.</t>
  </si>
  <si>
    <t>Visual Check for dust, peeling of coating, rust</t>
  </si>
  <si>
    <t>AKA-1120</t>
  </si>
  <si>
    <t>HI AIR KOREA</t>
  </si>
  <si>
    <t>No.1 ER Supply Fan</t>
  </si>
  <si>
    <t>No.2 ER Supply Fan</t>
  </si>
  <si>
    <t>No.3 ER Supply Fan</t>
  </si>
  <si>
    <t>TTF-2.5-S1</t>
  </si>
  <si>
    <t>Waste Oil Tank Exhaust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</si>
  <si>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</si>
  <si>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</si>
  <si>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</si>
  <si>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</si>
  <si>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</si>
  <si>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</si>
  <si>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USDN40J</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</si>
  <si>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</si>
  <si>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</si>
  <si>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</si>
  <si>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</si>
  <si>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</si>
  <si>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</si>
  <si>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</si>
  <si>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</si>
  <si>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</si>
  <si>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</si>
  <si>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</si>
  <si>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IDG100M2</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</si>
  <si>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</si>
  <si>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</si>
  <si>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</si>
  <si>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</si>
  <si>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</si>
  <si>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</si>
  <si>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</si>
  <si>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</si>
  <si>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</si>
  <si>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</si>
  <si>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</si>
  <si>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</si>
  <si>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</si>
  <si>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</si>
  <si>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</si>
  <si>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SMC CORPORATION</t>
  </si>
  <si>
    <t>FO Shifter Pump</t>
  </si>
  <si>
    <t>N3AM-N350HVB</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</si>
  <si>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</si>
  <si>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</si>
  <si>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</si>
  <si>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</si>
  <si>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</si>
  <si>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</si>
  <si>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</si>
  <si>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</si>
  <si>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</si>
  <si>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</si>
  <si>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</si>
  <si>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</si>
  <si>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</si>
  <si>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</si>
  <si>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FE21-126</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</si>
  <si>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</si>
  <si>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</si>
  <si>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</si>
  <si>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</si>
  <si>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</si>
  <si>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</si>
  <si>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</si>
  <si>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</si>
  <si>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</si>
  <si>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</si>
  <si>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</si>
  <si>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</si>
  <si>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</si>
  <si>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</si>
  <si>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</si>
  <si>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</si>
  <si>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</si>
  <si>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</si>
  <si>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</si>
  <si>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</si>
  <si>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</si>
  <si>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</si>
  <si>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</si>
  <si>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</si>
  <si>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</si>
  <si>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</si>
  <si>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</si>
  <si>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</si>
  <si>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</si>
  <si>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</si>
  <si>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</si>
  <si>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</si>
  <si>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</si>
  <si>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</si>
  <si>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</si>
  <si>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</si>
  <si>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</si>
  <si>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</si>
  <si>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</si>
  <si>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</si>
  <si>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</si>
  <si>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</si>
  <si>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</si>
  <si>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</si>
  <si>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</si>
  <si>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</si>
  <si>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</si>
  <si>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</si>
  <si>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</si>
  <si>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</si>
  <si>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</si>
  <si>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EMSN-150MD</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</si>
  <si>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</si>
  <si>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</si>
  <si>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</si>
  <si>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</si>
  <si>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</si>
  <si>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</si>
  <si>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</si>
  <si>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</si>
  <si>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</si>
  <si>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</si>
  <si>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</si>
  <si>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</si>
  <si>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</si>
  <si>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</si>
  <si>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</si>
  <si>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</si>
  <si>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</si>
  <si>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</si>
  <si>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</si>
  <si>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</si>
  <si>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</si>
  <si>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</si>
  <si>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</si>
  <si>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</si>
  <si>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RHSN5BCR</t>
  </si>
  <si>
    <t>No.2 Reefer Provision Plant</t>
  </si>
  <si>
    <t>SWG-011</t>
  </si>
  <si>
    <t>ADU</t>
  </si>
  <si>
    <t>SGA</t>
  </si>
  <si>
    <t>RPP01</t>
  </si>
  <si>
    <t>RPP02</t>
  </si>
  <si>
    <t>Total Running Hours:</t>
  </si>
  <si>
    <t>Reporting Date:</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</si>
  <si>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</si>
  <si>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</si>
  <si>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</si>
  <si>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</si>
  <si>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</si>
  <si>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</si>
  <si>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</si>
  <si>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</si>
  <si>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</si>
  <si>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</si>
  <si>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</si>
  <si>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</si>
  <si>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</si>
  <si>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</si>
  <si>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</si>
  <si>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</si>
  <si>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</si>
  <si>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</si>
  <si>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</si>
  <si>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</si>
  <si>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</si>
  <si>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</si>
  <si>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</si>
  <si>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</si>
  <si>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</si>
  <si>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</si>
  <si>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</si>
  <si>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</si>
  <si>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</si>
  <si>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</si>
  <si>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</si>
  <si>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</si>
  <si>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</si>
  <si>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</si>
  <si>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</si>
  <si>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</si>
  <si>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</si>
  <si>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</si>
  <si>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</si>
  <si>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</si>
  <si>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</si>
  <si>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</si>
  <si>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</si>
  <si>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</si>
  <si>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</si>
  <si>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</si>
  <si>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</si>
  <si>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</si>
  <si>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</si>
  <si>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</si>
  <si>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</si>
  <si>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</si>
  <si>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</si>
  <si>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</si>
  <si>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</si>
  <si>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</si>
  <si>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</si>
  <si>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</si>
  <si>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</si>
  <si>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</si>
  <si>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</si>
  <si>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</si>
  <si>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Cooling SW Booster Pump</t>
  </si>
  <si>
    <t>No. 2 Cooling SW Booster Pump</t>
  </si>
  <si>
    <t>No. 1 FO Supply Pump</t>
  </si>
  <si>
    <t>No. 2 FO Supply Pump</t>
  </si>
  <si>
    <t>ER Crane</t>
  </si>
  <si>
    <t>MSTP</t>
  </si>
  <si>
    <t>OWS</t>
  </si>
  <si>
    <t>FWG</t>
  </si>
  <si>
    <t>MGPS</t>
  </si>
  <si>
    <t>Waste Oil Tank Fan</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</si>
  <si>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</si>
  <si>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</si>
  <si>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</si>
  <si>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</si>
  <si>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</si>
  <si>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</si>
  <si>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</si>
  <si>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</si>
  <si>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</si>
  <si>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</si>
  <si>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</si>
  <si>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</si>
  <si>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</si>
  <si>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</si>
  <si>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</si>
  <si>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</si>
  <si>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</si>
  <si>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</si>
  <si>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</si>
  <si>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</si>
  <si>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</si>
  <si>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</si>
  <si>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</si>
  <si>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</si>
  <si>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</si>
  <si>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</si>
  <si>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</si>
  <si>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</si>
  <si>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</si>
  <si>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</si>
  <si>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</si>
  <si>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</si>
  <si>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</si>
  <si>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</si>
  <si>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</si>
  <si>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</si>
  <si>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START UP PUMP RUN HOUR</t>
  </si>
  <si>
    <t>#2 START UP PUMP RUN HOUR</t>
  </si>
  <si>
    <t>#1 MAIN CFW PUMP RUN HOUR</t>
  </si>
  <si>
    <t>#2 MAIN CFW PUMP RUN HOUR</t>
  </si>
  <si>
    <t>SJ10G</t>
  </si>
  <si>
    <t>SJ20G</t>
  </si>
  <si>
    <t>FBP</t>
  </si>
  <si>
    <t>FGS</t>
  </si>
  <si>
    <t>LOT</t>
  </si>
  <si>
    <t>LOP</t>
  </si>
  <si>
    <t>FOT</t>
  </si>
  <si>
    <t>DOT</t>
  </si>
  <si>
    <t>SLP</t>
  </si>
  <si>
    <t>BLG</t>
  </si>
  <si>
    <t>BLS</t>
  </si>
  <si>
    <t>SHF</t>
  </si>
  <si>
    <t>CLR</t>
  </si>
  <si>
    <t>CRN</t>
  </si>
  <si>
    <t>SWG</t>
  </si>
  <si>
    <t>INC</t>
  </si>
  <si>
    <t>STZ</t>
  </si>
  <si>
    <t>ACS</t>
  </si>
  <si>
    <t>AAC</t>
  </si>
  <si>
    <t>ERF01</t>
  </si>
  <si>
    <t>ERF02</t>
  </si>
  <si>
    <t>WOT</t>
  </si>
  <si>
    <t>EGE</t>
  </si>
  <si>
    <t>STG01</t>
  </si>
  <si>
    <t>SGT02</t>
  </si>
  <si>
    <t>SGT02-001</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</si>
  <si>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</si>
  <si>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</si>
  <si>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</si>
  <si>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</si>
  <si>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</si>
  <si>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</si>
  <si>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</si>
  <si>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</si>
  <si>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</si>
  <si>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</si>
  <si>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</si>
  <si>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</si>
  <si>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</si>
  <si>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</si>
  <si>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</si>
  <si>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</si>
  <si>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</si>
  <si>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</si>
  <si>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</si>
  <si>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</si>
  <si>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</si>
  <si>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</si>
  <si>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SGT02-002</t>
  </si>
  <si>
    <t>SGT02-003</t>
  </si>
  <si>
    <t>SGT02-004</t>
  </si>
  <si>
    <t>SGT02-005</t>
  </si>
  <si>
    <t>SGT02-006</t>
  </si>
  <si>
    <t>SGT02-007</t>
  </si>
  <si>
    <t>SGT02-008</t>
  </si>
  <si>
    <t>SGT02-009</t>
  </si>
  <si>
    <t>SGT02-010</t>
  </si>
  <si>
    <t>SGT02-011</t>
  </si>
  <si>
    <t>SGT02-012</t>
  </si>
  <si>
    <t>SGT02-013</t>
  </si>
  <si>
    <t>SGT02-014</t>
  </si>
  <si>
    <t>SGT02-015</t>
  </si>
  <si>
    <t>SGT02-016</t>
  </si>
  <si>
    <t>SGT02-017</t>
  </si>
  <si>
    <t>SGT02-018</t>
  </si>
  <si>
    <t>SGT02-019</t>
  </si>
  <si>
    <t>SGT02-020</t>
  </si>
  <si>
    <t>SGT02-021</t>
  </si>
  <si>
    <t>SGT02-022</t>
  </si>
  <si>
    <t>SGT02-023</t>
  </si>
  <si>
    <t>SGT02-024</t>
  </si>
  <si>
    <t>SGT02-025</t>
  </si>
  <si>
    <t>SGT02-026</t>
  </si>
  <si>
    <t>SGT02-027</t>
  </si>
  <si>
    <t>SGT02-028</t>
  </si>
  <si>
    <t>SGT02-029</t>
  </si>
  <si>
    <t>SGT02-030</t>
  </si>
  <si>
    <t>SGT02-031</t>
  </si>
  <si>
    <t>SGT02-032</t>
  </si>
  <si>
    <t>SGT02-033</t>
  </si>
  <si>
    <t>SGT02-034</t>
  </si>
  <si>
    <t>SGT02-035</t>
  </si>
  <si>
    <t>SGT02-036</t>
  </si>
  <si>
    <t>SGT02-037</t>
  </si>
  <si>
    <t>SGT02-038</t>
  </si>
  <si>
    <t>SGT02-039</t>
  </si>
  <si>
    <t>SGT02-040</t>
  </si>
  <si>
    <t>SGT02-041</t>
  </si>
  <si>
    <t>SGT02-042</t>
  </si>
  <si>
    <t>SGT02-043</t>
  </si>
  <si>
    <t>SGT02-044</t>
  </si>
  <si>
    <t>SGT02-045</t>
  </si>
  <si>
    <t>SGT02-046</t>
  </si>
  <si>
    <t>SGT02-047</t>
  </si>
  <si>
    <t>SGT02-048</t>
  </si>
  <si>
    <t>SGT02-049</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</si>
  <si>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</si>
  <si>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</si>
  <si>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</si>
  <si>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</si>
  <si>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</si>
  <si>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</si>
  <si>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</si>
  <si>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</si>
  <si>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</si>
  <si>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</si>
  <si>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</si>
  <si>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</si>
  <si>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</si>
  <si>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</si>
  <si>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</si>
  <si>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</si>
  <si>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</si>
  <si>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</si>
  <si>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</si>
  <si>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</si>
  <si>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</si>
  <si>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</si>
  <si>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</si>
  <si>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</si>
  <si>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</si>
  <si>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</si>
  <si>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</si>
  <si>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</si>
  <si>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</si>
  <si>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</si>
  <si>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</si>
  <si>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</si>
  <si>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</si>
  <si>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</si>
  <si>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</si>
  <si>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</si>
  <si>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</si>
  <si>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</si>
  <si>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</si>
  <si>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</si>
  <si>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</si>
  <si>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</si>
  <si>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</si>
  <si>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</si>
  <si>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</si>
  <si>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</si>
  <si>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</si>
  <si>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</si>
  <si>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</si>
  <si>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WOT-001</t>
  </si>
  <si>
    <t>WOT-002</t>
  </si>
  <si>
    <t>WOT-003</t>
  </si>
  <si>
    <t>WOT-004</t>
  </si>
  <si>
    <t>WOT-005</t>
  </si>
  <si>
    <t>WOT-006</t>
  </si>
  <si>
    <t>WOT-007</t>
  </si>
  <si>
    <t>WOT-008</t>
  </si>
  <si>
    <t>WOT-009</t>
  </si>
  <si>
    <t>WOT-010</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</si>
  <si>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</si>
  <si>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</si>
  <si>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</si>
  <si>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</si>
  <si>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</si>
  <si>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</si>
  <si>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</si>
  <si>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</si>
  <si>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</si>
  <si>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</si>
  <si>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</si>
  <si>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</si>
  <si>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</si>
  <si>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</si>
  <si>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</si>
  <si>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</si>
  <si>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</si>
  <si>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</si>
  <si>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</si>
  <si>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</si>
  <si>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</si>
  <si>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</si>
  <si>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</si>
  <si>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</si>
  <si>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</si>
  <si>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</si>
  <si>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</si>
  <si>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</si>
  <si>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</si>
  <si>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</si>
  <si>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</si>
  <si>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</si>
  <si>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</si>
  <si>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</si>
  <si>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</si>
  <si>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</si>
  <si>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</si>
  <si>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</si>
  <si>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</si>
  <si>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</si>
  <si>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</si>
  <si>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</si>
  <si>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</si>
  <si>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</si>
  <si>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</si>
  <si>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</si>
  <si>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</si>
  <si>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</si>
  <si>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</si>
  <si>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</si>
  <si>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</si>
  <si>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</si>
  <si>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</si>
  <si>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</si>
  <si>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</si>
  <si>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</si>
  <si>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</si>
  <si>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</si>
  <si>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</si>
  <si>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</si>
  <si>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</si>
  <si>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</si>
  <si>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</si>
  <si>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</si>
  <si>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</si>
  <si>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</si>
  <si>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</si>
  <si>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</si>
  <si>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</si>
  <si>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</si>
  <si>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</si>
  <si>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</si>
  <si>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</si>
  <si>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</si>
  <si>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</si>
  <si>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</si>
  <si>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</si>
  <si>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</si>
  <si>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</si>
  <si>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</si>
  <si>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</si>
  <si>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</si>
  <si>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</si>
  <si>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</si>
  <si>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</si>
  <si>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</si>
  <si>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</si>
  <si>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</si>
  <si>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</si>
  <si>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</si>
  <si>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</si>
  <si>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</si>
  <si>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SHF-001</t>
  </si>
  <si>
    <t>SHF-002</t>
  </si>
  <si>
    <t>SHF-003</t>
  </si>
  <si>
    <t>SHF-004</t>
  </si>
  <si>
    <t>SHF-005</t>
  </si>
  <si>
    <t>SHF-006</t>
  </si>
  <si>
    <t>BLS-001</t>
  </si>
  <si>
    <t>BLS-002</t>
  </si>
  <si>
    <t>BLS-003</t>
  </si>
  <si>
    <t>BLS-004</t>
  </si>
  <si>
    <t>BLS-005</t>
  </si>
  <si>
    <t>BLS-006</t>
  </si>
  <si>
    <t>BLS-007</t>
  </si>
  <si>
    <t>BLS-008</t>
  </si>
  <si>
    <t>BLS-009</t>
  </si>
  <si>
    <t>BLS-010</t>
  </si>
  <si>
    <t>BLS-011</t>
  </si>
  <si>
    <t>BLS-012</t>
  </si>
  <si>
    <t>BLS-013</t>
  </si>
  <si>
    <t>BLS-014</t>
  </si>
  <si>
    <t>BLS-015</t>
  </si>
  <si>
    <t>BLS-016</t>
  </si>
  <si>
    <t>BLS-017</t>
  </si>
  <si>
    <t>BLS-018</t>
  </si>
  <si>
    <t>BLS-019</t>
  </si>
  <si>
    <t>BLS-020</t>
  </si>
  <si>
    <t>BLS-021</t>
  </si>
  <si>
    <t>BLS-022</t>
  </si>
  <si>
    <t>BLS-023</t>
  </si>
  <si>
    <t>BLS-024</t>
  </si>
  <si>
    <t>BLS-025</t>
  </si>
  <si>
    <t>BLS-026</t>
  </si>
  <si>
    <t>BLS-027</t>
  </si>
  <si>
    <t>BLS-028</t>
  </si>
  <si>
    <t>BLS-029</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</si>
  <si>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</si>
  <si>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</si>
  <si>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</si>
  <si>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</si>
  <si>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</si>
  <si>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</si>
  <si>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</si>
  <si>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</si>
  <si>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</si>
  <si>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</si>
  <si>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</si>
  <si>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</si>
  <si>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</si>
  <si>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</si>
  <si>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</si>
  <si>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</si>
  <si>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</si>
  <si>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</si>
  <si>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</si>
  <si>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</si>
  <si>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</si>
  <si>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</si>
  <si>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</si>
  <si>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</si>
  <si>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</si>
  <si>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</si>
  <si>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</si>
  <si>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</si>
  <si>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</si>
  <si>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</si>
  <si>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</si>
  <si>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</si>
  <si>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</si>
  <si>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</si>
  <si>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</si>
  <si>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</si>
  <si>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</si>
  <si>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</si>
  <si>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</si>
  <si>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</si>
  <si>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</si>
  <si>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</si>
  <si>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</si>
  <si>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</si>
  <si>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</si>
  <si>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</si>
  <si>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</si>
  <si>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</si>
  <si>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</si>
  <si>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</si>
  <si>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</si>
  <si>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</si>
  <si>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</si>
  <si>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</si>
  <si>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</si>
  <si>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</si>
  <si>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</si>
  <si>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</si>
  <si>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</si>
  <si>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</si>
  <si>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</si>
  <si>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</si>
  <si>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</si>
  <si>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</si>
  <si>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</si>
  <si>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</si>
  <si>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</si>
  <si>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</si>
  <si>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</si>
  <si>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</si>
  <si>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</si>
  <si>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</si>
  <si>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</si>
  <si>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</si>
  <si>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</si>
  <si>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</si>
  <si>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</si>
  <si>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</si>
  <si>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</si>
  <si>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</si>
  <si>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</si>
  <si>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</si>
  <si>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</si>
  <si>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</si>
  <si>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</si>
  <si>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</si>
  <si>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</si>
  <si>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</si>
  <si>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</si>
  <si>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</si>
  <si>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</si>
  <si>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</si>
  <si>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</si>
  <si>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</si>
  <si>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</si>
  <si>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</si>
  <si>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</si>
  <si>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</si>
  <si>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</si>
  <si>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</si>
  <si>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</si>
  <si>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</si>
  <si>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</si>
  <si>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</si>
  <si>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</si>
  <si>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</si>
  <si>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</si>
  <si>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</si>
  <si>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</si>
  <si>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</si>
  <si>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</si>
  <si>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</si>
  <si>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</si>
  <si>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</si>
  <si>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</si>
  <si>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</si>
  <si>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</si>
  <si>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</si>
  <si>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</si>
  <si>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</si>
  <si>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</si>
  <si>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</si>
  <si>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</si>
  <si>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</si>
  <si>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</si>
  <si>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</si>
  <si>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</si>
  <si>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</si>
  <si>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</si>
  <si>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</si>
  <si>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</si>
  <si>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</si>
  <si>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</si>
  <si>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</si>
  <si>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</si>
  <si>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</si>
  <si>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</si>
  <si>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</si>
  <si>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</si>
  <si>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</si>
  <si>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</si>
  <si>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</si>
  <si>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</si>
  <si>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</si>
  <si>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</si>
  <si>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</si>
  <si>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</si>
  <si>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</si>
  <si>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</si>
  <si>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</si>
  <si>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</si>
  <si>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</si>
  <si>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</si>
  <si>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</si>
  <si>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</si>
  <si>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</si>
  <si>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</si>
  <si>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</si>
  <si>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</si>
  <si>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</si>
  <si>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</si>
  <si>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</si>
  <si>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</si>
  <si>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</si>
  <si>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</si>
  <si>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</si>
  <si>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</si>
  <si>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</si>
  <si>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</si>
  <si>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</si>
  <si>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</si>
  <si>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</si>
  <si>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</si>
  <si>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</si>
  <si>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</si>
  <si>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</si>
  <si>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</si>
  <si>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</si>
  <si>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</si>
  <si>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</si>
  <si>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</si>
  <si>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</si>
  <si>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</si>
  <si>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</si>
  <si>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</si>
  <si>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</si>
  <si>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</si>
  <si>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</si>
  <si>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</si>
  <si>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</si>
  <si>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</si>
  <si>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</si>
  <si>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</si>
  <si>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</si>
  <si>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</si>
  <si>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</si>
  <si>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</si>
  <si>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</si>
  <si>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</si>
  <si>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</si>
  <si>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</si>
  <si>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</si>
  <si>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</si>
  <si>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</si>
  <si>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</si>
  <si>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</si>
  <si>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</si>
  <si>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</si>
  <si>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</si>
  <si>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</si>
  <si>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</si>
  <si>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</si>
  <si>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</si>
  <si>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</si>
  <si>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</si>
  <si>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</si>
  <si>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</si>
  <si>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</si>
  <si>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</si>
  <si>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</si>
  <si>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</si>
  <si>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</si>
  <si>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</si>
  <si>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</si>
  <si>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</si>
  <si>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</si>
  <si>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</si>
  <si>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</si>
  <si>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</si>
  <si>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</si>
  <si>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</si>
  <si>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</si>
  <si>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</si>
  <si>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</si>
  <si>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</si>
  <si>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</si>
  <si>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</si>
  <si>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</si>
  <si>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</si>
  <si>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</si>
  <si>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</si>
  <si>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</si>
  <si>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</si>
  <si>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</si>
  <si>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</si>
  <si>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</si>
  <si>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</si>
  <si>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</si>
  <si>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</si>
  <si>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</si>
  <si>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</si>
  <si>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</si>
  <si>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</si>
  <si>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</si>
  <si>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</si>
  <si>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</si>
  <si>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</si>
  <si>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</si>
  <si>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</si>
  <si>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</si>
  <si>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</si>
  <si>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</si>
  <si>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</si>
  <si>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</si>
  <si>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</si>
  <si>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</si>
  <si>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</si>
  <si>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</si>
  <si>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</si>
  <si>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</si>
  <si>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</si>
  <si>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</si>
  <si>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</si>
  <si>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</si>
  <si>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</si>
  <si>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</si>
  <si>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</si>
  <si>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</si>
  <si>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</si>
  <si>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</si>
  <si>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</si>
  <si>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</si>
  <si>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</si>
  <si>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</si>
  <si>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</si>
  <si>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</si>
  <si>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</si>
  <si>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</si>
  <si>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</si>
  <si>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</si>
  <si>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</si>
  <si>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</si>
  <si>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</si>
  <si>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</si>
  <si>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</si>
  <si>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</si>
  <si>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</si>
  <si>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</si>
  <si>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</si>
  <si>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</si>
  <si>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</si>
  <si>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</si>
  <si>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</si>
  <si>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</si>
  <si>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</si>
  <si>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STL01</t>
  </si>
  <si>
    <t>STL01-001</t>
  </si>
  <si>
    <t>STL01-002</t>
  </si>
  <si>
    <t>STL01-003</t>
  </si>
  <si>
    <t>STL01-004</t>
  </si>
  <si>
    <t>STL01-005</t>
  </si>
  <si>
    <t>STL01-006</t>
  </si>
  <si>
    <t>STL01-007</t>
  </si>
  <si>
    <t>STL01-008</t>
  </si>
  <si>
    <t>STL01-009</t>
  </si>
  <si>
    <t>STL01-010</t>
  </si>
  <si>
    <t>STL01-011</t>
  </si>
  <si>
    <t>STL01-012</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</si>
  <si>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</si>
  <si>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</si>
  <si>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</si>
  <si>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</si>
  <si>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</si>
  <si>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</si>
  <si>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</si>
  <si>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</si>
  <si>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</si>
  <si>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</si>
  <si>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</si>
  <si>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</si>
  <si>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</si>
  <si>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</si>
  <si>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</si>
  <si>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</si>
  <si>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</si>
  <si>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</si>
  <si>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</si>
  <si>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</si>
  <si>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</si>
  <si>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</si>
  <si>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</si>
  <si>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</si>
  <si>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</si>
  <si>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</si>
  <si>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</si>
  <si>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</si>
  <si>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</si>
  <si>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</si>
  <si>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</si>
  <si>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</si>
  <si>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</si>
  <si>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</si>
  <si>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</si>
  <si>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</si>
  <si>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</si>
  <si>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</si>
  <si>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</si>
  <si>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</si>
  <si>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</si>
  <si>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</si>
  <si>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</si>
  <si>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</si>
  <si>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</si>
  <si>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</si>
  <si>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</si>
  <si>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</si>
  <si>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</si>
  <si>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</si>
  <si>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</si>
  <si>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</si>
  <si>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</si>
  <si>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</si>
  <si>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</si>
  <si>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</si>
  <si>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</si>
  <si>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</si>
  <si>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</si>
  <si>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</si>
  <si>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</si>
  <si>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</si>
  <si>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</si>
  <si>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</si>
  <si>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</si>
  <si>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</si>
  <si>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</si>
  <si>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</si>
  <si>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</si>
  <si>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</si>
  <si>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</si>
  <si>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</si>
  <si>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</si>
  <si>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</si>
  <si>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</si>
  <si>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</si>
  <si>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</si>
  <si>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</si>
  <si>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</si>
  <si>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</si>
  <si>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</si>
  <si>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</si>
  <si>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</si>
  <si>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</si>
  <si>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</si>
  <si>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</si>
  <si>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</si>
  <si>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</si>
  <si>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</si>
  <si>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</si>
  <si>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</si>
  <si>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</si>
  <si>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</si>
  <si>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</si>
  <si>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</si>
  <si>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</si>
  <si>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</si>
  <si>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</si>
  <si>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</si>
  <si>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</si>
  <si>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</si>
  <si>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</si>
  <si>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</si>
  <si>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</si>
  <si>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</si>
  <si>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</si>
  <si>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</si>
  <si>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</si>
  <si>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</si>
  <si>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</si>
  <si>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</si>
  <si>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</si>
  <si>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</si>
  <si>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</si>
  <si>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</si>
  <si>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</si>
  <si>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</si>
  <si>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</si>
  <si>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</si>
  <si>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</si>
  <si>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</si>
  <si>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</si>
  <si>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</si>
  <si>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</si>
  <si>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</si>
  <si>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</si>
  <si>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</si>
  <si>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</si>
  <si>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</si>
  <si>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</si>
  <si>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</si>
  <si>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</si>
  <si>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</si>
  <si>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</si>
  <si>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</si>
  <si>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</si>
  <si>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</si>
  <si>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</si>
  <si>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</si>
  <si>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</si>
  <si>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</si>
  <si>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</si>
  <si>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</si>
  <si>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</si>
  <si>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</si>
  <si>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</si>
  <si>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</si>
  <si>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</si>
  <si>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</si>
  <si>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</si>
  <si>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</si>
  <si>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</si>
  <si>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</si>
  <si>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</si>
  <si>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</si>
  <si>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</si>
  <si>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</si>
  <si>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</si>
  <si>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</si>
  <si>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</si>
  <si>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</si>
  <si>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</si>
  <si>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</si>
  <si>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</si>
  <si>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</si>
  <si>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</si>
  <si>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</si>
  <si>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</si>
  <si>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</si>
  <si>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</si>
  <si>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FWP02-028</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</si>
  <si>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</si>
  <si>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</si>
  <si>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</si>
  <si>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</si>
  <si>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</si>
  <si>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</si>
  <si>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</si>
  <si>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</si>
  <si>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</si>
  <si>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</si>
  <si>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</si>
  <si>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</si>
  <si>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</si>
  <si>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</si>
  <si>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</si>
  <si>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</si>
  <si>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</si>
  <si>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</si>
  <si>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</si>
  <si>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</si>
  <si>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</si>
  <si>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</si>
  <si>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</si>
  <si>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</si>
  <si>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</si>
  <si>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</si>
  <si>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</si>
  <si>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</si>
  <si>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</si>
  <si>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</si>
  <si>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</si>
  <si>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</si>
  <si>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</si>
  <si>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</si>
  <si>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</si>
  <si>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</si>
  <si>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</si>
  <si>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</si>
  <si>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</si>
  <si>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</si>
  <si>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</si>
  <si>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</si>
  <si>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</si>
  <si>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</si>
  <si>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</si>
  <si>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</si>
  <si>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</si>
  <si>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</si>
  <si>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</si>
  <si>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</si>
  <si>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</si>
  <si>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</si>
  <si>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</si>
  <si>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</si>
  <si>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</si>
  <si>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</si>
  <si>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</si>
  <si>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</si>
  <si>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</si>
  <si>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</si>
  <si>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</si>
  <si>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</si>
  <si>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</si>
  <si>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</si>
  <si>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</si>
  <si>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</si>
  <si>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</si>
  <si>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</si>
  <si>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</si>
  <si>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</si>
  <si>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</si>
  <si>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</si>
  <si>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</si>
  <si>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</si>
  <si>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</si>
  <si>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</si>
  <si>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</si>
  <si>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</si>
  <si>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</si>
  <si>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</si>
  <si>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</si>
  <si>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</si>
  <si>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</si>
  <si>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</si>
  <si>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</si>
  <si>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</si>
  <si>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</si>
  <si>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</si>
  <si>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</si>
  <si>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</si>
  <si>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</si>
  <si>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</si>
  <si>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</si>
  <si>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</si>
  <si>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</si>
  <si>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</si>
  <si>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</si>
  <si>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</si>
  <si>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</si>
  <si>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</si>
  <si>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</si>
  <si>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</si>
  <si>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</si>
  <si>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</si>
  <si>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</si>
  <si>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</si>
  <si>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</si>
  <si>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</si>
  <si>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</si>
  <si>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</si>
  <si>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</si>
  <si>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</si>
  <si>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</si>
  <si>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</si>
  <si>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</si>
  <si>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</si>
  <si>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</si>
  <si>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</si>
  <si>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</si>
  <si>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</si>
  <si>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</si>
  <si>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</si>
  <si>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</si>
  <si>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</si>
  <si>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</si>
  <si>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</si>
  <si>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</si>
  <si>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</si>
  <si>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</si>
  <si>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</si>
  <si>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</si>
  <si>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</si>
  <si>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</si>
  <si>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</si>
  <si>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</si>
  <si>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</si>
  <si>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</si>
  <si>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</si>
  <si>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</si>
  <si>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</si>
  <si>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</si>
  <si>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</si>
  <si>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</si>
  <si>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</si>
  <si>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</si>
  <si>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</si>
  <si>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</si>
  <si>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</si>
  <si>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</si>
  <si>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</si>
  <si>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</si>
  <si>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</si>
  <si>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</si>
  <si>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</si>
  <si>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</si>
  <si>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</si>
  <si>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</si>
  <si>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</si>
  <si>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</si>
  <si>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</si>
  <si>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</si>
  <si>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</si>
  <si>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</si>
  <si>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</si>
  <si>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</si>
  <si>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</si>
  <si>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</si>
  <si>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</si>
  <si>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</si>
  <si>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</si>
  <si>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</si>
  <si>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</si>
  <si>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CSB01</t>
  </si>
  <si>
    <t>CSB02</t>
  </si>
  <si>
    <t>CSB02-001</t>
  </si>
  <si>
    <t>CSB02-002</t>
  </si>
  <si>
    <t>CSB02-003</t>
  </si>
  <si>
    <t>CSB02-004</t>
  </si>
  <si>
    <t>CSB02-005</t>
  </si>
  <si>
    <t>CSB02-006</t>
  </si>
  <si>
    <t>CSB02-007</t>
  </si>
  <si>
    <t>CSB02-008</t>
  </si>
  <si>
    <t>CSB02-009</t>
  </si>
  <si>
    <t>CSB02-010</t>
  </si>
  <si>
    <t>CSB02-011</t>
  </si>
  <si>
    <t>CSB02-012</t>
  </si>
  <si>
    <t>CSB02-013</t>
  </si>
  <si>
    <t>CSB02-014</t>
  </si>
  <si>
    <t>CSB02-015</t>
  </si>
  <si>
    <t>CSB02-016</t>
  </si>
  <si>
    <t>CSB02-017</t>
  </si>
  <si>
    <t>CSB02-018</t>
  </si>
  <si>
    <t>CSB02-019</t>
  </si>
  <si>
    <t>CSB02-020</t>
  </si>
  <si>
    <t>CSB02-021</t>
  </si>
  <si>
    <t>CSB02-022</t>
  </si>
  <si>
    <t>CSB02-023</t>
  </si>
  <si>
    <t>CSB02-024</t>
  </si>
  <si>
    <t>CSB02-025</t>
  </si>
  <si>
    <t>CSB02-026</t>
  </si>
  <si>
    <t>CSB02-027</t>
  </si>
  <si>
    <t>CSB02-028</t>
  </si>
  <si>
    <t>CSB01-001</t>
  </si>
  <si>
    <t>CSB01-002</t>
  </si>
  <si>
    <t>CSB01-003</t>
  </si>
  <si>
    <t>CSB01-004</t>
  </si>
  <si>
    <t>CSB01-005</t>
  </si>
  <si>
    <t>CSB01-006</t>
  </si>
  <si>
    <t>CSB01-007</t>
  </si>
  <si>
    <t>CSB01-008</t>
  </si>
  <si>
    <t>CSB01-009</t>
  </si>
  <si>
    <t>CSB01-010</t>
  </si>
  <si>
    <t>CSB01-011</t>
  </si>
  <si>
    <t>CSB01-012</t>
  </si>
  <si>
    <t>CSB01-013</t>
  </si>
  <si>
    <t>CSB01-014</t>
  </si>
  <si>
    <t>CSB01-015</t>
  </si>
  <si>
    <t>CSB01-016</t>
  </si>
  <si>
    <t>CSB01-017</t>
  </si>
  <si>
    <t>CSB01-018</t>
  </si>
  <si>
    <t>CSB01-019</t>
  </si>
  <si>
    <t>CSB01-020</t>
  </si>
  <si>
    <t>CSB01-021</t>
  </si>
  <si>
    <t>CSB01-022</t>
  </si>
  <si>
    <t>CSB01-023</t>
  </si>
  <si>
    <t>CSB01-024</t>
  </si>
  <si>
    <t>CSB01-025</t>
  </si>
  <si>
    <t>CSB01-026</t>
  </si>
  <si>
    <t>CSB01-027</t>
  </si>
  <si>
    <t>CSB01-028</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</si>
  <si>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</si>
  <si>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</si>
  <si>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</si>
  <si>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</si>
  <si>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</si>
  <si>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</si>
  <si>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</si>
  <si>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</si>
  <si>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</si>
  <si>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</si>
  <si>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</si>
  <si>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</si>
  <si>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</si>
  <si>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</si>
  <si>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</si>
  <si>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</si>
  <si>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</si>
  <si>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</si>
  <si>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</si>
  <si>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</si>
  <si>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</si>
  <si>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</si>
  <si>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</si>
  <si>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</si>
  <si>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</si>
  <si>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</si>
  <si>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</si>
  <si>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</si>
  <si>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</si>
  <si>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</si>
  <si>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</si>
  <si>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</si>
  <si>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</si>
  <si>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</si>
  <si>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</si>
  <si>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</si>
  <si>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</si>
  <si>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</si>
  <si>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</si>
  <si>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</si>
  <si>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</si>
  <si>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</si>
  <si>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</si>
  <si>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</si>
  <si>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</si>
  <si>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</si>
  <si>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</si>
  <si>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</si>
  <si>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</si>
  <si>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</si>
  <si>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</si>
  <si>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</si>
  <si>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</si>
  <si>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</si>
  <si>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</si>
  <si>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</si>
  <si>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</si>
  <si>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</si>
  <si>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</si>
  <si>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</si>
  <si>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</si>
  <si>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</si>
  <si>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</si>
  <si>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</si>
  <si>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</si>
  <si>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</si>
  <si>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</si>
  <si>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</si>
  <si>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</si>
  <si>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</si>
  <si>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</si>
  <si>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</si>
  <si>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</si>
  <si>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</si>
  <si>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</si>
  <si>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</si>
  <si>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</si>
  <si>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</si>
  <si>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</si>
  <si>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</si>
  <si>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</si>
  <si>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</si>
  <si>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</si>
  <si>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</si>
  <si>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</si>
  <si>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</si>
  <si>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</si>
  <si>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MCF01</t>
  </si>
  <si>
    <t>MCF01-001</t>
  </si>
  <si>
    <t>MCF01-002</t>
  </si>
  <si>
    <t>MCF01-003</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</si>
  <si>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</si>
  <si>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</si>
  <si>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</si>
  <si>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</si>
  <si>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</si>
  <si>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</si>
  <si>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</si>
  <si>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</si>
  <si>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</si>
  <si>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</si>
  <si>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</si>
  <si>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</si>
  <si>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</si>
  <si>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</si>
  <si>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</si>
  <si>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</si>
  <si>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</si>
  <si>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</si>
  <si>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</si>
  <si>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</si>
  <si>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</si>
  <si>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</si>
  <si>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</si>
  <si>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</si>
  <si>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</si>
  <si>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</si>
  <si>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</si>
  <si>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</si>
  <si>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</si>
  <si>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</si>
  <si>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</si>
  <si>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</si>
  <si>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</si>
  <si>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</si>
  <si>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</si>
  <si>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</si>
  <si>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</si>
  <si>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</si>
  <si>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</si>
  <si>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</si>
  <si>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</si>
  <si>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</si>
  <si>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</si>
  <si>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</si>
  <si>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</si>
  <si>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</si>
  <si>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</si>
  <si>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</si>
  <si>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</si>
  <si>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</si>
  <si>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</si>
  <si>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</si>
  <si>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</si>
  <si>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</si>
  <si>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</si>
  <si>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</si>
  <si>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</si>
  <si>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</si>
  <si>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</si>
  <si>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</si>
  <si>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</si>
  <si>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</si>
  <si>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</si>
  <si>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</si>
  <si>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</si>
  <si>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</si>
  <si>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</si>
  <si>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</si>
  <si>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</si>
  <si>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</si>
  <si>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</si>
  <si>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</si>
  <si>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</si>
  <si>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</si>
  <si>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</si>
  <si>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</si>
  <si>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</si>
  <si>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</si>
  <si>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</si>
  <si>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</si>
  <si>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</si>
  <si>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</si>
  <si>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</si>
  <si>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</si>
  <si>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</si>
  <si>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</si>
  <si>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</si>
  <si>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</si>
  <si>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</si>
  <si>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</si>
  <si>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</si>
  <si>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</si>
  <si>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</si>
  <si>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</si>
  <si>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</si>
  <si>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</si>
  <si>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</si>
  <si>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</si>
  <si>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</si>
  <si>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</si>
  <si>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</si>
  <si>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</si>
  <si>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</si>
  <si>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</si>
  <si>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</si>
  <si>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</si>
  <si>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</si>
  <si>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</si>
  <si>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</si>
  <si>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</si>
  <si>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</si>
  <si>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</si>
  <si>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</si>
  <si>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</si>
  <si>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</si>
  <si>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</si>
  <si>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</si>
  <si>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</si>
  <si>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</si>
  <si>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</si>
  <si>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</si>
  <si>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</si>
  <si>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</si>
  <si>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</si>
  <si>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</si>
  <si>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</si>
  <si>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</si>
  <si>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</si>
  <si>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</si>
  <si>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</si>
  <si>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</si>
  <si>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</si>
  <si>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</si>
  <si>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</si>
  <si>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</si>
  <si>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</si>
  <si>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</si>
  <si>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</si>
  <si>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</si>
  <si>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</si>
  <si>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</si>
  <si>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</si>
  <si>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</si>
  <si>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</si>
  <si>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</si>
  <si>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</si>
  <si>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</si>
  <si>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</si>
  <si>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</si>
  <si>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</si>
  <si>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</si>
  <si>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</si>
  <si>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</si>
  <si>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</si>
  <si>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</si>
  <si>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</si>
  <si>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</si>
  <si>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</si>
  <si>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</si>
  <si>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</si>
  <si>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</si>
  <si>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</si>
  <si>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</si>
  <si>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</si>
  <si>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</si>
  <si>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</si>
  <si>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</si>
  <si>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</si>
  <si>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</si>
  <si>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</si>
  <si>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</si>
  <si>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</si>
  <si>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</si>
  <si>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</si>
  <si>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</si>
  <si>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</si>
  <si>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</si>
  <si>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</si>
  <si>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</si>
  <si>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</si>
  <si>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</si>
  <si>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</si>
  <si>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</si>
  <si>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</si>
  <si>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</si>
  <si>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</si>
  <si>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</si>
  <si>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</si>
  <si>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</si>
  <si>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</si>
  <si>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</si>
  <si>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</si>
  <si>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</si>
  <si>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</si>
  <si>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</si>
  <si>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</si>
  <si>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</si>
  <si>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</si>
  <si>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</si>
  <si>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</si>
  <si>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</si>
  <si>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</si>
  <si>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</si>
  <si>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</si>
  <si>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</si>
  <si>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</si>
  <si>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</si>
  <si>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</si>
  <si>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</si>
  <si>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</si>
  <si>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</si>
  <si>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</si>
  <si>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</si>
  <si>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</si>
  <si>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</si>
  <si>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</si>
  <si>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</si>
  <si>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</si>
  <si>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</si>
  <si>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</si>
  <si>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</si>
  <si>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</si>
  <si>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</si>
  <si>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</si>
  <si>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</si>
  <si>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</si>
  <si>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</si>
  <si>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</si>
  <si>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</si>
  <si>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</si>
  <si>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</si>
  <si>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</si>
  <si>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</si>
  <si>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</si>
  <si>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</si>
  <si>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</si>
  <si>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</si>
  <si>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</si>
  <si>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</si>
  <si>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</si>
  <si>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</si>
  <si>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</si>
  <si>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</si>
  <si>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</si>
  <si>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</si>
  <si>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</si>
  <si>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</si>
  <si>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</si>
  <si>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</si>
  <si>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</si>
  <si>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</si>
  <si>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</si>
  <si>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MLP-113</t>
  </si>
  <si>
    <t>GEN03</t>
  </si>
  <si>
    <t>ME Exhaust Valve Monitoring</t>
  </si>
  <si>
    <t>Main Engine Cylinder Liner</t>
  </si>
  <si>
    <t>Unit No.</t>
  </si>
  <si>
    <t>ID No.</t>
  </si>
  <si>
    <t xml:space="preserve">Serial No. </t>
  </si>
  <si>
    <t>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</si>
  <si>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</si>
  <si>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</si>
  <si>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</si>
  <si>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</si>
  <si>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</si>
  <si>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</si>
  <si>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</si>
  <si>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</si>
  <si>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</si>
  <si>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</si>
  <si>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</si>
  <si>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</si>
  <si>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</si>
  <si>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</si>
  <si>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</si>
  <si>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</si>
  <si>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</si>
  <si>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</si>
  <si>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</si>
  <si>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</si>
  <si>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</si>
  <si>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</si>
  <si>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</si>
  <si>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</si>
  <si>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</si>
  <si>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</si>
  <si>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</si>
  <si>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</si>
  <si>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</si>
  <si>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</si>
  <si>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</si>
  <si>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CONDITION MONITORING</t>
  </si>
  <si>
    <t>Note: FOV means fuel oil valve</t>
  </si>
  <si>
    <t>Spindle Guide Comp.</t>
  </si>
  <si>
    <t>Fuel Valve Monitoring</t>
  </si>
  <si>
    <t>Main Engine Sump Lube Oil Analysis</t>
  </si>
  <si>
    <t>GL IGUAZU</t>
  </si>
  <si>
    <t>Vessel Name</t>
  </si>
  <si>
    <t>NK 135263</t>
  </si>
  <si>
    <t>NK 140421</t>
  </si>
  <si>
    <t>IMO No.</t>
  </si>
  <si>
    <t>Class No.</t>
  </si>
  <si>
    <t>visual inspection</t>
  </si>
  <si>
    <t>inspection</t>
  </si>
  <si>
    <t>new recodition in drydock</t>
  </si>
  <si>
    <t>N/A</t>
  </si>
  <si>
    <t>clean &amp; inspection</t>
  </si>
  <si>
    <t>renewed o'ring &amp; back-up ring</t>
  </si>
  <si>
    <t>at dockyard.</t>
  </si>
  <si>
    <t>visual inspection.</t>
  </si>
  <si>
    <t>VISUAL Inspection</t>
  </si>
  <si>
    <t>visual check</t>
  </si>
  <si>
    <t xml:space="preserve">VISUAL CHECK </t>
  </si>
  <si>
    <t>not in service</t>
  </si>
  <si>
    <t>See if balls of bearings are not separated from inner &amp; outer orbit planes. If this part is deformed, replaced bearings.</t>
  </si>
  <si>
    <t>Done every 3 days</t>
  </si>
  <si>
    <t>3 days</t>
  </si>
  <si>
    <t>Shaft coupling bolts</t>
  </si>
  <si>
    <t xml:space="preserve">Shaft coupling bolts </t>
  </si>
  <si>
    <t>Shaft coupling by allen</t>
  </si>
  <si>
    <t>Friction Joint</t>
  </si>
  <si>
    <t>Shaft-coupling bolts</t>
  </si>
  <si>
    <t>29 Nov. 2015</t>
  </si>
  <si>
    <t>9 Jan. 2016</t>
  </si>
  <si>
    <t>16 Feb. 2016</t>
  </si>
  <si>
    <t>Stand-by</t>
  </si>
  <si>
    <t>12 Dec. 2016</t>
  </si>
  <si>
    <t>17 Feb. 2017</t>
  </si>
  <si>
    <t>18 Feb. 2017</t>
  </si>
  <si>
    <t>13 Jan. 2017</t>
  </si>
  <si>
    <t>21 Dec. 2017</t>
  </si>
  <si>
    <t>22 Dec. 2017</t>
  </si>
  <si>
    <t>2 Apr. 2018</t>
  </si>
  <si>
    <t>12 May. 2018</t>
  </si>
  <si>
    <t>10 Feb. 2018</t>
  </si>
  <si>
    <r>
      <t xml:space="preserve">EXHAUST VALVE OVERHAUL MONITORING: </t>
    </r>
    <r>
      <rPr>
        <b/>
        <i/>
        <u/>
        <sz val="11"/>
        <color rgb="FFFF0000"/>
        <rFont val="Calibri"/>
        <family val="2"/>
        <scheme val="minor"/>
      </rPr>
      <t>GL IGUAZU</t>
    </r>
  </si>
  <si>
    <t>5036807-4</t>
  </si>
  <si>
    <t>130389-02</t>
  </si>
  <si>
    <t>130389-01</t>
  </si>
  <si>
    <t>130389-05</t>
  </si>
  <si>
    <t>New</t>
  </si>
  <si>
    <t>(New) Mitsui Man BnW MC-18R 16K-216</t>
  </si>
  <si>
    <t>E22005W Mitsui Man BnW MC-24 13D-073</t>
  </si>
  <si>
    <t>visually inspected</t>
  </si>
  <si>
    <t>No mechanical seal as per manual</t>
  </si>
  <si>
    <t>No oil seal as per manual</t>
  </si>
  <si>
    <t xml:space="preserve">Note: ME LO purifier feed pump  is also the LO transfer pump </t>
  </si>
  <si>
    <t>NO Gear pump as per manual</t>
  </si>
  <si>
    <t>Since New</t>
  </si>
  <si>
    <t>Underway Only</t>
  </si>
  <si>
    <t>21 Dec. 2018</t>
  </si>
  <si>
    <t>RDL Type</t>
  </si>
  <si>
    <t>2D-97025          120603-1</t>
  </si>
  <si>
    <t>2D-97025          120610-3</t>
  </si>
  <si>
    <t>2D-97025          120620-3</t>
  </si>
  <si>
    <t>2D-97025          120622-3</t>
  </si>
  <si>
    <t>2D-97025          120727-1</t>
  </si>
  <si>
    <t>2D-97025          120809-2</t>
  </si>
  <si>
    <t>T-D2946LS</t>
  </si>
  <si>
    <t>T-D2947LS</t>
  </si>
  <si>
    <t>T-D2948LS</t>
  </si>
  <si>
    <t>T-D2944LS</t>
  </si>
  <si>
    <t>T-D2949LS</t>
  </si>
  <si>
    <t>T-D2950LS</t>
  </si>
  <si>
    <t>121614-02</t>
  </si>
  <si>
    <t>121721-01</t>
  </si>
  <si>
    <t>130389-04</t>
  </si>
  <si>
    <t>Inspection Only</t>
  </si>
  <si>
    <t>Inspection and Overhaul Accummulator</t>
  </si>
  <si>
    <t>Replaced by Technician Onboard / Dry dock</t>
  </si>
  <si>
    <t>Inspection Only / Seals still in good condition</t>
  </si>
  <si>
    <t>Fuel Oil High-Pressure Pipes for Cyl. #1</t>
  </si>
  <si>
    <t>Fuel Oil High-Pressure Pipes for Cyl. #2</t>
  </si>
  <si>
    <t>Fuel Oil High-Pressure Pipes for Cyl. #3</t>
  </si>
  <si>
    <t>Fuel Oil High-Pressure Pipes for Cyl. #4</t>
  </si>
  <si>
    <t>Fuel Oil High-Pressure Pipes for Cyl. #5</t>
  </si>
  <si>
    <t>Fuel Oil High-Pressure Pipes for Cyl. #6</t>
  </si>
  <si>
    <t>Additional PMS</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</si>
  <si>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</si>
  <si>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</si>
  <si>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</si>
  <si>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</si>
  <si>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</si>
  <si>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</si>
  <si>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</si>
  <si>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</si>
  <si>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</si>
  <si>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</si>
  <si>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</si>
  <si>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</si>
  <si>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</si>
  <si>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</si>
  <si>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</si>
  <si>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</si>
  <si>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</si>
  <si>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</si>
  <si>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New Piston Crown</t>
  </si>
  <si>
    <t>Check the leg bolts, etc.</t>
  </si>
  <si>
    <t>Engine Performance Data</t>
  </si>
  <si>
    <t>Check and Test using Pressure Indicator</t>
  </si>
  <si>
    <t>ME-256</t>
  </si>
  <si>
    <t>Main Engine Drain Oil Onboard Analysis</t>
  </si>
  <si>
    <t>Collect drain oil sample and carry out onboard lube oil test both Fe (iron) and TBN.</t>
  </si>
  <si>
    <t>Do the onboard test every 240 hours or 3 days after changing of fuel whichever comes first. Send test report through e-mail</t>
  </si>
  <si>
    <t>Lub oil Arrangement</t>
  </si>
  <si>
    <t>none</t>
  </si>
  <si>
    <t>LOA-001</t>
  </si>
  <si>
    <t>LOA-002</t>
  </si>
  <si>
    <t>Take Sample</t>
  </si>
  <si>
    <t>LOA-003</t>
  </si>
  <si>
    <t>LOA-004</t>
  </si>
  <si>
    <t>LOA-005</t>
  </si>
  <si>
    <t>LOA-006</t>
  </si>
  <si>
    <t>LOA-007</t>
  </si>
  <si>
    <t>LOA-008</t>
  </si>
  <si>
    <t>LOA-009</t>
  </si>
  <si>
    <t>LOA-010</t>
  </si>
  <si>
    <t>LOA-012</t>
  </si>
  <si>
    <t>LOA-013</t>
  </si>
  <si>
    <t>LOA-014</t>
  </si>
  <si>
    <t>LOA-011</t>
  </si>
  <si>
    <t>Main Engine system</t>
  </si>
  <si>
    <t>Stern tube - Bearing and seals</t>
  </si>
  <si>
    <t>Steel hatch cover hydraulic system</t>
  </si>
  <si>
    <t>others</t>
  </si>
  <si>
    <t>N.A</t>
  </si>
  <si>
    <t>Main Engine -Scavenge drain no.1 cylinder</t>
  </si>
  <si>
    <t>Main Engine -Scavenge drain no.2 cylinder</t>
  </si>
  <si>
    <t>Main Engine Scavenge drain no. 3 cylinder</t>
  </si>
  <si>
    <t>Main Engine Scavenge drain no. 4 cylinder</t>
  </si>
  <si>
    <t>Main Engine Scavenge drain no. 5 cylinder</t>
  </si>
  <si>
    <t>Main Engine Scavenge drain no. 6 cylinder</t>
  </si>
  <si>
    <t>Lube Oil Monitoring</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</si>
  <si>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</si>
  <si>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</si>
  <si>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</si>
  <si>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</si>
  <si>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</si>
  <si>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</si>
  <si>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</si>
  <si>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</si>
  <si>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</si>
  <si>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</si>
  <si>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</si>
  <si>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</si>
  <si>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</si>
  <si>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</si>
  <si>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</si>
  <si>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</si>
  <si>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</si>
  <si>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</si>
  <si>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</si>
  <si>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</si>
  <si>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2D-97025</t>
  </si>
  <si>
    <t>RDL Type / Spare</t>
  </si>
  <si>
    <t>Clean aircooler airside</t>
  </si>
  <si>
    <t>Normal Operation Ref. 5-4.6</t>
  </si>
  <si>
    <t>Safety Alarm &amp; Shutdown</t>
  </si>
  <si>
    <t>Check and Test safety alarm thru press. Switch</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</si>
  <si>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</si>
  <si>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</si>
  <si>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</si>
  <si>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</si>
  <si>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</si>
  <si>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</si>
  <si>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</si>
  <si>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</si>
  <si>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</si>
  <si>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</si>
  <si>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</si>
  <si>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</si>
  <si>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</si>
  <si>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</si>
  <si>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</si>
  <si>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</si>
  <si>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</si>
  <si>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</si>
  <si>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</si>
  <si>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</si>
  <si>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</si>
  <si>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</si>
  <si>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</si>
  <si>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</si>
  <si>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</si>
  <si>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</si>
  <si>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</si>
  <si>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</si>
  <si>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</si>
  <si>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</si>
  <si>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</si>
  <si>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</si>
  <si>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</si>
  <si>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</si>
  <si>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</si>
  <si>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</si>
  <si>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</si>
  <si>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</si>
  <si>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</si>
  <si>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</si>
  <si>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</si>
  <si>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</si>
  <si>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</si>
  <si>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</si>
  <si>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</si>
  <si>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</si>
  <si>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</si>
  <si>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</si>
  <si>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</si>
  <si>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</si>
  <si>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</si>
  <si>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</si>
  <si>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</si>
  <si>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</si>
  <si>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</si>
  <si>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</si>
  <si>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</si>
  <si>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</si>
  <si>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</si>
  <si>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</si>
  <si>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</si>
  <si>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</si>
  <si>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</si>
  <si>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</si>
  <si>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</si>
  <si>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</si>
  <si>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</si>
  <si>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</si>
  <si>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</si>
  <si>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</si>
  <si>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</si>
  <si>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</si>
  <si>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</si>
  <si>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</si>
  <si>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</si>
  <si>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</si>
  <si>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</si>
  <si>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</si>
  <si>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</si>
  <si>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</si>
  <si>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</si>
  <si>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</si>
  <si>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</si>
  <si>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</si>
  <si>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</si>
  <si>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</si>
  <si>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</si>
  <si>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</si>
  <si>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</si>
  <si>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</si>
  <si>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</si>
  <si>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</si>
  <si>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</si>
  <si>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</si>
  <si>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</si>
  <si>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</si>
  <si>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</si>
  <si>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</si>
  <si>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</si>
  <si>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</si>
  <si>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</si>
  <si>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</si>
  <si>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</si>
  <si>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</si>
  <si>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</si>
  <si>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</si>
  <si>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</si>
  <si>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</si>
  <si>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</si>
  <si>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</si>
  <si>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</si>
  <si>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</si>
  <si>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</si>
  <si>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</si>
  <si>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</si>
  <si>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</si>
  <si>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</si>
  <si>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</si>
  <si>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</si>
  <si>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</si>
  <si>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</si>
  <si>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</si>
  <si>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</si>
  <si>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</si>
  <si>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</si>
  <si>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</si>
  <si>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</si>
  <si>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</si>
  <si>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</si>
  <si>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</si>
  <si>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</si>
  <si>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</si>
  <si>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</si>
  <si>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</si>
  <si>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</si>
  <si>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</si>
  <si>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</si>
  <si>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</si>
  <si>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</si>
  <si>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</si>
  <si>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</si>
  <si>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</si>
  <si>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</si>
  <si>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</si>
  <si>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</si>
  <si>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</si>
  <si>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</si>
  <si>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</si>
  <si>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</si>
  <si>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</si>
  <si>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</si>
  <si>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</si>
  <si>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</si>
  <si>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</si>
  <si>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</si>
  <si>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</si>
  <si>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</si>
  <si>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</si>
  <si>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</si>
  <si>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</si>
  <si>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</si>
  <si>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</si>
  <si>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</si>
  <si>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</si>
  <si>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</si>
  <si>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</si>
  <si>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</si>
  <si>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</si>
  <si>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</si>
  <si>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</si>
  <si>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</si>
  <si>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</si>
  <si>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</si>
  <si>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</si>
  <si>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</si>
  <si>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</si>
  <si>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</si>
  <si>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</si>
  <si>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</si>
  <si>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</si>
  <si>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</si>
  <si>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</si>
  <si>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</si>
  <si>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</si>
  <si>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</si>
  <si>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</si>
  <si>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</si>
  <si>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</si>
  <si>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</si>
  <si>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</si>
  <si>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</si>
  <si>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</si>
  <si>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</si>
  <si>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</si>
  <si>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</si>
  <si>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</si>
  <si>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</si>
  <si>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</si>
  <si>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</si>
  <si>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</si>
  <si>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</si>
  <si>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</si>
  <si>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</si>
  <si>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</si>
  <si>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</si>
  <si>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</si>
  <si>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</si>
  <si>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</si>
  <si>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</si>
  <si>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</si>
  <si>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</si>
  <si>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</si>
  <si>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</si>
  <si>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</si>
  <si>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</si>
  <si>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</si>
  <si>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</si>
  <si>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</si>
  <si>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</si>
  <si>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</si>
  <si>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</si>
  <si>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</si>
  <si>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</si>
  <si>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</si>
  <si>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</si>
  <si>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</si>
  <si>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</si>
  <si>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</si>
  <si>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</si>
  <si>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</si>
  <si>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</si>
  <si>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</si>
  <si>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</si>
  <si>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</si>
  <si>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</si>
  <si>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</si>
  <si>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</si>
  <si>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</si>
  <si>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</si>
  <si>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</si>
  <si>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</si>
  <si>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</si>
  <si>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</si>
  <si>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</si>
  <si>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</si>
  <si>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</si>
  <si>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</si>
  <si>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</si>
  <si>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</si>
  <si>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</si>
  <si>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</si>
  <si>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</si>
  <si>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</si>
  <si>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</si>
  <si>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</si>
  <si>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</si>
  <si>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</si>
  <si>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</si>
  <si>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</si>
  <si>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</si>
  <si>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</si>
  <si>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</si>
  <si>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</si>
  <si>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</si>
  <si>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</si>
  <si>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</si>
  <si>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</si>
  <si>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</si>
  <si>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</si>
  <si>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</si>
  <si>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</si>
  <si>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</si>
  <si>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</si>
  <si>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</si>
  <si>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</si>
  <si>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</si>
  <si>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</si>
  <si>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</si>
  <si>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</si>
  <si>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</si>
  <si>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</si>
  <si>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</si>
  <si>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</si>
  <si>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</si>
  <si>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</si>
  <si>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</si>
  <si>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</si>
  <si>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</si>
  <si>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</si>
  <si>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</si>
  <si>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</si>
  <si>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</si>
  <si>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</si>
  <si>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</si>
  <si>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</si>
  <si>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</si>
  <si>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</si>
  <si>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</si>
  <si>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</si>
  <si>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</si>
  <si>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</si>
  <si>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</si>
  <si>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</si>
  <si>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</si>
  <si>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</si>
  <si>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</si>
  <si>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</si>
  <si>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</si>
  <si>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</si>
  <si>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</si>
  <si>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</si>
  <si>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</si>
  <si>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</si>
  <si>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 xml:space="preserve">ME LO purifier feed pump  is also the LO transfer pump </t>
  </si>
  <si>
    <t>NOTE :</t>
  </si>
  <si>
    <t>New Piston Crown and Rod</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</si>
  <si>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</si>
  <si>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</si>
  <si>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</si>
  <si>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</si>
  <si>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</si>
  <si>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</si>
  <si>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</si>
  <si>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</si>
  <si>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</si>
  <si>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</si>
  <si>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</si>
  <si>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</si>
  <si>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</si>
  <si>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</si>
  <si>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</si>
  <si>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</si>
  <si>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</si>
  <si>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</si>
  <si>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GL Iguazu</t>
  </si>
  <si>
    <t>MECO Setting</t>
  </si>
  <si>
    <t>No. 1 Crankjournal &amp; Bearing</t>
  </si>
  <si>
    <t>No. 2 Crankjournal &amp; Bearing</t>
  </si>
  <si>
    <t>No. 3 Crankjournal &amp; Bearing</t>
  </si>
  <si>
    <t>No. 4 Crankjournal &amp; Bearing</t>
  </si>
  <si>
    <t>No. 5 Crankjournal &amp; Bearing</t>
  </si>
  <si>
    <t>No. 6 Crankjournal &amp; Bearing</t>
  </si>
  <si>
    <t>No. 7 Crankjournal &amp; Bearing</t>
  </si>
  <si>
    <t>No. 8 Crankjournal &amp; Bearing</t>
  </si>
  <si>
    <t>BLR-048</t>
  </si>
  <si>
    <t>PLC Battery</t>
  </si>
  <si>
    <t>5-Yearly</t>
  </si>
  <si>
    <t>Replacement of battery</t>
  </si>
  <si>
    <t>OWS-004</t>
  </si>
  <si>
    <t>Bilge Alarm BilgMon 488</t>
  </si>
  <si>
    <t>Replacement of Battery</t>
  </si>
  <si>
    <t>See instruction manual for the exchange procedure of battery.</t>
  </si>
  <si>
    <t>OWS-005</t>
  </si>
  <si>
    <t>Measuring Cell 
(Sensor Cell)</t>
  </si>
  <si>
    <t>Replacement  or recalibration of measuring cell</t>
  </si>
  <si>
    <t>See instruction manual for the exchange procedure of sensor cell.</t>
  </si>
  <si>
    <t>New monitor installed as the old one became defective.</t>
  </si>
  <si>
    <t>Take sample of ME drain oil on unit no. 1</t>
  </si>
  <si>
    <t>Take sample of ME drain oil on unit no. 2</t>
  </si>
  <si>
    <t>Take sample of ME drain oil on unit no. 3</t>
  </si>
  <si>
    <t>Take sample of ME drain oil on unit no. 4</t>
  </si>
  <si>
    <t>Take sample of ME drain oil on unit no. 5</t>
  </si>
  <si>
    <t>Take sample of ME drain oil on unit no. 6</t>
  </si>
  <si>
    <t>Take sample of ME sump tank</t>
  </si>
  <si>
    <t>Take sample of Stern tube oil, drain water first.</t>
  </si>
  <si>
    <t>Take sample of GE no. 1 system oil</t>
  </si>
  <si>
    <t>Take sample of GE no. 2 system oil</t>
  </si>
  <si>
    <t>Take sample of GE no. 3 system oil</t>
  </si>
  <si>
    <t>Take sample of steering gear hyd oil tank no. 1</t>
  </si>
  <si>
    <t>Take sample of steering gear hyd oil tank no. 2</t>
  </si>
  <si>
    <t>Take sample of hatch cover hydraulic system oil.</t>
  </si>
  <si>
    <t>18 Feb. 2019</t>
  </si>
  <si>
    <t>VISUAL INSPECTION</t>
  </si>
  <si>
    <t xml:space="preserve">4 Apr. 2019 </t>
  </si>
  <si>
    <t>Spare 4</t>
  </si>
  <si>
    <t>Spare 3</t>
  </si>
  <si>
    <t>130389-07</t>
  </si>
  <si>
    <t>Recondition: Feb. 26, 2019</t>
  </si>
  <si>
    <t>130389-03</t>
  </si>
  <si>
    <t>130389-06</t>
  </si>
  <si>
    <t>Received: Apr. 1, 2019</t>
  </si>
  <si>
    <t>Inspection</t>
  </si>
  <si>
    <t>STILL IN GOOD WORKING CONDITION</t>
  </si>
  <si>
    <t>ENGINEER INCHARGE</t>
  </si>
  <si>
    <t>1st ENGINEER</t>
  </si>
  <si>
    <t>2nd ENGINEER</t>
  </si>
  <si>
    <t>3rd ENGINEER</t>
  </si>
  <si>
    <t>O/h Starting Air Valve no.1</t>
  </si>
  <si>
    <t>O/h Starting Air Valve no.2</t>
  </si>
  <si>
    <t>O/h Starting Air Valve no.3</t>
  </si>
  <si>
    <t>O/h Starting Air Valve no.4</t>
  </si>
  <si>
    <t>O/h Starting Air Valve no.5</t>
  </si>
  <si>
    <t>O/h Starting Air Valve no.6</t>
  </si>
  <si>
    <t>Coolers &amp; Heaters</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</si>
  <si>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</si>
  <si>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</si>
  <si>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</si>
  <si>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</si>
  <si>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</si>
  <si>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</si>
  <si>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</si>
  <si>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</si>
  <si>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</si>
  <si>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</si>
  <si>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</si>
  <si>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</si>
  <si>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</si>
  <si>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</si>
  <si>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</si>
  <si>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</si>
  <si>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</si>
  <si>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</si>
  <si>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</si>
  <si>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</si>
  <si>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</si>
  <si>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</si>
  <si>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</si>
  <si>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CLR-015</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</si>
  <si>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</si>
  <si>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</si>
  <si>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</si>
  <si>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</si>
  <si>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</si>
  <si>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</si>
  <si>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</si>
  <si>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</si>
  <si>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</si>
  <si>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</si>
  <si>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</si>
  <si>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condition</t>
  </si>
  <si>
    <t>Check tension and renew if necesssary</t>
  </si>
  <si>
    <t>Check tightness and replace if damaged</t>
  </si>
  <si>
    <t>Check condition and renew if damaged</t>
  </si>
  <si>
    <t>Replace cartridge</t>
  </si>
  <si>
    <t>Check injection</t>
  </si>
  <si>
    <t>Replace V-belts</t>
  </si>
  <si>
    <t>Replace Batteries</t>
  </si>
  <si>
    <t xml:space="preserve">Aux. diesel engine no.1 crank case </t>
  </si>
  <si>
    <t>Aux. diesel engine no.2 crank case</t>
  </si>
  <si>
    <t xml:space="preserve">Aux. diesel engine no.3 crank case </t>
  </si>
  <si>
    <t xml:space="preserve">Steering Gear no.1 hydraulic </t>
  </si>
  <si>
    <t xml:space="preserve">Steering Gear no.2 hydraulic </t>
  </si>
  <si>
    <t>For replacement</t>
  </si>
  <si>
    <t>N/A, Vessel Have Mechanical Type Only</t>
  </si>
  <si>
    <t>Onboard test only</t>
  </si>
  <si>
    <t>100 / 25</t>
  </si>
  <si>
    <t>Mixed cylinder oil, BN100 and BN25 as per SI Gallego Instruction</t>
  </si>
  <si>
    <t>Starting valve disassembly &amp; inspection</t>
  </si>
  <si>
    <t>Periodical Inspection ref. 3-3</t>
  </si>
  <si>
    <t>GE01-315</t>
  </si>
  <si>
    <t>GE01-316</t>
  </si>
  <si>
    <t>GE01-317</t>
  </si>
  <si>
    <t>Starting rotary valve</t>
  </si>
  <si>
    <t>Drain water</t>
  </si>
  <si>
    <t>In Normal Operation</t>
  </si>
  <si>
    <t>GE01-318</t>
  </si>
  <si>
    <t>Starting air rotary valve</t>
  </si>
  <si>
    <t>Ref. separate volume 13-3</t>
  </si>
  <si>
    <t>GE01-319</t>
  </si>
  <si>
    <t>GE01-320</t>
  </si>
  <si>
    <t>F.O 2nd Filter bearing housing</t>
  </si>
  <si>
    <t>Replenish in the gear box with clear class 2, VG68 turbine oil</t>
  </si>
  <si>
    <t>GE01-321</t>
  </si>
  <si>
    <t>GE01-322</t>
  </si>
  <si>
    <t>GE01-323</t>
  </si>
  <si>
    <t>GE01-324</t>
  </si>
  <si>
    <t>GE02-315</t>
  </si>
  <si>
    <t>GE02-316</t>
  </si>
  <si>
    <t>GE02-317</t>
  </si>
  <si>
    <t>GE02-318</t>
  </si>
  <si>
    <t>GE02-319</t>
  </si>
  <si>
    <t>GE02-320</t>
  </si>
  <si>
    <t>GE02-321</t>
  </si>
  <si>
    <t>GE02-322</t>
  </si>
  <si>
    <t>GE02-323</t>
  </si>
  <si>
    <t>GE02-324</t>
  </si>
  <si>
    <t>GE03-315</t>
  </si>
  <si>
    <t>GE03-316</t>
  </si>
  <si>
    <t>GE03-317</t>
  </si>
  <si>
    <t>GE03-318</t>
  </si>
  <si>
    <t>GE03-319</t>
  </si>
  <si>
    <t>GE03-320</t>
  </si>
  <si>
    <t>GE03-321</t>
  </si>
  <si>
    <t>GE03-322</t>
  </si>
  <si>
    <t>GE03-323</t>
  </si>
  <si>
    <t>GE03-324</t>
  </si>
  <si>
    <t>EB2005K MITSUI MAN B&amp;W MC-24 19H-113</t>
  </si>
  <si>
    <t>MITSUI MAN B&amp;W MC-18R 14K-106</t>
  </si>
  <si>
    <t>MITSUI MAN B&amp;W MC-18R 15C-257</t>
  </si>
  <si>
    <t>EB2005M MITSUI MAN B&amp;W MC-24 19I-083</t>
  </si>
  <si>
    <t>EB4007Q MITSUI MAN B&amp;W MC-18R 19H-175</t>
  </si>
  <si>
    <t>2906600030M S60ME-C B13 1090C2 5313647-6</t>
  </si>
  <si>
    <t>EB2005K MITSUI MAN B&amp;W MC-24 19G-235</t>
  </si>
  <si>
    <t>S60ME-C B13 1090C 17DA 0744</t>
  </si>
  <si>
    <t>EB2005M MITSUI MAN B&amp;W MC-24 19I-059</t>
  </si>
  <si>
    <t>2910200300 MS60 ME-C B-13 1090 C2 5313647-6</t>
  </si>
  <si>
    <t>Overhauled / Reconditioned</t>
  </si>
  <si>
    <t>EB2005M MITSUI MAN B&amp;W MC-24 191-043</t>
  </si>
  <si>
    <t>2910200300M S60 ME-C B-13 1090C2 5313647-6</t>
  </si>
  <si>
    <t>EB2005M MITSUI MAN B&amp;W MC-24 191-074</t>
  </si>
  <si>
    <t>EB2005M MITSUI MAN B&amp;W MC-24 191-110</t>
  </si>
  <si>
    <t>2906600030M S60 ME-C B-13 1090C2 5313647-6</t>
  </si>
  <si>
    <t>E22005X MITSUI MAN B&amp;W MC-24 13E-123</t>
  </si>
  <si>
    <t>S60ME-C B-13 1090C 15D 00799</t>
  </si>
  <si>
    <t>EB2005M MITSUI MAN B&amp;W MC-24 19J-011</t>
  </si>
  <si>
    <t>2910200300M S60ME-C B-13 1090C2 5313647-6</t>
  </si>
  <si>
    <t>EC2005A MITSUI MAN B&amp;W MC-24 194-243</t>
  </si>
  <si>
    <t>E22005X MITSUI MAN B&amp;W MC-24 13E-115</t>
  </si>
  <si>
    <t>S60ME-C B13 1090C 17DA 0988</t>
  </si>
  <si>
    <t>EC2005A Mitsui Man BnW MC-24 19J-117</t>
  </si>
  <si>
    <t>2906600030 MS60 ME-C B-13 1090C2 5313647-6</t>
  </si>
  <si>
    <t>EC2005A Mitsui Man BnW MC-24 19J-220</t>
  </si>
  <si>
    <t>Galley Air Conditioner</t>
  </si>
  <si>
    <t>26 Dec. 2019</t>
  </si>
  <si>
    <t>VLSFO Change-Over</t>
  </si>
  <si>
    <t>Evaporator</t>
  </si>
  <si>
    <t>1/16/2020 checked and replaced</t>
  </si>
  <si>
    <t>VLSFO</t>
  </si>
  <si>
    <t>BLR-049</t>
  </si>
  <si>
    <t>Changed setting of sulfur,ACC factor and minimum feed rate,as per Si Gallego Instruction.</t>
  </si>
  <si>
    <t>Changed consumption from F.O  tank no.2port side to F.O tank no.2  starboard side.</t>
  </si>
  <si>
    <t>Changed setting of ACC and min.feed rate as per SI G. Gallego instruction.</t>
  </si>
  <si>
    <t>14 Mar.2020</t>
  </si>
  <si>
    <t>Changed setting of nim.feed rate as per Si CE G.Gallego instruction.</t>
  </si>
  <si>
    <t>F.O suction Strainer</t>
  </si>
  <si>
    <t>clean</t>
  </si>
  <si>
    <t>F.O suction strainer</t>
  </si>
  <si>
    <t>Inspection  Only</t>
  </si>
  <si>
    <t>Visually inspection  the condition and found still in good ranning condition.</t>
  </si>
  <si>
    <t>Inspection only</t>
  </si>
  <si>
    <t>Checked &amp; Inspection  Only</t>
  </si>
  <si>
    <t>Changed over  consumption From F.O.storage tank no.3S to F.O.tank no.2 starboard side.</t>
  </si>
  <si>
    <t>ACS-007</t>
  </si>
  <si>
    <t>Checked by:</t>
  </si>
  <si>
    <t>Approved by:</t>
  </si>
  <si>
    <t>Noted by:</t>
  </si>
  <si>
    <t>Officer In-charge</t>
  </si>
  <si>
    <t>Chief Engineer</t>
  </si>
  <si>
    <t>Master</t>
  </si>
  <si>
    <t>PUR01-114</t>
  </si>
  <si>
    <t>1900 HRS Changed over consumption from VLSFo to LSMGO prior for entering ECA.</t>
  </si>
  <si>
    <t>1200 HRS Changed over consumption from  LSMGO VLSFO prior for exit ECA.</t>
  </si>
  <si>
    <t>visual inspection, in good working condition.</t>
  </si>
  <si>
    <t>0800 hrs changed setting of of min.feed rate from 0.80 to 0.90 g/kwh as per CE G.Gallego isntruction.</t>
  </si>
  <si>
    <t>Visual /good  condition</t>
  </si>
  <si>
    <t>02-Oct.-20</t>
  </si>
  <si>
    <t>Changed consumption from F.O  tank no.3 starboard side to F.O tank no.2 port side.</t>
  </si>
  <si>
    <t>Still in Good Condition</t>
  </si>
  <si>
    <t>7-Nov. 2020</t>
  </si>
  <si>
    <t>Entering Canada (ECA), Change-over from VLSFO to LSMGO</t>
  </si>
  <si>
    <t>checked and replaced</t>
  </si>
  <si>
    <t>EC2005A MITSUI MAN B&amp;W MC-24 19J-262</t>
  </si>
  <si>
    <t>MITSUI MAN B&amp;W MC-18 13E-E24007P</t>
  </si>
  <si>
    <t>29-Nov. 2020</t>
  </si>
  <si>
    <t>Exit Canada (ECA), Change-over from LSMGO to VLSFO</t>
  </si>
  <si>
    <t xml:space="preserve"> </t>
  </si>
  <si>
    <t>03-Dec. 2020</t>
  </si>
  <si>
    <t>Replaced</t>
  </si>
  <si>
    <t>Replaced Snap ring C-type</t>
  </si>
  <si>
    <t>12/23/202</t>
  </si>
  <si>
    <t>AXIAL AND RADIAL CLEARANCES: A= 0.08mm B= 0.50mm COMPRESSOR AND TURBINE WHEEL CLEARANCES: N= 0.30mm R= 0.50mm</t>
  </si>
  <si>
    <t>OVERHALUED</t>
  </si>
  <si>
    <t>same strainer as the PUR01</t>
  </si>
  <si>
    <t>ASMI PMS Version 1.7 - Engine</t>
  </si>
  <si>
    <t>#1 COOLING SEA WATER BOOSTER PUMP</t>
  </si>
  <si>
    <t>#2 COOLING SEA WATER BOOSTER PUMP</t>
  </si>
  <si>
    <t>To Send to ASMI Weekly</t>
  </si>
  <si>
    <t>Date Updated</t>
  </si>
  <si>
    <t>CMP01-043</t>
  </si>
  <si>
    <t>condition of oil check assy.</t>
  </si>
  <si>
    <t>check the condition of piston lubrication</t>
  </si>
  <si>
    <t>PUR02-114</t>
  </si>
  <si>
    <t>15-Feb. 2021</t>
  </si>
  <si>
    <t>Change-over VLSFO consumtion. (F.O. from Hirohata, Japan)</t>
  </si>
  <si>
    <t>Change-over VLSFO consumtion. (F.O. from kaohsiung, Taiwan)</t>
  </si>
  <si>
    <t>replace greace of chain coupling (02-23-'21) [18,714 RH]</t>
  </si>
  <si>
    <t>Done everyday @ Sea (30 Secs. Cyle blowdown @ surface &amp; bottom side)</t>
  </si>
  <si>
    <t>RUNNING HOURS NOT APPLICABLE</t>
  </si>
  <si>
    <t>6th Overhaul</t>
  </si>
  <si>
    <t>New Spindle</t>
  </si>
  <si>
    <t>Stand-by Spare</t>
  </si>
  <si>
    <t>26 Feb. 2021</t>
  </si>
  <si>
    <t>done every 6months</t>
  </si>
  <si>
    <t>0.5 Ltrs. of Oxy. Scav. Plus &amp; 0.5 to 1.0 Ltr. of Autotreat per day. (depending on analysis)</t>
  </si>
  <si>
    <t>MITSUI MAN B&amp;W MC-182 19H-086</t>
  </si>
  <si>
    <t>(+ spacer)</t>
  </si>
  <si>
    <t>E22005X MITSUI MAN B&amp;W MC-24 13E-121</t>
  </si>
  <si>
    <t>S60ME-C B13 1090C 13D 00797</t>
  </si>
  <si>
    <t xml:space="preserve"> MITSUI MAN B&amp;W MC-18R 19H-087</t>
  </si>
  <si>
    <t>E420052 MITSUI MAN B&amp;W MC-24 15G-029</t>
  </si>
  <si>
    <t>5313647-6 2532900240 S60ME-C B-13 1090C 5313647-6</t>
  </si>
  <si>
    <t>17DA 1026 S60ME-C B-13 1090 C</t>
  </si>
  <si>
    <t>E22005W MITSUI MAN B&amp;W MC-24 13D-080</t>
  </si>
  <si>
    <t>17DA 1021 S60ME-C B-13 1090 C</t>
  </si>
  <si>
    <t>E22005X MITSUI MAN B&amp;W MC-24 13E-113</t>
  </si>
  <si>
    <t>No abnormal noise &amp; vibration observed. In good running condition.</t>
  </si>
  <si>
    <t>Tested Port &amp; Stbd. Safety valve. Found satisfactory.</t>
  </si>
  <si>
    <t>18 March, 2021: Off-landed and delivered to GL La Paz</t>
  </si>
  <si>
    <t>0.35 mm gap stroke distance</t>
  </si>
  <si>
    <t>INSPECTION ONLY AS PER S.I TAGALOG ADVISE</t>
  </si>
  <si>
    <t>Replaced all O-Rings</t>
  </si>
  <si>
    <t>Cleaned, inspection and replaced Needle bearings, Oil seal, castle nut, pin, washer, distance piece, packing.</t>
  </si>
  <si>
    <t>Change-over VLSFO consumtion. (F.O. from Onahama, Japan)</t>
  </si>
  <si>
    <t>replaced with new spare</t>
  </si>
  <si>
    <t>O/H &amp; Change all O-rings, back up rings.</t>
  </si>
  <si>
    <t>REPLACED BEARINGS AND           O-RINGS.</t>
  </si>
  <si>
    <t>Waiting for Spare Parts</t>
  </si>
  <si>
    <t>Visual inspection only. Pump still in good condition.</t>
  </si>
  <si>
    <t>Replaced 8 pcs. sacrificial zinc anode</t>
  </si>
  <si>
    <t>Cleaned and Replaced   S.W. inlet pipe.</t>
  </si>
  <si>
    <t>In good condition.</t>
  </si>
  <si>
    <t>visual inspection only. No spare available onboard. Already requested spare.</t>
  </si>
  <si>
    <t>Replaced bearings, oil seal, o-rings &amp; gasket</t>
  </si>
  <si>
    <t>Cleaned &amp; inspected</t>
  </si>
  <si>
    <t>Replaced Oil seals and mechanical seals</t>
  </si>
  <si>
    <t>Replaced bearings</t>
  </si>
  <si>
    <t>changed oil</t>
  </si>
  <si>
    <t xml:space="preserve">new recondition in drydock. </t>
  </si>
  <si>
    <t>Changed oil</t>
  </si>
  <si>
    <t>Change-over VLSFO consumtion. (F.O. from Sakaide, Japan)</t>
  </si>
  <si>
    <t>EA2005S Mitsui Man BnW MC-24 18J-043</t>
  </si>
  <si>
    <t>E62005A Mitsui Man BnW MC-24 19J-103</t>
  </si>
  <si>
    <t>Mitsui Man BnW MC-18  13E E24007P</t>
  </si>
  <si>
    <t>S60ME-C B13 1090 C2 18DE 0035</t>
  </si>
  <si>
    <t>EC2005A MITSUI MAN B&amp;W MC-24 19J-258</t>
  </si>
  <si>
    <t>S60ME-C B-13 1090 C 17DA 1010</t>
  </si>
  <si>
    <t>E22005X MITSUI MAN B&amp;W MC-24 13E-119</t>
  </si>
  <si>
    <t>E24007P MITSUI MAN B&amp;W MC-18 13E</t>
  </si>
  <si>
    <r>
      <t>150.8 Bar @ ER Temp.33</t>
    </r>
    <r>
      <rPr>
        <sz val="9"/>
        <color theme="1"/>
        <rFont val="Calibri"/>
        <family val="2"/>
      </rPr>
      <t>°c</t>
    </r>
  </si>
  <si>
    <r>
      <t>151.4 Bar @ ER Temp.33</t>
    </r>
    <r>
      <rPr>
        <sz val="9"/>
        <color theme="1"/>
        <rFont val="Calibri"/>
        <family val="2"/>
      </rPr>
      <t>°c</t>
    </r>
  </si>
  <si>
    <r>
      <t>150.2 Bar @ ER Temp.33</t>
    </r>
    <r>
      <rPr>
        <sz val="9"/>
        <color theme="1"/>
        <rFont val="Calibri"/>
        <family val="2"/>
      </rPr>
      <t>°c</t>
    </r>
  </si>
  <si>
    <r>
      <t>153.9 Bar @ ER Temp.33</t>
    </r>
    <r>
      <rPr>
        <sz val="9"/>
        <color theme="1"/>
        <rFont val="Calibri"/>
        <family val="2"/>
      </rPr>
      <t>°c</t>
    </r>
  </si>
  <si>
    <r>
      <t>151.8 Bar @ ER Temp.33</t>
    </r>
    <r>
      <rPr>
        <sz val="9"/>
        <color theme="1"/>
        <rFont val="Calibri"/>
        <family val="2"/>
      </rPr>
      <t>°c</t>
    </r>
  </si>
  <si>
    <r>
      <t>150.3 Bar @ ER Temp.33</t>
    </r>
    <r>
      <rPr>
        <sz val="9"/>
        <color theme="1"/>
        <rFont val="Calibri"/>
        <family val="2"/>
      </rPr>
      <t>°c</t>
    </r>
  </si>
  <si>
    <r>
      <t>135.1 Bar @ ER Temp.33</t>
    </r>
    <r>
      <rPr>
        <sz val="9"/>
        <color theme="1"/>
        <rFont val="Calibri"/>
        <family val="2"/>
      </rPr>
      <t>°c</t>
    </r>
  </si>
  <si>
    <r>
      <t>136.2 Bar @ ER Temp.33</t>
    </r>
    <r>
      <rPr>
        <sz val="9"/>
        <color theme="1"/>
        <rFont val="Calibri"/>
        <family val="2"/>
      </rPr>
      <t>°c</t>
    </r>
  </si>
  <si>
    <r>
      <t>136.1 Bar @ ER Temp.33</t>
    </r>
    <r>
      <rPr>
        <sz val="9"/>
        <color theme="1"/>
        <rFont val="Calibri"/>
        <family val="2"/>
      </rPr>
      <t>°c</t>
    </r>
  </si>
  <si>
    <t>S60 ME-C B-13 1090 C2 18DE 0039</t>
  </si>
  <si>
    <t>S60ME-C B-13 1090 C2 18DE 0010</t>
  </si>
  <si>
    <t>S60ME-C B-13 1090 C2 18DA 1960</t>
  </si>
  <si>
    <t>REPLACED WITH NEW SPARE</t>
  </si>
  <si>
    <t>0.94 mm gtavity disc</t>
  </si>
  <si>
    <t>Change-over to LSMGO consumtion. (LSMGO from Gwangyang, S. Korea)</t>
  </si>
  <si>
    <t>Waiting for Spare Parts (piston rings)</t>
  </si>
  <si>
    <t>Change-over to VLSFO consumtion, exit ECA. (VLSFO from Sakaide, Japan)</t>
  </si>
  <si>
    <t>Change-over VLSFO consumtion. (F.O. from Gwangyang, S. Korea)</t>
  </si>
  <si>
    <t>S60 ME-C B-13 1090 C2 18DE 0008</t>
  </si>
  <si>
    <t>VISUAL INSPECTION/ IN GOOD WORKING CONDITION</t>
  </si>
  <si>
    <t>visual inspection every 6 months.</t>
  </si>
  <si>
    <t>Replaced at Dry Dock.</t>
  </si>
  <si>
    <t>*NOTE: Feb. 1, 2021 - Change copper and aluminum anodes.</t>
  </si>
  <si>
    <t xml:space="preserve">                           1AE Elson E.Basco</t>
  </si>
  <si>
    <t>1AE Elson E. Basco</t>
  </si>
  <si>
    <t xml:space="preserve">                             1AE Elson E. Basco</t>
  </si>
  <si>
    <t xml:space="preserve">                            1AE Elson E. Basco</t>
  </si>
  <si>
    <t xml:space="preserve">                             1AE  Elson E. Basco</t>
  </si>
  <si>
    <t xml:space="preserve">                      1AE Elson E. Basco</t>
  </si>
  <si>
    <t xml:space="preserve"> 2AE REYMUND R. LUNA</t>
  </si>
  <si>
    <t>inspection only  still in good condtion</t>
  </si>
  <si>
    <t>inspection only still in good condition</t>
  </si>
  <si>
    <t>Visual inspection still in good working condition</t>
  </si>
  <si>
    <t>Changed over VLSFO consumption from F.O tank no.1 port to F.O.tank no.2 port( F.O.supply from Onohama Japan.)</t>
  </si>
  <si>
    <t>26-Aug.2021</t>
  </si>
  <si>
    <t>16-Sept.2021</t>
  </si>
  <si>
    <t xml:space="preserve">New Spindle </t>
  </si>
  <si>
    <t>LOCATION AT MAIN ENGINE</t>
  </si>
  <si>
    <t>LOCATION AT FUEL VALVE SPARE RACK</t>
  </si>
  <si>
    <t>Date Overhauled</t>
  </si>
  <si>
    <t>ME Run Hours</t>
  </si>
  <si>
    <t>REMARKS</t>
  </si>
  <si>
    <t xml:space="preserve">1AE </t>
  </si>
  <si>
    <t xml:space="preserve">                Approve by:</t>
  </si>
  <si>
    <t xml:space="preserve">                           CE </t>
  </si>
  <si>
    <t xml:space="preserve">     Elson E. Basco</t>
  </si>
  <si>
    <t>Cat. Glendel S. Calledo</t>
  </si>
  <si>
    <t xml:space="preserve">              Capt.</t>
  </si>
  <si>
    <t>MAY 31,2021</t>
  </si>
  <si>
    <t>JUNE 20,2021</t>
  </si>
  <si>
    <t>JUNE 01,2021</t>
  </si>
  <si>
    <t>JUNE 02,2021</t>
  </si>
  <si>
    <t>JULY 14,2021</t>
  </si>
  <si>
    <t>Capt. Glendel S. Calledo</t>
  </si>
  <si>
    <t>CAPT. GLENDEL S. CALLEDO</t>
  </si>
  <si>
    <t>CAPT. GLENDEL S.CALLEDO</t>
  </si>
  <si>
    <t>05-Oct.2021</t>
  </si>
  <si>
    <t>bowl cleaning 13 OCT. 2021</t>
  </si>
  <si>
    <t>Changed over VLSFO consumption from F.O tank no.2 port to F.O.tank no.1 port( F.O.supply from Kinuura Japan.)</t>
  </si>
  <si>
    <t>7th Overhaul</t>
  </si>
  <si>
    <t>Replaced F.O. Injection Nozzle with new spare (June 11, 2021)</t>
  </si>
  <si>
    <t>INSPECTION ONLY STILL IN GOOD CONDTION</t>
  </si>
  <si>
    <t>0.30 mm gap stroke distance</t>
  </si>
  <si>
    <t>Next Maintenance schedule</t>
  </si>
  <si>
    <t>C/E NHINO A. PADILLA</t>
  </si>
  <si>
    <t>3/E ALFRED M. BRIAN</t>
  </si>
  <si>
    <t>C/E NHINO  A. PADILLA</t>
  </si>
  <si>
    <t xml:space="preserve">               Nhino A. Padilla</t>
  </si>
  <si>
    <t>new recodition in drydock/good working condition</t>
  </si>
  <si>
    <t>Changed over VLSFO consumption from F.O tank no.1 port to F.O.tank no.2 port( F.O.supply from Onahama Japan.)</t>
  </si>
  <si>
    <t>Waiting for nozzle ring spare</t>
  </si>
  <si>
    <t>Replaced w/ new assy.</t>
  </si>
  <si>
    <t>17-438</t>
  </si>
  <si>
    <t>From cyl.no.1</t>
  </si>
  <si>
    <t>USED (Dismounted 09-Dec-21)</t>
  </si>
  <si>
    <t>* October 19, 2021 - Replaced Reflex Water Level Gauge with Ready spare..</t>
  </si>
  <si>
    <t>V isual  observation still in good condition</t>
  </si>
  <si>
    <t>Emrgency fire pump 5 years maintenance</t>
  </si>
  <si>
    <t>January. 04,2022 started for service.</t>
  </si>
  <si>
    <t>Changed over VLSFO consumption from F.O tank no.2 starboard to F.O.tank no.2 port( F.O.supply from Kinuura Japan.)</t>
  </si>
  <si>
    <t>Jan. 3,2022</t>
  </si>
  <si>
    <t>Next maintenance schedule</t>
  </si>
  <si>
    <t>RH = 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</si>
</sst>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_-* #,##0.0_-;\-* #,##0.0_-;_-* &quot;-&quot;??_-;_-@_-"/>
    <numFmt numFmtId="172" formatCode="#,##0_ ;\-#,##0\ "/>
    <numFmt numFmtId="173" formatCode="[$-3409]dd\-mmm\-yy;@"/>
    <numFmt numFmtId="174" formatCode="0.00_);[Red]\(0.00\)"/>
    <numFmt numFmtId="175" formatCode="#,##0.0_ "/>
    <numFmt numFmtId="176" formatCode="#,##0;[Red]#,##0"/>
    <numFmt numFmtId="177" formatCode="_-* #,##0_-;\-* #,##0_-;_-* &quot;-&quot;??_-;_-@_-"/>
  </numFmts>
  <fonts count="65">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i/>
      <sz val="11"/>
      <color theme="1"/>
      <name val="Calibri"/>
      <family val="2"/>
      <scheme val="minor"/>
    </font>
    <font>
      <b/>
      <i/>
      <sz val="9"/>
      <color rgb="FFFF0000"/>
      <name val="Calibri"/>
      <family val="2"/>
      <scheme val="minor"/>
    </font>
    <font>
      <b/>
      <sz val="9"/>
      <color rgb="FFFF0000"/>
      <name val="Calibri"/>
      <family val="2"/>
      <scheme val="minor"/>
    </font>
    <font>
      <sz val="9"/>
      <color rgb="FFFF0000"/>
      <name val="Calibri"/>
      <family val="2"/>
      <scheme val="minor"/>
    </font>
    <font>
      <b/>
      <i/>
      <sz val="10"/>
      <color rgb="FFFF0000"/>
      <name val="Calibri"/>
      <family val="2"/>
      <scheme val="minor"/>
    </font>
    <font>
      <b/>
      <sz val="10"/>
      <color rgb="FFFF0000"/>
      <name val="Calibri"/>
      <family val="2"/>
      <scheme val="minor"/>
    </font>
    <font>
      <b/>
      <sz val="11"/>
      <color rgb="FFFF0000"/>
      <name val="Calibri"/>
      <family val="2"/>
      <scheme val="minor"/>
    </font>
    <font>
      <sz val="12"/>
      <color rgb="FFFF0000"/>
      <name val="Calibri"/>
      <family val="2"/>
      <scheme val="minor"/>
    </font>
    <font>
      <sz val="10"/>
      <name val="Calibri"/>
      <family val="2"/>
      <scheme val="minor"/>
    </font>
    <font>
      <sz val="9"/>
      <name val="Calibri"/>
      <family val="2"/>
      <scheme val="minor"/>
    </font>
    <font>
      <sz val="10"/>
      <color rgb="FFFF0000"/>
      <name val="Calibri"/>
      <family val="2"/>
      <scheme val="minor"/>
    </font>
    <font>
      <b/>
      <sz val="12"/>
      <color rgb="FFFF0000"/>
      <name val="Calibri"/>
      <family val="2"/>
      <scheme val="minor"/>
    </font>
    <font>
      <sz val="14"/>
      <name val="Arial Narrow"/>
      <family val="2"/>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b/>
      <sz val="18"/>
      <color theme="4"/>
      <name val="Arial Narrow"/>
      <family val="2"/>
    </font>
    <font>
      <sz val="18"/>
      <name val="Arial Narrow"/>
      <family val="2"/>
    </font>
    <font>
      <sz val="18"/>
      <name val="ＭＳ Ｐゴシック"/>
      <family val="3"/>
      <charset val="128"/>
    </font>
    <font>
      <sz val="8"/>
      <name val="Calibri"/>
      <family val="2"/>
      <scheme val="minor"/>
    </font>
    <font>
      <b/>
      <u/>
      <sz val="12"/>
      <color rgb="FFFF0000"/>
      <name val="Calibri"/>
      <family val="2"/>
      <scheme val="minor"/>
    </font>
    <font>
      <b/>
      <sz val="10"/>
      <color theme="3" tint="-0.499984740745262"/>
      <name val="Calibri"/>
      <family val="2"/>
      <scheme val="minor"/>
    </font>
    <font>
      <b/>
      <u/>
      <sz val="11"/>
      <color theme="4" tint="-0.499984740745262"/>
      <name val="Calibri"/>
      <family val="2"/>
      <scheme val="minor"/>
    </font>
    <font>
      <sz val="10"/>
      <color indexed="8"/>
      <name val="Calibri"/>
      <family val="2"/>
      <scheme val="minor"/>
    </font>
    <font>
      <sz val="9"/>
      <color rgb="FFC00000"/>
      <name val="Calibri"/>
      <family val="2"/>
      <scheme val="minor"/>
    </font>
    <font>
      <sz val="9"/>
      <color theme="1"/>
      <name val="Calibri"/>
      <family val="2"/>
    </font>
    <font>
      <i/>
      <sz val="11"/>
      <color rgb="FFFF0000"/>
      <name val="Calibri"/>
      <family val="2"/>
      <scheme val="minor"/>
    </font>
    <font>
      <i/>
      <sz val="10"/>
      <color rgb="FFFF0000"/>
      <name val="Calibri"/>
      <family val="2"/>
      <scheme val="minor"/>
    </font>
    <font>
      <sz val="7"/>
      <color theme="1"/>
      <name val="Calibri"/>
      <family val="2"/>
      <scheme val="minor"/>
    </font>
    <font>
      <strike/>
      <sz val="10"/>
      <color theme="1"/>
      <name val="Calibri"/>
      <family val="2"/>
      <scheme val="minor"/>
    </font>
    <font>
      <sz val="10"/>
      <color theme="0"/>
      <name val="Calibri"/>
      <family val="2"/>
      <scheme val="minor"/>
    </font>
    <font>
      <b/>
      <i/>
      <sz val="11"/>
      <color rgb="FFFF0000"/>
      <name val="Calibri"/>
      <family val="2"/>
      <scheme val="minor"/>
    </font>
    <font>
      <sz val="11"/>
      <color rgb="FFFF0000"/>
      <name val="Calibri"/>
      <family val="2"/>
      <scheme val="minor"/>
    </font>
    <font>
      <b/>
      <i/>
      <sz val="10"/>
      <name val="Calibri"/>
      <family val="2"/>
      <scheme val="minor"/>
    </font>
    <font>
      <sz val="10"/>
      <color theme="1"/>
      <name val="Calibri"/>
      <family val="3"/>
      <charset val="128"/>
      <scheme val="minor"/>
    </font>
    <font>
      <i/>
      <sz val="9"/>
      <color rgb="FFFF0000"/>
      <name val="Calibri"/>
      <family val="2"/>
      <scheme val="minor"/>
    </font>
    <font>
      <i/>
      <sz val="10"/>
      <name val="Calibri"/>
      <family val="2"/>
      <scheme val="minor"/>
    </font>
    <font>
      <b/>
      <i/>
      <sz val="11"/>
      <color theme="1"/>
      <name val="Calibri"/>
      <family val="2"/>
      <scheme val="minor"/>
    </font>
    <font>
      <sz val="8"/>
      <color theme="1"/>
      <name val="Calibri"/>
      <family val="2"/>
      <scheme val="minor"/>
    </font>
    <font>
      <sz val="6"/>
      <color theme="1"/>
      <name val="Calibri"/>
      <family val="2"/>
      <scheme val="minor"/>
    </font>
    <font>
      <sz val="12"/>
      <color theme="1"/>
      <name val="Calibri"/>
      <family val="2"/>
      <scheme val="minor"/>
    </font>
    <font>
      <sz val="14"/>
      <color theme="1"/>
      <name val="Calibri"/>
      <family val="2"/>
      <scheme val="minor"/>
    </font>
    <font>
      <sz val="18"/>
      <color theme="1"/>
      <name val="Calibri"/>
      <family val="2"/>
      <scheme val="minor"/>
    </font>
    <font>
      <sz val="7.5"/>
      <color theme="1"/>
      <name val="Calibri"/>
      <family val="2"/>
      <scheme val="minor"/>
    </font>
    <font>
      <sz val="16"/>
      <color theme="1"/>
      <name val="Calibri"/>
      <family val="2"/>
      <scheme val="minor"/>
    </font>
  </fonts>
  <fills count="26">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indexed="43"/>
        <bgColor indexed="64"/>
      </patternFill>
    </fill>
    <fill>
      <patternFill patternType="solid">
        <fgColor rgb="FFFFC000"/>
        <bgColor indexed="64"/>
      </patternFill>
    </fill>
    <fill>
      <patternFill patternType="lightUp">
        <bgColor rgb="FFFFFF99"/>
      </patternFill>
    </fill>
    <fill>
      <patternFill patternType="lightDown">
        <bgColor rgb="FFFFFF99"/>
      </patternFill>
    </fill>
    <fill>
      <patternFill patternType="solid">
        <fgColor theme="0" tint="-0.249977111117893"/>
        <bgColor indexed="64"/>
      </patternFill>
    </fill>
    <fill>
      <patternFill patternType="solid">
        <fgColor theme="8" tint="0.39997558519241921"/>
        <bgColor indexed="64"/>
      </patternFill>
    </fill>
    <fill>
      <patternFill patternType="solid">
        <fgColor rgb="FF00B050"/>
        <bgColor indexed="64"/>
      </patternFill>
    </fill>
    <fill>
      <patternFill patternType="solid">
        <fgColor rgb="FFFFFF66"/>
        <bgColor indexed="64"/>
      </patternFill>
    </fill>
    <fill>
      <patternFill patternType="solid">
        <fgColor rgb="FF92D050"/>
        <bgColor indexed="64"/>
      </patternFill>
    </fill>
    <fill>
      <patternFill patternType="solid">
        <fgColor theme="9" tint="-0.249977111117893"/>
        <bgColor indexed="64"/>
      </patternFill>
    </fill>
    <fill>
      <patternFill patternType="solid">
        <fgColor theme="7" tint="0.59999389629810485"/>
        <bgColor indexed="64"/>
      </patternFill>
    </fill>
  </fills>
  <borders count="4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s>
  <cellStyleXfs count="9">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1" fillId="0" borderId="0"/>
    <xf numFmtId="0" fontId="29" fillId="0" borderId="0"/>
    <xf numFmtId="0" fontId="1" fillId="0" borderId="0"/>
    <xf numFmtId="0" fontId="1" fillId="0" borderId="0"/>
  </cellStyleXfs>
  <cellXfs count="451">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1" fontId="0" fillId="0" borderId="0" xfId="3" applyNumberFormat="1" applyFont="1"/>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8" borderId="12" xfId="0" applyFont="1" applyFill="1" applyBorder="1" applyAlignment="1">
      <alignment horizontal="center" vertical="center" wrapText="1"/>
    </xf>
    <xf numFmtId="0" fontId="5" fillId="8" borderId="3" xfId="0" applyFont="1" applyFill="1" applyBorder="1" applyAlignment="1">
      <alignment horizontal="center" wrapText="1"/>
    </xf>
    <xf numFmtId="0" fontId="5" fillId="8" borderId="3" xfId="0" applyFont="1" applyFill="1" applyBorder="1" applyAlignment="1">
      <alignment horizontal="center" vertical="center" wrapText="1"/>
    </xf>
    <xf numFmtId="0" fontId="3" fillId="9" borderId="3" xfId="0" applyFont="1" applyFill="1" applyBorder="1" applyAlignment="1">
      <alignment horizontal="center" wrapText="1"/>
    </xf>
    <xf numFmtId="0" fontId="5" fillId="10" borderId="3" xfId="0" applyFont="1" applyFill="1" applyBorder="1" applyAlignment="1">
      <alignment horizontal="center" wrapText="1"/>
    </xf>
    <xf numFmtId="0" fontId="5" fillId="10" borderId="13" xfId="0" applyFont="1" applyFill="1" applyBorder="1" applyAlignment="1">
      <alignment horizontal="center" wrapText="1"/>
    </xf>
    <xf numFmtId="0" fontId="6" fillId="8" borderId="3" xfId="0" applyFont="1" applyFill="1" applyBorder="1" applyAlignment="1">
      <alignment horizontal="center" wrapText="1"/>
    </xf>
    <xf numFmtId="0" fontId="6" fillId="8" borderId="14" xfId="0" applyFont="1" applyFill="1" applyBorder="1" applyAlignment="1">
      <alignment horizontal="center" wrapText="1"/>
    </xf>
    <xf numFmtId="0" fontId="5" fillId="8" borderId="14" xfId="0" applyFont="1" applyFill="1" applyBorder="1" applyAlignment="1">
      <alignment horizontal="center" vertical="center" wrapText="1"/>
    </xf>
    <xf numFmtId="0" fontId="5" fillId="10" borderId="14" xfId="0" applyFont="1" applyFill="1" applyBorder="1" applyAlignment="1">
      <alignment horizontal="center" wrapText="1"/>
    </xf>
    <xf numFmtId="0" fontId="5" fillId="10" borderId="15" xfId="0" applyFont="1" applyFill="1" applyBorder="1" applyAlignment="1">
      <alignment horizontal="center" wrapText="1"/>
    </xf>
    <xf numFmtId="0" fontId="2" fillId="5"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0" fontId="0" fillId="0" borderId="16" xfId="0" applyBorder="1" applyAlignment="1">
      <alignment horizontal="center"/>
    </xf>
    <xf numFmtId="172" fontId="0" fillId="2" borderId="3" xfId="3" applyNumberFormat="1" applyFont="1" applyFill="1" applyBorder="1" applyAlignment="1">
      <alignment horizontal="center"/>
    </xf>
    <xf numFmtId="172" fontId="0" fillId="0" borderId="14" xfId="3" applyNumberFormat="1" applyFont="1" applyBorder="1" applyAlignment="1">
      <alignment horizontal="center"/>
    </xf>
    <xf numFmtId="0" fontId="2" fillId="5" borderId="17" xfId="0" applyFont="1" applyFill="1" applyBorder="1" applyAlignment="1">
      <alignment horizontal="center"/>
    </xf>
    <xf numFmtId="0" fontId="0" fillId="0" borderId="18" xfId="0" applyBorder="1" applyAlignment="1">
      <alignment horizontal="center"/>
    </xf>
    <xf numFmtId="172" fontId="0" fillId="0" borderId="19" xfId="3" applyNumberFormat="1" applyFont="1" applyBorder="1" applyAlignment="1">
      <alignment horizontal="center"/>
    </xf>
    <xf numFmtId="0" fontId="0" fillId="0" borderId="19" xfId="0" applyBorder="1" applyAlignment="1">
      <alignment horizontal="center"/>
    </xf>
    <xf numFmtId="172" fontId="0" fillId="0" borderId="20" xfId="3" applyNumberFormat="1" applyFont="1" applyBorder="1" applyAlignment="1">
      <alignment horizontal="center"/>
    </xf>
    <xf numFmtId="0" fontId="0" fillId="0" borderId="21" xfId="0" applyBorder="1" applyAlignment="1">
      <alignment horizontal="center"/>
    </xf>
    <xf numFmtId="172" fontId="0" fillId="2" borderId="19" xfId="3" applyNumberFormat="1" applyFont="1" applyFill="1" applyBorder="1" applyAlignment="1">
      <alignment horizontal="center"/>
    </xf>
    <xf numFmtId="172" fontId="0" fillId="0" borderId="3" xfId="0" applyNumberFormat="1" applyBorder="1" applyAlignment="1">
      <alignment horizontal="center"/>
    </xf>
    <xf numFmtId="172" fontId="0" fillId="0" borderId="19" xfId="0" applyNumberFormat="1" applyBorder="1" applyAlignment="1">
      <alignment horizontal="center"/>
    </xf>
    <xf numFmtId="0" fontId="2" fillId="11" borderId="22" xfId="0" applyFont="1" applyFill="1" applyBorder="1" applyAlignment="1">
      <alignment horizontal="center"/>
    </xf>
    <xf numFmtId="0" fontId="2" fillId="11" borderId="16" xfId="0" applyFont="1" applyFill="1" applyBorder="1" applyAlignment="1">
      <alignment horizontal="center"/>
    </xf>
    <xf numFmtId="0" fontId="2" fillId="11" borderId="21" xfId="0" applyFont="1" applyFill="1" applyBorder="1" applyAlignment="1">
      <alignment horizontal="center"/>
    </xf>
    <xf numFmtId="0" fontId="3" fillId="11" borderId="9" xfId="0" applyFont="1" applyFill="1" applyBorder="1" applyAlignment="1">
      <alignment horizontal="center" wrapText="1"/>
    </xf>
    <xf numFmtId="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2" borderId="3" xfId="0" applyFill="1" applyBorder="1" applyAlignment="1">
      <alignment horizontal="center"/>
    </xf>
    <xf numFmtId="0" fontId="0" fillId="13" borderId="3" xfId="0" applyFill="1" applyBorder="1" applyAlignment="1">
      <alignment horizontal="center" vertical="center"/>
    </xf>
    <xf numFmtId="0" fontId="0" fillId="3" borderId="3" xfId="0" applyFill="1" applyBorder="1" applyAlignment="1">
      <alignment vertical="center"/>
    </xf>
    <xf numFmtId="0" fontId="11" fillId="0" borderId="0" xfId="0" applyFont="1"/>
    <xf numFmtId="0" fontId="2" fillId="14" borderId="30" xfId="0" applyFont="1" applyFill="1" applyBorder="1" applyAlignment="1">
      <alignment horizontal="center"/>
    </xf>
    <xf numFmtId="0" fontId="5" fillId="3" borderId="13" xfId="0" applyFont="1" applyFill="1" applyBorder="1"/>
    <xf numFmtId="15" fontId="0" fillId="0" borderId="3" xfId="0" applyNumberFormat="1" applyBorder="1" applyAlignment="1">
      <alignment horizontal="center"/>
    </xf>
    <xf numFmtId="15" fontId="0" fillId="0" borderId="19" xfId="0" applyNumberFormat="1" applyBorder="1" applyAlignment="1">
      <alignment horizontal="center"/>
    </xf>
    <xf numFmtId="0" fontId="0" fillId="0" borderId="3" xfId="0" applyBorder="1" applyAlignment="1">
      <alignment horizontal="left" vertical="center" wrapText="1" indent="1"/>
    </xf>
    <xf numFmtId="0" fontId="6" fillId="0" borderId="3" xfId="0" applyFont="1" applyBorder="1" applyAlignment="1">
      <alignment horizontal="center" vertical="center" wrapText="1"/>
    </xf>
    <xf numFmtId="0" fontId="15" fillId="0" borderId="0" xfId="0" applyFont="1"/>
    <xf numFmtId="0" fontId="16" fillId="0" borderId="3" xfId="0" applyFont="1" applyBorder="1" applyAlignment="1">
      <alignment horizontal="left" vertical="center" wrapText="1" indent="1"/>
    </xf>
    <xf numFmtId="0" fontId="17" fillId="0" borderId="3" xfId="0" applyFont="1" applyBorder="1" applyAlignment="1">
      <alignment horizontal="left" vertical="center" wrapText="1" indent="1"/>
    </xf>
    <xf numFmtId="0" fontId="18" fillId="0" borderId="3" xfId="0" applyFont="1" applyBorder="1" applyAlignment="1">
      <alignment horizontal="left" vertical="center" wrapText="1" indent="1"/>
    </xf>
    <xf numFmtId="0" fontId="16" fillId="0" borderId="3" xfId="0" applyFont="1" applyBorder="1" applyAlignment="1">
      <alignment horizontal="left" vertical="center" indent="1"/>
    </xf>
    <xf numFmtId="0" fontId="19" fillId="0" borderId="3" xfId="0" applyFont="1" applyBorder="1" applyAlignment="1">
      <alignment horizontal="left" vertical="center" wrapText="1" indent="1"/>
    </xf>
    <xf numFmtId="0" fontId="17" fillId="0" borderId="3" xfId="0" applyFont="1" applyBorder="1" applyAlignment="1">
      <alignment horizontal="left" vertical="center" indent="1"/>
    </xf>
    <xf numFmtId="0" fontId="4" fillId="0" borderId="3" xfId="0" applyFont="1" applyBorder="1" applyAlignment="1">
      <alignment horizontal="left" vertical="center" wrapText="1" indent="1"/>
    </xf>
    <xf numFmtId="0" fontId="20" fillId="0" borderId="3" xfId="0" applyFont="1" applyBorder="1" applyAlignment="1">
      <alignment horizontal="left" vertical="center" wrapText="1" indent="1"/>
    </xf>
    <xf numFmtId="0" fontId="16" fillId="0" borderId="3" xfId="0" applyFont="1" applyBorder="1" applyAlignment="1">
      <alignment horizontal="center" vertical="center" wrapText="1"/>
    </xf>
    <xf numFmtId="0" fontId="19" fillId="3" borderId="3" xfId="0" applyFont="1" applyFill="1" applyBorder="1" applyAlignment="1" applyProtection="1">
      <alignment horizontal="left" vertical="center" wrapText="1" indent="1"/>
      <protection locked="0"/>
    </xf>
    <xf numFmtId="172" fontId="0" fillId="0" borderId="14" xfId="0" applyNumberFormat="1" applyBorder="1" applyAlignment="1">
      <alignment horizontal="center"/>
    </xf>
    <xf numFmtId="0" fontId="18" fillId="0" borderId="3" xfId="0" applyFont="1" applyBorder="1" applyAlignment="1">
      <alignment horizontal="center" vertical="center" wrapText="1"/>
    </xf>
    <xf numFmtId="0" fontId="0" fillId="3" borderId="3" xfId="0" applyFill="1" applyBorder="1" applyAlignment="1">
      <alignment horizontal="center" vertical="center" wrapText="1"/>
    </xf>
    <xf numFmtId="0" fontId="5" fillId="2" borderId="3" xfId="0" applyFont="1" applyFill="1" applyBorder="1" applyAlignment="1">
      <alignment horizontal="center" vertical="center"/>
    </xf>
    <xf numFmtId="0" fontId="25" fillId="0" borderId="3" xfId="0" applyFont="1" applyBorder="1" applyAlignment="1">
      <alignment horizontal="left" vertical="center" wrapText="1" indent="1"/>
    </xf>
    <xf numFmtId="0" fontId="5" fillId="2" borderId="3" xfId="0" applyFont="1" applyFill="1" applyBorder="1" applyAlignment="1">
      <alignment horizontal="left" vertical="center" wrapText="1"/>
    </xf>
    <xf numFmtId="0" fontId="23" fillId="2" borderId="3" xfId="0" applyFont="1" applyFill="1" applyBorder="1" applyAlignment="1">
      <alignment horizontal="left" vertical="center" wrapText="1"/>
    </xf>
    <xf numFmtId="0" fontId="23" fillId="2" borderId="3" xfId="0" applyFont="1" applyFill="1" applyBorder="1" applyAlignment="1">
      <alignment horizontal="center" vertical="center"/>
    </xf>
    <xf numFmtId="170" fontId="23" fillId="2" borderId="3" xfId="0" applyNumberFormat="1" applyFont="1" applyFill="1" applyBorder="1" applyAlignment="1">
      <alignment horizontal="left" vertical="center" indent="1"/>
    </xf>
    <xf numFmtId="166" fontId="23" fillId="2" borderId="3" xfId="0" applyNumberFormat="1" applyFont="1" applyFill="1" applyBorder="1" applyAlignment="1">
      <alignment horizontal="center" vertical="center"/>
    </xf>
    <xf numFmtId="0" fontId="24" fillId="2" borderId="3" xfId="0" applyFont="1" applyFill="1" applyBorder="1" applyAlignment="1">
      <alignment horizontal="left" vertical="center" wrapText="1" indent="1"/>
    </xf>
    <xf numFmtId="15" fontId="23" fillId="3" borderId="3" xfId="0" applyNumberFormat="1" applyFont="1" applyFill="1" applyBorder="1" applyAlignment="1" applyProtection="1">
      <alignment horizontal="center" vertical="center"/>
      <protection locked="0"/>
    </xf>
    <xf numFmtId="166" fontId="5" fillId="2" borderId="3" xfId="0" applyNumberFormat="1" applyFont="1" applyFill="1" applyBorder="1" applyAlignment="1">
      <alignment horizontal="center" vertical="center"/>
    </xf>
    <xf numFmtId="0" fontId="6" fillId="2" borderId="3" xfId="0" applyFont="1" applyFill="1" applyBorder="1" applyAlignment="1">
      <alignment vertical="center" wrapText="1"/>
    </xf>
    <xf numFmtId="170" fontId="5" fillId="2" borderId="3" xfId="0" applyNumberFormat="1" applyFont="1" applyFill="1" applyBorder="1" applyAlignment="1">
      <alignment horizontal="left" vertical="center" inden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0" fillId="3" borderId="0" xfId="0"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0" fillId="16" borderId="0" xfId="0" applyFill="1"/>
    <xf numFmtId="1" fontId="5" fillId="17" borderId="3" xfId="0" applyNumberFormat="1" applyFont="1" applyFill="1" applyBorder="1" applyAlignment="1" applyProtection="1">
      <alignment horizontal="center" vertical="center"/>
      <protection locked="0"/>
    </xf>
    <xf numFmtId="1" fontId="5" fillId="18" borderId="3" xfId="0" applyNumberFormat="1" applyFont="1" applyFill="1" applyBorder="1" applyAlignment="1" applyProtection="1">
      <alignment horizontal="center" vertical="center"/>
      <protection locked="0"/>
    </xf>
    <xf numFmtId="167" fontId="5" fillId="17" borderId="3" xfId="0" applyNumberFormat="1" applyFont="1" applyFill="1" applyBorder="1" applyAlignment="1" applyProtection="1">
      <alignment horizontal="center" vertical="center"/>
      <protection locked="0"/>
    </xf>
    <xf numFmtId="0" fontId="26" fillId="0" borderId="0" xfId="0" applyFont="1" applyAlignment="1">
      <alignment horizontal="left" vertical="center" wrapText="1"/>
    </xf>
    <xf numFmtId="15" fontId="27" fillId="19" borderId="0" xfId="5" applyNumberFormat="1" applyFont="1" applyFill="1" applyAlignment="1">
      <alignment horizontal="left" vertical="center"/>
    </xf>
    <xf numFmtId="0" fontId="1" fillId="19" borderId="0" xfId="5" applyFill="1" applyAlignment="1">
      <alignment vertical="center"/>
    </xf>
    <xf numFmtId="0" fontId="0" fillId="19" borderId="0" xfId="0" applyFill="1"/>
    <xf numFmtId="0" fontId="36" fillId="19" borderId="0" xfId="5" applyFont="1" applyFill="1" applyAlignment="1">
      <alignment vertical="center"/>
    </xf>
    <xf numFmtId="0" fontId="37" fillId="19" borderId="0" xfId="5" applyFont="1" applyFill="1" applyAlignment="1">
      <alignment vertical="center"/>
    </xf>
    <xf numFmtId="0" fontId="38" fillId="19" borderId="0" xfId="5" applyFont="1" applyFill="1" applyAlignment="1">
      <alignment vertical="center"/>
    </xf>
    <xf numFmtId="0" fontId="28" fillId="19" borderId="0" xfId="5" applyFont="1" applyFill="1" applyAlignment="1">
      <alignment horizontal="center" vertical="center"/>
    </xf>
    <xf numFmtId="0" fontId="27" fillId="19" borderId="0" xfId="5" applyFont="1" applyFill="1" applyAlignment="1">
      <alignment horizontal="left" vertical="center"/>
    </xf>
    <xf numFmtId="0" fontId="23" fillId="20" borderId="3" xfId="6" applyFont="1" applyFill="1" applyBorder="1" applyAlignment="1">
      <alignment horizontal="center" vertical="center" wrapText="1"/>
    </xf>
    <xf numFmtId="0" fontId="23" fillId="20" borderId="3" xfId="5" applyFont="1" applyFill="1" applyBorder="1" applyAlignment="1">
      <alignment horizontal="center" vertical="center" wrapText="1"/>
    </xf>
    <xf numFmtId="9" fontId="23" fillId="3" borderId="3" xfId="5" applyNumberFormat="1" applyFont="1" applyFill="1" applyBorder="1" applyAlignment="1" applyProtection="1">
      <alignment horizontal="center" vertical="center"/>
      <protection locked="0"/>
    </xf>
    <xf numFmtId="173" fontId="23" fillId="3" borderId="34" xfId="5" applyNumberFormat="1" applyFont="1" applyFill="1" applyBorder="1" applyAlignment="1" applyProtection="1">
      <alignment horizontal="center" vertical="center"/>
      <protection locked="0"/>
    </xf>
    <xf numFmtId="3" fontId="23" fillId="3" borderId="34" xfId="5" applyNumberFormat="1" applyFont="1" applyFill="1" applyBorder="1" applyAlignment="1" applyProtection="1">
      <alignment horizontal="center" vertical="center"/>
      <protection locked="0"/>
    </xf>
    <xf numFmtId="0" fontId="23" fillId="3" borderId="29" xfId="5" applyFont="1" applyFill="1" applyBorder="1" applyAlignment="1" applyProtection="1">
      <alignment horizontal="center" vertical="center"/>
      <protection locked="0"/>
    </xf>
    <xf numFmtId="174" fontId="23" fillId="3" borderId="34" xfId="5" applyNumberFormat="1" applyFont="1" applyFill="1" applyBorder="1" applyAlignment="1" applyProtection="1">
      <alignment horizontal="center" vertical="center"/>
      <protection locked="0"/>
    </xf>
    <xf numFmtId="40" fontId="23" fillId="3" borderId="14" xfId="5" applyNumberFormat="1" applyFont="1" applyFill="1" applyBorder="1" applyAlignment="1" applyProtection="1">
      <alignment horizontal="center" vertical="center"/>
      <protection locked="0"/>
    </xf>
    <xf numFmtId="40" fontId="23" fillId="20" borderId="14" xfId="5" applyNumberFormat="1" applyFont="1" applyFill="1" applyBorder="1" applyAlignment="1">
      <alignment horizontal="center" vertical="center"/>
    </xf>
    <xf numFmtId="40" fontId="23" fillId="3" borderId="3" xfId="5" applyNumberFormat="1" applyFont="1" applyFill="1" applyBorder="1" applyAlignment="1" applyProtection="1">
      <alignment horizontal="center" vertical="center"/>
      <protection locked="0"/>
    </xf>
    <xf numFmtId="40" fontId="23" fillId="3" borderId="34" xfId="5" applyNumberFormat="1" applyFont="1" applyFill="1" applyBorder="1" applyAlignment="1" applyProtection="1">
      <alignment horizontal="center" vertical="center"/>
      <protection locked="0"/>
    </xf>
    <xf numFmtId="175" fontId="23" fillId="3" borderId="34"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vertical="center" wrapText="1"/>
      <protection locked="0"/>
    </xf>
    <xf numFmtId="0" fontId="31" fillId="19" borderId="0" xfId="5" applyFont="1" applyFill="1" applyAlignment="1">
      <alignment horizontal="left" vertical="center"/>
    </xf>
    <xf numFmtId="40" fontId="32" fillId="19" borderId="0" xfId="5" applyNumberFormat="1" applyFont="1" applyFill="1" applyAlignment="1">
      <alignment horizontal="center" vertical="center"/>
    </xf>
    <xf numFmtId="174" fontId="23" fillId="3" borderId="14" xfId="5" applyNumberFormat="1" applyFont="1" applyFill="1" applyBorder="1" applyAlignment="1" applyProtection="1">
      <alignment horizontal="center" vertical="center"/>
      <protection locked="0"/>
    </xf>
    <xf numFmtId="174" fontId="23" fillId="3" borderId="3" xfId="5" applyNumberFormat="1" applyFont="1" applyFill="1" applyBorder="1" applyAlignment="1" applyProtection="1">
      <alignment horizontal="center" vertical="center"/>
      <protection locked="0"/>
    </xf>
    <xf numFmtId="173" fontId="23" fillId="3" borderId="29" xfId="5" applyNumberFormat="1" applyFont="1" applyFill="1" applyBorder="1" applyAlignment="1" applyProtection="1">
      <alignment horizontal="center" vertical="center"/>
      <protection locked="0"/>
    </xf>
    <xf numFmtId="176" fontId="23" fillId="3" borderId="29" xfId="5" applyNumberFormat="1" applyFont="1" applyFill="1" applyBorder="1" applyAlignment="1" applyProtection="1">
      <alignment horizontal="center" vertical="center"/>
      <protection locked="0"/>
    </xf>
    <xf numFmtId="174" fontId="23" fillId="3" borderId="29" xfId="5" applyNumberFormat="1" applyFont="1" applyFill="1" applyBorder="1" applyAlignment="1" applyProtection="1">
      <alignment horizontal="center" vertical="center"/>
      <protection locked="0"/>
    </xf>
    <xf numFmtId="175" fontId="23" fillId="3" borderId="29" xfId="5" applyNumberFormat="1" applyFont="1" applyFill="1" applyBorder="1" applyAlignment="1" applyProtection="1">
      <alignment horizontal="center" vertical="center"/>
      <protection locked="0"/>
    </xf>
    <xf numFmtId="0" fontId="23" fillId="3" borderId="3" xfId="5" applyFont="1" applyFill="1" applyBorder="1" applyAlignment="1" applyProtection="1">
      <alignment horizontal="center" vertical="center" wrapText="1"/>
      <protection locked="0"/>
    </xf>
    <xf numFmtId="0" fontId="30" fillId="3" borderId="3" xfId="5" applyFont="1" applyFill="1" applyBorder="1" applyAlignment="1" applyProtection="1">
      <alignment vertical="center"/>
      <protection locked="0"/>
    </xf>
    <xf numFmtId="0" fontId="30" fillId="3" borderId="3" xfId="5" applyFont="1" applyFill="1" applyBorder="1" applyAlignment="1" applyProtection="1">
      <alignment horizontal="left" vertical="center"/>
      <protection locked="0"/>
    </xf>
    <xf numFmtId="0" fontId="30" fillId="3" borderId="3" xfId="5" applyFont="1" applyFill="1" applyBorder="1" applyAlignment="1" applyProtection="1">
      <alignment horizontal="left" vertical="center" wrapText="1"/>
      <protection locked="0"/>
    </xf>
    <xf numFmtId="173" fontId="23" fillId="3" borderId="3" xfId="5" applyNumberFormat="1" applyFont="1" applyFill="1" applyBorder="1" applyAlignment="1" applyProtection="1">
      <alignment horizontal="center" vertical="center"/>
      <protection locked="0"/>
    </xf>
    <xf numFmtId="3" fontId="23" fillId="3" borderId="3" xfId="5" applyNumberFormat="1" applyFont="1" applyFill="1" applyBorder="1" applyAlignment="1" applyProtection="1">
      <alignment horizontal="center" vertical="center"/>
      <protection locked="0"/>
    </xf>
    <xf numFmtId="4" fontId="23" fillId="3" borderId="3" xfId="5" applyNumberFormat="1" applyFont="1" applyFill="1" applyBorder="1" applyAlignment="1" applyProtection="1">
      <alignment horizontal="center" vertical="center"/>
      <protection locked="0"/>
    </xf>
    <xf numFmtId="175" fontId="23" fillId="3" borderId="3" xfId="5" applyNumberFormat="1" applyFont="1" applyFill="1" applyBorder="1" applyAlignment="1" applyProtection="1">
      <alignment horizontal="center" vertical="center"/>
      <protection locked="0"/>
    </xf>
    <xf numFmtId="0" fontId="33" fillId="3" borderId="3" xfId="5" applyFont="1" applyFill="1" applyBorder="1" applyAlignment="1" applyProtection="1">
      <alignment horizontal="left" vertical="center" wrapText="1"/>
      <protection locked="0"/>
    </xf>
    <xf numFmtId="0" fontId="34" fillId="3" borderId="3" xfId="5" applyFont="1" applyFill="1" applyBorder="1" applyAlignment="1" applyProtection="1">
      <alignment vertical="center"/>
      <protection locked="0"/>
    </xf>
    <xf numFmtId="3" fontId="35" fillId="3" borderId="3" xfId="5" applyNumberFormat="1" applyFont="1" applyFill="1" applyBorder="1" applyAlignment="1" applyProtection="1">
      <alignment horizontal="center" vertical="center"/>
      <protection locked="0"/>
    </xf>
    <xf numFmtId="0" fontId="35" fillId="3" borderId="3" xfId="5" applyFont="1" applyFill="1" applyBorder="1" applyAlignment="1" applyProtection="1">
      <alignment vertical="center" wrapText="1"/>
      <protection locked="0"/>
    </xf>
    <xf numFmtId="0" fontId="23" fillId="0" borderId="3" xfId="0" applyFont="1" applyBorder="1" applyAlignment="1">
      <alignment horizontal="center" vertical="center"/>
    </xf>
    <xf numFmtId="0" fontId="23" fillId="0" borderId="3" xfId="0" applyFont="1" applyBorder="1" applyAlignment="1">
      <alignment horizontal="left" vertical="center" wrapText="1"/>
    </xf>
    <xf numFmtId="0" fontId="23" fillId="0" borderId="3" xfId="0" applyFont="1" applyBorder="1" applyAlignment="1">
      <alignment horizontal="center" vertical="center" wrapText="1"/>
    </xf>
    <xf numFmtId="0" fontId="23" fillId="0" borderId="3" xfId="0" applyFont="1" applyBorder="1" applyAlignment="1">
      <alignment horizontal="left" vertical="center" wrapText="1" indent="1"/>
    </xf>
    <xf numFmtId="0" fontId="24" fillId="0" borderId="3" xfId="0" applyFont="1" applyBorder="1" applyAlignment="1">
      <alignment horizontal="left" vertical="center" wrapText="1" indent="1"/>
    </xf>
    <xf numFmtId="0" fontId="18" fillId="0" borderId="3" xfId="0" applyFont="1" applyFill="1" applyBorder="1" applyAlignment="1">
      <alignment horizontal="center" vertical="center" wrapText="1"/>
    </xf>
    <xf numFmtId="0" fontId="25" fillId="3" borderId="3" xfId="0" applyFont="1" applyFill="1" applyBorder="1" applyAlignment="1" applyProtection="1">
      <alignment horizontal="center" vertical="center" wrapText="1"/>
      <protection locked="0"/>
    </xf>
    <xf numFmtId="0" fontId="0" fillId="2" borderId="0" xfId="0" applyFill="1"/>
    <xf numFmtId="0" fontId="2" fillId="2" borderId="0" xfId="0" applyFont="1" applyFill="1" applyAlignment="1">
      <alignment horizontal="left" vertical="center" indent="1"/>
    </xf>
    <xf numFmtId="166" fontId="2" fillId="2" borderId="2" xfId="0" applyNumberFormat="1" applyFont="1" applyFill="1" applyBorder="1" applyAlignment="1" applyProtection="1">
      <alignment horizontal="left" vertical="center" indent="1"/>
      <protection locked="0"/>
    </xf>
    <xf numFmtId="15" fontId="5" fillId="2" borderId="3" xfId="0" applyNumberFormat="1" applyFont="1" applyFill="1" applyBorder="1" applyAlignment="1" applyProtection="1">
      <alignment horizontal="center" vertical="center"/>
      <protection locked="0"/>
    </xf>
    <xf numFmtId="0" fontId="5" fillId="2" borderId="0" xfId="0" applyFont="1" applyFill="1"/>
    <xf numFmtId="14" fontId="0" fillId="3" borderId="3" xfId="0" applyNumberFormat="1" applyFill="1" applyBorder="1" applyAlignment="1">
      <alignment horizontal="center" vertical="center" wrapText="1"/>
    </xf>
    <xf numFmtId="177" fontId="0" fillId="3" borderId="3" xfId="3" applyNumberFormat="1" applyFont="1" applyFill="1" applyBorder="1" applyAlignment="1">
      <alignment vertical="center"/>
    </xf>
    <xf numFmtId="0" fontId="2" fillId="11" borderId="3" xfId="0" applyFont="1" applyFill="1" applyBorder="1" applyAlignment="1">
      <alignment horizontal="center" vertical="center"/>
    </xf>
    <xf numFmtId="0" fontId="0" fillId="0" borderId="0" xfId="0" applyAlignment="1">
      <alignment horizontal="center"/>
    </xf>
    <xf numFmtId="165" fontId="23" fillId="3" borderId="3" xfId="7" applyNumberFormat="1" applyFont="1" applyFill="1" applyBorder="1" applyAlignment="1" applyProtection="1">
      <alignment horizontal="center" vertical="center" wrapText="1"/>
      <protection locked="0"/>
    </xf>
    <xf numFmtId="0" fontId="23" fillId="3" borderId="3" xfId="7" applyFont="1" applyFill="1" applyBorder="1" applyAlignment="1" applyProtection="1">
      <alignment horizontal="center" vertical="center" wrapText="1"/>
      <protection locked="0"/>
    </xf>
    <xf numFmtId="3" fontId="23" fillId="0" borderId="3" xfId="8" applyNumberFormat="1" applyFont="1" applyBorder="1"/>
    <xf numFmtId="3" fontId="23" fillId="0" borderId="3" xfId="8" applyNumberFormat="1" applyFont="1" applyBorder="1" applyAlignment="1">
      <alignment horizontal="center"/>
    </xf>
    <xf numFmtId="173" fontId="23" fillId="3" borderId="3" xfId="8" applyNumberFormat="1" applyFont="1" applyFill="1" applyBorder="1" applyAlignment="1" applyProtection="1">
      <alignment horizontal="center" vertical="center" wrapText="1"/>
      <protection locked="0"/>
    </xf>
    <xf numFmtId="3" fontId="23" fillId="0" borderId="3" xfId="8" applyNumberFormat="1" applyFont="1" applyBorder="1" applyAlignment="1">
      <alignment horizontal="left"/>
    </xf>
    <xf numFmtId="0" fontId="0" fillId="0" borderId="3" xfId="0" applyBorder="1"/>
    <xf numFmtId="0" fontId="9" fillId="0" borderId="3" xfId="4" applyBorder="1"/>
    <xf numFmtId="0" fontId="23" fillId="0" borderId="3" xfId="0" applyFont="1" applyBorder="1" applyAlignment="1">
      <alignment horizontal="left" vertical="center" indent="1"/>
    </xf>
    <xf numFmtId="0" fontId="5" fillId="0" borderId="0" xfId="0" applyFont="1" applyBorder="1" applyAlignment="1">
      <alignment horizontal="left" vertical="center" indent="1"/>
    </xf>
    <xf numFmtId="0" fontId="0" fillId="0" borderId="0" xfId="0" applyAlignment="1">
      <alignment horizontal="center"/>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horizontal="left" vertical="center" wrapText="1"/>
    </xf>
    <xf numFmtId="170" fontId="5" fillId="9" borderId="3" xfId="0" applyNumberFormat="1" applyFont="1" applyFill="1" applyBorder="1" applyAlignment="1">
      <alignment horizontal="left" vertical="center" indent="1"/>
    </xf>
    <xf numFmtId="15" fontId="5" fillId="9" borderId="3" xfId="0" applyNumberFormat="1" applyFont="1" applyFill="1" applyBorder="1" applyAlignment="1" applyProtection="1">
      <alignment horizontal="center" vertical="center"/>
      <protection locked="0"/>
    </xf>
    <xf numFmtId="166" fontId="5" fillId="9" borderId="3" xfId="0" applyNumberFormat="1" applyFont="1" applyFill="1" applyBorder="1" applyAlignment="1">
      <alignment horizontal="center" vertical="center"/>
    </xf>
    <xf numFmtId="0" fontId="5" fillId="9" borderId="3" xfId="0" applyFont="1" applyFill="1" applyBorder="1" applyAlignment="1">
      <alignment horizontal="left" vertical="center" wrapText="1" indent="1"/>
    </xf>
    <xf numFmtId="0" fontId="6" fillId="9" borderId="3" xfId="0" applyFont="1" applyFill="1" applyBorder="1" applyAlignment="1">
      <alignment horizontal="left" vertical="center" wrapText="1" indent="1"/>
    </xf>
    <xf numFmtId="0" fontId="5" fillId="0" borderId="3" xfId="0" applyFont="1" applyFill="1" applyBorder="1" applyAlignment="1">
      <alignment horizontal="center" vertical="center"/>
    </xf>
    <xf numFmtId="0" fontId="5" fillId="0" borderId="3" xfId="0" applyFont="1" applyFill="1" applyBorder="1" applyAlignment="1">
      <alignment horizontal="left" vertical="center" wrapText="1"/>
    </xf>
    <xf numFmtId="170" fontId="5" fillId="0" borderId="3" xfId="0" applyNumberFormat="1" applyFont="1" applyFill="1" applyBorder="1" applyAlignment="1">
      <alignment horizontal="left" vertical="center" indent="1"/>
    </xf>
    <xf numFmtId="170" fontId="5" fillId="0" borderId="3" xfId="0" applyNumberFormat="1" applyFont="1" applyFill="1" applyBorder="1" applyAlignment="1">
      <alignment horizontal="center" vertical="center" wrapText="1"/>
    </xf>
    <xf numFmtId="166"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168" fontId="5" fillId="0" borderId="3" xfId="0" applyNumberFormat="1" applyFont="1" applyFill="1" applyBorder="1" applyAlignment="1">
      <alignment horizontal="center" vertical="center"/>
    </xf>
    <xf numFmtId="0" fontId="18" fillId="0" borderId="3" xfId="0" applyFont="1" applyFill="1" applyBorder="1" applyAlignment="1">
      <alignment horizontal="left" vertical="center" wrapText="1" indent="1"/>
    </xf>
    <xf numFmtId="0" fontId="5" fillId="0" borderId="3" xfId="0" applyFont="1" applyFill="1" applyBorder="1" applyAlignment="1">
      <alignment horizontal="center" vertical="center" wrapText="1"/>
    </xf>
    <xf numFmtId="0" fontId="0" fillId="0" borderId="0" xfId="0" applyAlignment="1">
      <alignment horizontal="center"/>
    </xf>
    <xf numFmtId="0" fontId="0" fillId="0" borderId="0" xfId="0" applyFill="1"/>
    <xf numFmtId="170" fontId="0" fillId="0" borderId="0" xfId="0" applyNumberFormat="1" applyAlignment="1"/>
    <xf numFmtId="0" fontId="40" fillId="0" borderId="0" xfId="0" applyFont="1" applyFill="1" applyBorder="1" applyAlignment="1">
      <alignment vertical="center"/>
    </xf>
    <xf numFmtId="0" fontId="5" fillId="3" borderId="3" xfId="0" applyFont="1" applyFill="1" applyBorder="1" applyAlignment="1" applyProtection="1">
      <alignment horizontal="center" vertical="center" wrapText="1"/>
      <protection locked="0"/>
    </xf>
    <xf numFmtId="15" fontId="6" fillId="0" borderId="3" xfId="0" applyNumberFormat="1" applyFont="1" applyBorder="1" applyAlignment="1">
      <alignment horizontal="center" vertical="center" wrapText="1"/>
    </xf>
    <xf numFmtId="0" fontId="42" fillId="0" borderId="3" xfId="4" applyFont="1" applyBorder="1"/>
    <xf numFmtId="165" fontId="23" fillId="15" borderId="14" xfId="0" applyNumberFormat="1" applyFont="1" applyFill="1" applyBorder="1" applyAlignment="1" applyProtection="1">
      <alignment horizontal="center" vertical="center" wrapText="1"/>
      <protection locked="0"/>
    </xf>
    <xf numFmtId="3" fontId="43" fillId="15" borderId="14" xfId="5" applyNumberFormat="1" applyFont="1" applyFill="1" applyBorder="1" applyAlignment="1" applyProtection="1">
      <alignment horizontal="center" vertical="center" wrapText="1"/>
      <protection locked="0"/>
    </xf>
    <xf numFmtId="165" fontId="23" fillId="15" borderId="14" xfId="5" applyNumberFormat="1" applyFont="1" applyFill="1" applyBorder="1" applyAlignment="1" applyProtection="1">
      <alignment horizontal="center" vertical="center" wrapText="1"/>
      <protection locked="0"/>
    </xf>
    <xf numFmtId="1" fontId="43" fillId="15" borderId="14" xfId="5"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0" fontId="0" fillId="0" borderId="1" xfId="0" applyBorder="1"/>
    <xf numFmtId="0" fontId="0" fillId="0" borderId="0" xfId="0" applyAlignment="1"/>
    <xf numFmtId="0" fontId="0" fillId="0" borderId="1" xfId="0" applyBorder="1" applyAlignment="1">
      <alignment horizontal="center"/>
    </xf>
    <xf numFmtId="0" fontId="5" fillId="21" borderId="3" xfId="0" applyFont="1" applyFill="1" applyBorder="1" applyAlignment="1">
      <alignment horizontal="center" vertical="center"/>
    </xf>
    <xf numFmtId="0" fontId="0" fillId="0" borderId="0" xfId="0" applyFont="1"/>
    <xf numFmtId="0" fontId="21" fillId="0" borderId="0" xfId="0" applyFont="1"/>
    <xf numFmtId="0" fontId="46" fillId="0" borderId="0" xfId="0" applyFont="1"/>
    <xf numFmtId="0" fontId="5" fillId="0" borderId="34" xfId="0" applyFont="1" applyBorder="1" applyAlignment="1">
      <alignment horizontal="left" vertical="center" wrapText="1"/>
    </xf>
    <xf numFmtId="0" fontId="0" fillId="2" borderId="0" xfId="0" applyFill="1" applyBorder="1"/>
    <xf numFmtId="0" fontId="18" fillId="2" borderId="0" xfId="0" applyFont="1" applyFill="1" applyBorder="1" applyAlignment="1">
      <alignment horizontal="left" vertical="center" wrapText="1" indent="1"/>
    </xf>
    <xf numFmtId="0" fontId="0" fillId="2" borderId="4" xfId="0" applyFill="1" applyBorder="1"/>
    <xf numFmtId="0" fontId="18" fillId="2" borderId="4" xfId="0" applyFont="1" applyFill="1" applyBorder="1" applyAlignment="1">
      <alignment horizontal="left" vertical="center" wrapText="1" indent="1"/>
    </xf>
    <xf numFmtId="0" fontId="18" fillId="2" borderId="3" xfId="0" applyFont="1" applyFill="1" applyBorder="1" applyAlignment="1">
      <alignment horizontal="left" vertical="center" wrapText="1" indent="1"/>
    </xf>
    <xf numFmtId="0" fontId="0" fillId="0" borderId="0" xfId="0" applyAlignment="1">
      <alignment horizontal="center"/>
    </xf>
    <xf numFmtId="0" fontId="0" fillId="0" borderId="1" xfId="0" applyBorder="1" applyAlignment="1">
      <alignment horizontal="center"/>
    </xf>
    <xf numFmtId="0" fontId="47" fillId="0" borderId="3" xfId="0" applyFont="1" applyBorder="1" applyAlignment="1">
      <alignment horizontal="left" vertical="center" wrapText="1" indent="1"/>
    </xf>
    <xf numFmtId="0" fontId="3" fillId="2" borderId="3" xfId="0" applyFont="1" applyFill="1" applyBorder="1" applyAlignment="1">
      <alignment horizontal="center" vertical="center" wrapText="1"/>
    </xf>
    <xf numFmtId="0" fontId="25" fillId="2" borderId="3" xfId="0" applyFont="1" applyFill="1" applyBorder="1" applyAlignment="1">
      <alignment horizontal="left" vertical="center" wrapText="1" indent="1"/>
    </xf>
    <xf numFmtId="0" fontId="6" fillId="2" borderId="3" xfId="0" applyFont="1" applyFill="1" applyBorder="1" applyAlignment="1">
      <alignment horizontal="left" vertical="center" wrapText="1" indent="1"/>
    </xf>
    <xf numFmtId="0" fontId="44" fillId="2" borderId="3" xfId="0" applyFont="1" applyFill="1" applyBorder="1" applyAlignment="1">
      <alignment horizontal="left" vertical="center" wrapText="1" indent="1"/>
    </xf>
    <xf numFmtId="15" fontId="25" fillId="0" borderId="3" xfId="0" applyNumberFormat="1" applyFont="1" applyBorder="1" applyAlignment="1">
      <alignment horizontal="left" vertical="center" wrapText="1" indent="1"/>
    </xf>
    <xf numFmtId="0" fontId="48" fillId="0" borderId="3" xfId="0" applyFont="1" applyBorder="1" applyAlignment="1">
      <alignment horizontal="left" vertical="center" wrapText="1" indent="1"/>
    </xf>
    <xf numFmtId="0" fontId="0" fillId="0" borderId="0" xfId="0" applyAlignment="1">
      <alignment horizontal="center"/>
    </xf>
    <xf numFmtId="0" fontId="5" fillId="9" borderId="34" xfId="0" applyFont="1" applyFill="1" applyBorder="1" applyAlignment="1">
      <alignment horizontal="left" vertical="center" wrapText="1"/>
    </xf>
    <xf numFmtId="16" fontId="0" fillId="0" borderId="0" xfId="0" applyNumberFormat="1"/>
    <xf numFmtId="0" fontId="3" fillId="0" borderId="0" xfId="0" applyFont="1" applyAlignment="1">
      <alignment horizontal="right" vertical="center" indent="1"/>
    </xf>
    <xf numFmtId="0" fontId="4" fillId="0" borderId="0" xfId="0" applyFont="1" applyAlignment="1">
      <alignment horizontal="right" vertical="center" indent="1"/>
    </xf>
    <xf numFmtId="0" fontId="0" fillId="9" borderId="3" xfId="0" applyFill="1" applyBorder="1" applyAlignment="1">
      <alignment horizontal="left" indent="1"/>
    </xf>
    <xf numFmtId="0" fontId="0" fillId="0" borderId="0" xfId="0" applyAlignment="1">
      <alignment horizontal="right" vertical="center"/>
    </xf>
    <xf numFmtId="15" fontId="0" fillId="22" borderId="3" xfId="0" applyNumberFormat="1" applyFont="1" applyFill="1" applyBorder="1" applyAlignment="1" applyProtection="1">
      <alignment horizontal="center" vertical="center"/>
      <protection locked="0"/>
    </xf>
    <xf numFmtId="0" fontId="5" fillId="23" borderId="3" xfId="0" applyFont="1" applyFill="1" applyBorder="1" applyAlignment="1">
      <alignment horizontal="left" vertical="center" indent="1"/>
    </xf>
    <xf numFmtId="170" fontId="5" fillId="23" borderId="3"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49" fillId="9" borderId="3" xfId="0" applyFont="1" applyFill="1" applyBorder="1" applyAlignment="1">
      <alignment horizontal="center" vertical="center"/>
    </xf>
    <xf numFmtId="0" fontId="49" fillId="9" borderId="3" xfId="0" applyFont="1" applyFill="1" applyBorder="1" applyAlignment="1">
      <alignment horizontal="left" vertical="center" wrapText="1"/>
    </xf>
    <xf numFmtId="170" fontId="49" fillId="9" borderId="3" xfId="0" applyNumberFormat="1" applyFont="1" applyFill="1" applyBorder="1" applyAlignment="1">
      <alignment horizontal="left" vertical="center" indent="1"/>
    </xf>
    <xf numFmtId="15" fontId="49" fillId="9" borderId="3" xfId="0" applyNumberFormat="1" applyFont="1" applyFill="1" applyBorder="1" applyAlignment="1" applyProtection="1">
      <alignment horizontal="center" vertical="center"/>
      <protection locked="0"/>
    </xf>
    <xf numFmtId="165" fontId="49" fillId="9" borderId="3" xfId="0" applyNumberFormat="1" applyFont="1" applyFill="1" applyBorder="1" applyAlignment="1">
      <alignment horizontal="center" vertical="center"/>
    </xf>
    <xf numFmtId="166" fontId="49" fillId="9" borderId="3" xfId="0" applyNumberFormat="1" applyFont="1" applyFill="1" applyBorder="1" applyAlignment="1">
      <alignment horizontal="center" vertical="center"/>
    </xf>
    <xf numFmtId="0" fontId="23" fillId="0" borderId="3" xfId="0" applyFont="1" applyBorder="1" applyAlignment="1">
      <alignment horizontal="left" vertical="center"/>
    </xf>
    <xf numFmtId="0" fontId="23" fillId="0" borderId="3" xfId="0" applyFont="1" applyBorder="1" applyAlignment="1">
      <alignment vertical="center"/>
    </xf>
    <xf numFmtId="170" fontId="23" fillId="0" borderId="3" xfId="0" applyNumberFormat="1" applyFont="1" applyBorder="1" applyAlignment="1">
      <alignment horizontal="center" vertical="center"/>
    </xf>
    <xf numFmtId="15" fontId="50" fillId="23" borderId="3" xfId="0" applyNumberFormat="1"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Border="1"/>
    <xf numFmtId="0" fontId="51" fillId="0" borderId="0" xfId="0" applyFont="1" applyAlignment="1">
      <alignment horizontal="center"/>
    </xf>
    <xf numFmtId="0" fontId="51" fillId="0" borderId="0" xfId="0" applyFont="1"/>
    <xf numFmtId="0" fontId="52" fillId="0" borderId="0" xfId="0" applyFont="1" applyAlignment="1">
      <alignment vertical="center"/>
    </xf>
    <xf numFmtId="0" fontId="0" fillId="24" borderId="3" xfId="0" applyFill="1" applyBorder="1" applyAlignment="1">
      <alignment horizontal="center" vertical="center"/>
    </xf>
    <xf numFmtId="0" fontId="0" fillId="24" borderId="3" xfId="0" applyFill="1" applyBorder="1" applyAlignment="1">
      <alignment horizontal="center" vertical="center" wrapText="1"/>
    </xf>
    <xf numFmtId="14" fontId="0" fillId="24" borderId="3" xfId="0" applyNumberFormat="1" applyFill="1" applyBorder="1" applyAlignment="1">
      <alignment horizontal="center" vertical="center" wrapText="1"/>
    </xf>
    <xf numFmtId="0" fontId="53" fillId="0" borderId="3" xfId="0" applyFont="1" applyBorder="1" applyAlignment="1">
      <alignment horizontal="left" vertical="center" wrapText="1" indent="1"/>
    </xf>
    <xf numFmtId="0" fontId="39" fillId="0" borderId="3" xfId="0" applyFont="1" applyBorder="1" applyAlignment="1">
      <alignment horizontal="left" vertical="center" wrapText="1" indent="1"/>
    </xf>
    <xf numFmtId="167" fontId="54" fillId="3" borderId="3" xfId="5" applyNumberFormat="1" applyFont="1" applyFill="1" applyBorder="1" applyAlignment="1" applyProtection="1">
      <alignment horizontal="center" vertical="center" wrapText="1"/>
      <protection locked="0"/>
    </xf>
    <xf numFmtId="0" fontId="55" fillId="0" borderId="3" xfId="0" applyFont="1" applyFill="1" applyBorder="1" applyAlignment="1">
      <alignment horizontal="left" vertical="center" wrapText="1" indent="1"/>
    </xf>
    <xf numFmtId="0" fontId="24" fillId="0" borderId="3" xfId="0" applyFont="1" applyFill="1" applyBorder="1" applyAlignment="1">
      <alignment horizontal="left" vertical="center" wrapText="1" indent="1"/>
    </xf>
    <xf numFmtId="0" fontId="56" fillId="0" borderId="3" xfId="0" applyFont="1" applyBorder="1" applyAlignment="1">
      <alignment horizontal="left" vertical="center" wrapText="1" indent="1"/>
    </xf>
    <xf numFmtId="0" fontId="57" fillId="0" borderId="0" xfId="0" applyFont="1" applyAlignment="1">
      <alignment horizontal="center" vertical="center"/>
    </xf>
    <xf numFmtId="0" fontId="18" fillId="0" borderId="29" xfId="0" applyFont="1" applyBorder="1" applyAlignment="1">
      <alignment horizontal="left" vertical="center" wrapText="1" indent="1"/>
    </xf>
    <xf numFmtId="0" fontId="18" fillId="0" borderId="39" xfId="0" applyFont="1" applyFill="1" applyBorder="1" applyAlignment="1">
      <alignment horizontal="left" vertical="center" wrapText="1" indent="1"/>
    </xf>
    <xf numFmtId="0" fontId="58" fillId="0" borderId="3" xfId="0" applyFont="1" applyBorder="1" applyAlignment="1">
      <alignment horizontal="left" vertical="center" wrapText="1" indent="1"/>
    </xf>
    <xf numFmtId="0" fontId="59" fillId="0" borderId="3" xfId="0" applyFont="1" applyBorder="1" applyAlignment="1">
      <alignment horizontal="left" vertical="center" wrapText="1" indent="1"/>
    </xf>
    <xf numFmtId="0" fontId="0" fillId="0" borderId="0" xfId="0" applyAlignment="1">
      <alignment horizontal="left"/>
    </xf>
    <xf numFmtId="0" fontId="51" fillId="0" borderId="0" xfId="0" applyFont="1" applyAlignment="1">
      <alignment horizontal="left"/>
    </xf>
    <xf numFmtId="166" fontId="0" fillId="3" borderId="2" xfId="0" applyNumberFormat="1" applyFont="1" applyFill="1" applyBorder="1" applyAlignment="1" applyProtection="1">
      <alignment horizontal="left" vertical="center" indent="1"/>
      <protection locked="0"/>
    </xf>
    <xf numFmtId="166" fontId="5" fillId="3" borderId="2" xfId="0" applyNumberFormat="1" applyFont="1" applyFill="1" applyBorder="1" applyAlignment="1" applyProtection="1">
      <alignment horizontal="left" vertical="center" indent="1"/>
      <protection locked="0"/>
    </xf>
    <xf numFmtId="0" fontId="19" fillId="9" borderId="3" xfId="0" applyFont="1" applyFill="1" applyBorder="1" applyAlignment="1">
      <alignment horizontal="left" vertical="center" wrapText="1" indent="1"/>
    </xf>
    <xf numFmtId="0" fontId="3" fillId="0" borderId="3" xfId="0" applyFont="1" applyBorder="1" applyAlignment="1">
      <alignment horizontal="left" vertical="center" wrapText="1" indent="1"/>
    </xf>
    <xf numFmtId="0" fontId="14" fillId="0" borderId="0" xfId="0" applyFont="1"/>
    <xf numFmtId="0" fontId="10" fillId="0" borderId="0" xfId="0" applyFont="1"/>
    <xf numFmtId="0" fontId="2" fillId="14" borderId="31" xfId="0" applyFont="1" applyFill="1" applyBorder="1" applyAlignment="1">
      <alignment horizontal="center" vertical="center"/>
    </xf>
    <xf numFmtId="0" fontId="2" fillId="14" borderId="31" xfId="0" applyFont="1" applyFill="1" applyBorder="1" applyAlignment="1">
      <alignment horizontal="center" vertical="center" wrapText="1"/>
    </xf>
    <xf numFmtId="0" fontId="60" fillId="0" borderId="3" xfId="0" applyFont="1" applyBorder="1" applyAlignment="1">
      <alignment horizontal="center" vertical="center"/>
    </xf>
    <xf numFmtId="0" fontId="60" fillId="0" borderId="3" xfId="0" applyFont="1" applyBorder="1" applyAlignment="1">
      <alignment horizontal="center" vertical="center" wrapText="1"/>
    </xf>
    <xf numFmtId="0" fontId="61" fillId="0" borderId="9" xfId="0" applyFont="1" applyBorder="1" applyAlignment="1">
      <alignment horizontal="center" vertical="center"/>
    </xf>
    <xf numFmtId="0" fontId="61" fillId="3" borderId="33" xfId="0" applyFont="1" applyFill="1" applyBorder="1" applyAlignment="1">
      <alignment horizontal="center"/>
    </xf>
    <xf numFmtId="0" fontId="61" fillId="0" borderId="3" xfId="0" applyFont="1" applyBorder="1" applyAlignment="1">
      <alignment horizontal="center" vertical="center"/>
    </xf>
    <xf numFmtId="0" fontId="61" fillId="3" borderId="34" xfId="0" applyFont="1" applyFill="1" applyBorder="1" applyAlignment="1">
      <alignment horizontal="center"/>
    </xf>
    <xf numFmtId="0" fontId="61" fillId="0" borderId="3" xfId="0" applyFont="1" applyBorder="1" applyAlignment="1">
      <alignment horizontal="center" vertical="center" wrapText="1"/>
    </xf>
    <xf numFmtId="0" fontId="61" fillId="3" borderId="3" xfId="0" applyFont="1" applyFill="1" applyBorder="1" applyAlignment="1">
      <alignment horizontal="center"/>
    </xf>
    <xf numFmtId="0" fontId="61" fillId="0" borderId="19" xfId="0" applyFont="1" applyBorder="1" applyAlignment="1">
      <alignment horizontal="center" vertical="center"/>
    </xf>
    <xf numFmtId="0" fontId="61" fillId="3" borderId="19" xfId="0" applyFont="1" applyFill="1" applyBorder="1" applyAlignment="1">
      <alignment horizontal="center"/>
    </xf>
    <xf numFmtId="0" fontId="61" fillId="3" borderId="14" xfId="0" applyFont="1" applyFill="1" applyBorder="1" applyAlignment="1">
      <alignment horizontal="center"/>
    </xf>
    <xf numFmtId="0" fontId="61" fillId="0" borderId="0" xfId="0" applyFont="1"/>
    <xf numFmtId="0" fontId="61" fillId="0" borderId="0" xfId="0" applyFont="1" applyAlignment="1">
      <alignment vertical="center"/>
    </xf>
    <xf numFmtId="170" fontId="61" fillId="0" borderId="0" xfId="0" applyNumberFormat="1" applyFont="1"/>
    <xf numFmtId="0" fontId="61" fillId="3" borderId="9" xfId="0" applyFont="1" applyFill="1" applyBorder="1" applyAlignment="1">
      <alignment horizontal="center"/>
    </xf>
    <xf numFmtId="0" fontId="52" fillId="0" borderId="0" xfId="0" applyFont="1"/>
    <xf numFmtId="0" fontId="61" fillId="3" borderId="40" xfId="0" applyFont="1" applyFill="1" applyBorder="1" applyAlignment="1">
      <alignment vertical="top"/>
    </xf>
    <xf numFmtId="0" fontId="61" fillId="3" borderId="41" xfId="0" applyFont="1" applyFill="1" applyBorder="1" applyAlignment="1">
      <alignment vertical="top"/>
    </xf>
    <xf numFmtId="0" fontId="5" fillId="3" borderId="29" xfId="0" applyFont="1" applyFill="1" applyBorder="1"/>
    <xf numFmtId="0" fontId="5" fillId="3" borderId="23" xfId="0" applyFont="1" applyFill="1" applyBorder="1"/>
    <xf numFmtId="0" fontId="5" fillId="3" borderId="26" xfId="0" applyFont="1" applyFill="1" applyBorder="1"/>
    <xf numFmtId="0" fontId="61" fillId="3" borderId="1" xfId="0" applyFont="1" applyFill="1" applyBorder="1" applyAlignment="1">
      <alignment vertical="top"/>
    </xf>
    <xf numFmtId="0" fontId="61" fillId="3" borderId="45" xfId="0" applyFont="1" applyFill="1" applyBorder="1" applyAlignment="1">
      <alignment vertical="top"/>
    </xf>
    <xf numFmtId="0" fontId="61" fillId="3" borderId="6" xfId="0" applyFont="1" applyFill="1" applyBorder="1" applyAlignment="1">
      <alignment vertical="top"/>
    </xf>
    <xf numFmtId="0" fontId="61" fillId="3" borderId="7" xfId="0" applyFont="1" applyFill="1" applyBorder="1" applyAlignment="1">
      <alignment vertical="top"/>
    </xf>
    <xf numFmtId="0" fontId="61" fillId="3" borderId="2" xfId="0" applyFont="1" applyFill="1" applyBorder="1" applyAlignment="1">
      <alignment vertical="top"/>
    </xf>
    <xf numFmtId="0" fontId="61" fillId="3" borderId="44" xfId="0" applyFont="1" applyFill="1" applyBorder="1" applyAlignment="1">
      <alignment vertical="top"/>
    </xf>
    <xf numFmtId="0" fontId="6" fillId="3" borderId="13" xfId="0" applyFont="1" applyFill="1" applyBorder="1"/>
    <xf numFmtId="0" fontId="63" fillId="3" borderId="13" xfId="0" applyFont="1" applyFill="1" applyBorder="1"/>
    <xf numFmtId="0" fontId="58" fillId="3" borderId="29" xfId="0" applyFont="1" applyFill="1" applyBorder="1"/>
    <xf numFmtId="0" fontId="5" fillId="3" borderId="47" xfId="0" applyFont="1" applyFill="1" applyBorder="1"/>
    <xf numFmtId="0" fontId="6" fillId="3" borderId="29" xfId="0" applyFont="1" applyFill="1" applyBorder="1"/>
    <xf numFmtId="0" fontId="5" fillId="3" borderId="23" xfId="0" applyFont="1" applyFill="1" applyBorder="1" applyAlignment="1"/>
    <xf numFmtId="0" fontId="0" fillId="3" borderId="6" xfId="0" applyFont="1" applyFill="1" applyBorder="1" applyAlignment="1"/>
    <xf numFmtId="0" fontId="5" fillId="3" borderId="29" xfId="0" applyFont="1" applyFill="1" applyBorder="1" applyAlignment="1"/>
    <xf numFmtId="0" fontId="0" fillId="3" borderId="2" xfId="0" applyFont="1" applyFill="1" applyBorder="1" applyAlignment="1"/>
    <xf numFmtId="0" fontId="5" fillId="3" borderId="13" xfId="0" applyFont="1" applyFill="1" applyBorder="1" applyAlignment="1"/>
    <xf numFmtId="0" fontId="0" fillId="3" borderId="46" xfId="0" applyFont="1" applyFill="1" applyBorder="1" applyAlignment="1"/>
    <xf numFmtId="0" fontId="5" fillId="3" borderId="26" xfId="0" applyFont="1" applyFill="1" applyBorder="1" applyAlignment="1"/>
    <xf numFmtId="0" fontId="0" fillId="3" borderId="27" xfId="0" applyFont="1" applyFill="1" applyBorder="1" applyAlignment="1"/>
    <xf numFmtId="172" fontId="0" fillId="0" borderId="26" xfId="3" applyNumberFormat="1" applyFont="1" applyBorder="1" applyAlignment="1">
      <alignment horizontal="center"/>
    </xf>
    <xf numFmtId="172" fontId="0" fillId="0" borderId="18" xfId="3" applyNumberFormat="1" applyFont="1" applyBorder="1" applyAlignment="1">
      <alignment horizontal="center"/>
    </xf>
    <xf numFmtId="15" fontId="0" fillId="0" borderId="48" xfId="0" applyNumberFormat="1" applyBorder="1" applyAlignment="1">
      <alignment horizontal="center"/>
    </xf>
    <xf numFmtId="0" fontId="18" fillId="2" borderId="3" xfId="0" applyFont="1" applyFill="1" applyBorder="1" applyAlignment="1">
      <alignment horizontal="center" vertical="center" wrapText="1"/>
    </xf>
    <xf numFmtId="0" fontId="0" fillId="0" borderId="1" xfId="0" applyBorder="1" applyAlignment="1">
      <alignment horizontal="center"/>
    </xf>
    <xf numFmtId="15" fontId="3" fillId="3" borderId="3" xfId="0" applyNumberFormat="1" applyFont="1" applyFill="1" applyBorder="1" applyAlignment="1" applyProtection="1">
      <alignment horizontal="center" vertical="center" wrapText="1"/>
      <protection locked="0"/>
    </xf>
    <xf numFmtId="0" fontId="2" fillId="0" borderId="0" xfId="0" applyFont="1" applyFill="1" applyBorder="1" applyAlignment="1">
      <alignment vertical="center"/>
    </xf>
    <xf numFmtId="171" fontId="0" fillId="3" borderId="3" xfId="3" applyNumberFormat="1" applyFont="1" applyFill="1" applyBorder="1" applyAlignment="1">
      <alignment horizontal="right" vertical="top"/>
    </xf>
    <xf numFmtId="0" fontId="12" fillId="0" borderId="0" xfId="0" applyFont="1" applyAlignment="1">
      <alignment horizontal="center" vertical="center"/>
    </xf>
    <xf numFmtId="0" fontId="0" fillId="9" borderId="0" xfId="0" applyFill="1" applyAlignment="1">
      <alignment horizontal="center" vertical="center"/>
    </xf>
    <xf numFmtId="0" fontId="0" fillId="0" borderId="1" xfId="0" applyBorder="1" applyAlignment="1">
      <alignment horizontal="center"/>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center" vertical="center"/>
    </xf>
    <xf numFmtId="0" fontId="4" fillId="0" borderId="0" xfId="0" applyFont="1" applyAlignment="1">
      <alignment horizontal="right" vertical="center" indent="1"/>
    </xf>
    <xf numFmtId="0" fontId="23" fillId="20" borderId="35" xfId="5" applyFont="1" applyFill="1" applyBorder="1" applyAlignment="1">
      <alignment horizontal="center" vertical="center" wrapText="1"/>
    </xf>
    <xf numFmtId="0" fontId="23" fillId="20" borderId="14" xfId="5" applyFont="1" applyFill="1" applyBorder="1" applyAlignment="1">
      <alignment horizontal="center" vertical="center" wrapText="1"/>
    </xf>
    <xf numFmtId="0" fontId="23" fillId="20" borderId="36" xfId="5" applyFont="1" applyFill="1" applyBorder="1" applyAlignment="1">
      <alignment horizontal="center" vertical="center"/>
    </xf>
    <xf numFmtId="0" fontId="23" fillId="20" borderId="37" xfId="5" applyFont="1" applyFill="1" applyBorder="1" applyAlignment="1">
      <alignment horizontal="center" vertical="center"/>
    </xf>
    <xf numFmtId="0" fontId="23" fillId="20" borderId="38" xfId="5" applyFont="1" applyFill="1" applyBorder="1" applyAlignment="1">
      <alignment horizontal="center" vertical="center"/>
    </xf>
    <xf numFmtId="0" fontId="23" fillId="20" borderId="35" xfId="5" applyFont="1" applyFill="1" applyBorder="1" applyAlignment="1">
      <alignment horizontal="center" vertical="center"/>
    </xf>
    <xf numFmtId="0" fontId="23" fillId="20" borderId="14" xfId="5" applyFont="1" applyFill="1" applyBorder="1" applyAlignment="1">
      <alignment horizontal="center" vertical="center"/>
    </xf>
    <xf numFmtId="0" fontId="11" fillId="0" borderId="1" xfId="0" applyFont="1" applyBorder="1" applyAlignment="1">
      <alignment horizontal="left" vertical="center"/>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9" borderId="24" xfId="0" applyFill="1" applyBorder="1" applyAlignment="1">
      <alignment horizontal="left"/>
    </xf>
    <xf numFmtId="0" fontId="0" fillId="9" borderId="4" xfId="0" applyFill="1" applyBorder="1" applyAlignment="1">
      <alignment horizontal="left"/>
    </xf>
    <xf numFmtId="0" fontId="0" fillId="9" borderId="25" xfId="0" applyFill="1" applyBorder="1" applyAlignment="1">
      <alignment horizontal="left"/>
    </xf>
    <xf numFmtId="0" fontId="2" fillId="5" borderId="5" xfId="0" applyFont="1" applyFill="1" applyBorder="1" applyAlignment="1">
      <alignment horizontal="center" wrapText="1"/>
    </xf>
    <xf numFmtId="0" fontId="2" fillId="5" borderId="11" xfId="0" applyFont="1" applyFill="1" applyBorder="1" applyAlignment="1">
      <alignment horizontal="center" wrapText="1"/>
    </xf>
    <xf numFmtId="0" fontId="0" fillId="7" borderId="8" xfId="0" applyFill="1" applyBorder="1" applyAlignment="1">
      <alignment horizontal="center"/>
    </xf>
    <xf numFmtId="0" fontId="0" fillId="7" borderId="9" xfId="0" applyFill="1" applyBorder="1" applyAlignment="1">
      <alignment horizontal="center"/>
    </xf>
    <xf numFmtId="0" fontId="0" fillId="7" borderId="10" xfId="0" applyFill="1" applyBorder="1" applyAlignment="1">
      <alignment horizontal="center"/>
    </xf>
    <xf numFmtId="0" fontId="10" fillId="11" borderId="23" xfId="0" applyFont="1" applyFill="1" applyBorder="1" applyAlignment="1">
      <alignment horizontal="center"/>
    </xf>
    <xf numFmtId="0" fontId="10" fillId="11" borderId="6" xfId="0" applyFont="1" applyFill="1" applyBorder="1" applyAlignment="1">
      <alignment horizontal="center"/>
    </xf>
    <xf numFmtId="0" fontId="10" fillId="11" borderId="7" xfId="0" applyFont="1" applyFill="1" applyBorder="1" applyAlignment="1">
      <alignment horizontal="center"/>
    </xf>
    <xf numFmtId="0" fontId="0" fillId="0" borderId="24" xfId="0" applyBorder="1" applyAlignment="1">
      <alignment horizontal="left"/>
    </xf>
    <xf numFmtId="0" fontId="0" fillId="2" borderId="24" xfId="0" applyFill="1" applyBorder="1" applyAlignment="1">
      <alignment horizontal="left"/>
    </xf>
    <xf numFmtId="0" fontId="0" fillId="2" borderId="4" xfId="0" applyFill="1" applyBorder="1" applyAlignment="1">
      <alignment horizontal="left"/>
    </xf>
    <xf numFmtId="0" fontId="0" fillId="2" borderId="25" xfId="0" applyFill="1" applyBorder="1" applyAlignment="1">
      <alignment horizontal="left"/>
    </xf>
    <xf numFmtId="0" fontId="0" fillId="6" borderId="6" xfId="0" applyFill="1" applyBorder="1" applyAlignment="1">
      <alignment horizontal="center"/>
    </xf>
    <xf numFmtId="0" fontId="0" fillId="6" borderId="7" xfId="0" applyFill="1" applyBorder="1" applyAlignment="1">
      <alignment horizontal="center"/>
    </xf>
    <xf numFmtId="0" fontId="0" fillId="0" borderId="0" xfId="0" applyBorder="1" applyAlignment="1">
      <alignment horizontal="center"/>
    </xf>
    <xf numFmtId="0" fontId="11" fillId="0" borderId="0" xfId="0" applyFont="1" applyAlignment="1">
      <alignment horizontal="left"/>
    </xf>
    <xf numFmtId="0" fontId="2" fillId="24" borderId="39" xfId="0" applyFont="1" applyFill="1" applyBorder="1" applyAlignment="1">
      <alignment horizontal="center" vertical="center" wrapText="1"/>
    </xf>
    <xf numFmtId="0" fontId="2" fillId="24" borderId="0" xfId="0" applyFont="1" applyFill="1" applyBorder="1" applyAlignment="1">
      <alignment horizontal="center" vertical="center" wrapText="1"/>
    </xf>
    <xf numFmtId="0" fontId="11" fillId="0" borderId="8" xfId="0" applyFont="1" applyBorder="1" applyAlignment="1">
      <alignment horizontal="center" vertical="center"/>
    </xf>
    <xf numFmtId="0" fontId="11" fillId="0" borderId="16" xfId="0" applyFont="1" applyBorder="1" applyAlignment="1">
      <alignment horizontal="center" vertical="center"/>
    </xf>
    <xf numFmtId="0" fontId="11" fillId="0" borderId="21" xfId="0" applyFont="1" applyBorder="1" applyAlignment="1">
      <alignment horizontal="center" vertical="center"/>
    </xf>
    <xf numFmtId="0" fontId="61" fillId="3" borderId="9" xfId="0" applyFont="1" applyFill="1" applyBorder="1" applyAlignment="1">
      <alignment horizontal="center" vertical="top"/>
    </xf>
    <xf numFmtId="0" fontId="61" fillId="3" borderId="3" xfId="0" applyFont="1" applyFill="1" applyBorder="1" applyAlignment="1">
      <alignment horizontal="center" vertical="top"/>
    </xf>
    <xf numFmtId="0" fontId="61" fillId="3" borderId="19" xfId="0" applyFont="1" applyFill="1" applyBorder="1" applyAlignment="1">
      <alignment horizontal="center" vertical="top"/>
    </xf>
    <xf numFmtId="0" fontId="11" fillId="0" borderId="0" xfId="0" applyFont="1" applyAlignment="1">
      <alignment horizontal="center"/>
    </xf>
    <xf numFmtId="0" fontId="62" fillId="3" borderId="9" xfId="0" applyFont="1" applyFill="1" applyBorder="1" applyAlignment="1">
      <alignment horizontal="center" vertical="center"/>
    </xf>
    <xf numFmtId="0" fontId="62" fillId="3" borderId="3" xfId="0" applyFont="1" applyFill="1" applyBorder="1" applyAlignment="1">
      <alignment horizontal="center" vertical="center"/>
    </xf>
    <xf numFmtId="0" fontId="62" fillId="3" borderId="19" xfId="0" applyFont="1" applyFill="1" applyBorder="1" applyAlignment="1">
      <alignment horizontal="center" vertical="center"/>
    </xf>
    <xf numFmtId="0" fontId="61" fillId="3" borderId="9" xfId="0" applyFont="1" applyFill="1" applyBorder="1" applyAlignment="1">
      <alignment horizontal="center" vertical="center"/>
    </xf>
    <xf numFmtId="0" fontId="61" fillId="3" borderId="3" xfId="0" applyFont="1" applyFill="1" applyBorder="1" applyAlignment="1">
      <alignment horizontal="center" vertical="center"/>
    </xf>
    <xf numFmtId="0" fontId="61" fillId="3" borderId="19" xfId="0" applyFont="1" applyFill="1" applyBorder="1" applyAlignment="1">
      <alignment horizontal="center" vertical="center"/>
    </xf>
    <xf numFmtId="0" fontId="64" fillId="3" borderId="33" xfId="0" applyFont="1" applyFill="1" applyBorder="1" applyAlignment="1">
      <alignment horizontal="center" vertical="center"/>
    </xf>
    <xf numFmtId="0" fontId="64" fillId="3" borderId="42" xfId="0" applyFont="1" applyFill="1" applyBorder="1" applyAlignment="1">
      <alignment horizontal="center" vertical="center"/>
    </xf>
    <xf numFmtId="0" fontId="64" fillId="3" borderId="43" xfId="0" applyFont="1" applyFill="1" applyBorder="1" applyAlignment="1">
      <alignment horizontal="center" vertical="center"/>
    </xf>
    <xf numFmtId="0" fontId="64" fillId="3" borderId="9" xfId="0" applyFont="1" applyFill="1" applyBorder="1" applyAlignment="1">
      <alignment horizontal="center" vertical="center"/>
    </xf>
    <xf numFmtId="0" fontId="64" fillId="3" borderId="3" xfId="0" applyFont="1" applyFill="1" applyBorder="1" applyAlignment="1">
      <alignment horizontal="center" vertical="center"/>
    </xf>
    <xf numFmtId="0" fontId="64" fillId="3" borderId="19" xfId="0" applyFont="1" applyFill="1" applyBorder="1" applyAlignment="1">
      <alignment horizontal="center" vertical="center"/>
    </xf>
    <xf numFmtId="0" fontId="14" fillId="0" borderId="0" xfId="0" applyFont="1" applyAlignment="1">
      <alignment horizontal="center"/>
    </xf>
    <xf numFmtId="0" fontId="0" fillId="25" borderId="29" xfId="0" applyFill="1" applyBorder="1" applyAlignment="1">
      <alignment horizontal="center"/>
    </xf>
    <xf numFmtId="0" fontId="0" fillId="25" borderId="2" xfId="0" applyFill="1" applyBorder="1" applyAlignment="1">
      <alignment horizontal="center"/>
    </xf>
    <xf numFmtId="0" fontId="0" fillId="25" borderId="12" xfId="0" applyFill="1" applyBorder="1" applyAlignment="1">
      <alignment horizontal="center"/>
    </xf>
    <xf numFmtId="0" fontId="2" fillId="14" borderId="31" xfId="0" applyFont="1" applyFill="1" applyBorder="1" applyAlignment="1">
      <alignment horizontal="center" vertical="center"/>
    </xf>
    <xf numFmtId="0" fontId="2" fillId="14" borderId="32" xfId="0" applyFont="1" applyFill="1" applyBorder="1" applyAlignment="1">
      <alignment horizontal="center" vertical="center"/>
    </xf>
    <xf numFmtId="0" fontId="5" fillId="0" borderId="39" xfId="0" applyFont="1" applyBorder="1" applyAlignment="1">
      <alignment horizontal="left" vertical="center" wrapText="1"/>
    </xf>
    <xf numFmtId="0" fontId="5" fillId="0" borderId="0" xfId="0" applyFont="1" applyAlignment="1">
      <alignment horizontal="left" vertical="center" wrapText="1"/>
    </xf>
    <xf numFmtId="0" fontId="2" fillId="0" borderId="1" xfId="0" applyFont="1" applyBorder="1" applyAlignment="1">
      <alignment horizontal="center"/>
    </xf>
    <xf numFmtId="0" fontId="26" fillId="0" borderId="0" xfId="0" applyFont="1" applyAlignment="1">
      <alignment horizontal="left" vertical="center" wrapText="1"/>
    </xf>
    <xf numFmtId="0" fontId="22" fillId="0" borderId="0" xfId="0" applyFont="1" applyAlignment="1">
      <alignment horizontal="center" vertical="center" wrapText="1"/>
    </xf>
    <xf numFmtId="0" fontId="0" fillId="0" borderId="1" xfId="0" applyFont="1" applyBorder="1" applyAlignment="1">
      <alignment horizontal="center"/>
    </xf>
    <xf numFmtId="0" fontId="41" fillId="0" borderId="0" xfId="0" applyFont="1" applyAlignment="1">
      <alignment horizontal="right" vertical="center" indent="1"/>
    </xf>
  </cellXfs>
  <cellStyles count="9">
    <cellStyle name="Comma" xfId="3" builtinId="3"/>
    <cellStyle name="Comma 2" xfId="2" xr:uid="{00000000-0005-0000-0000-000001000000}"/>
    <cellStyle name="Hyperlink" xfId="4" builtinId="8"/>
    <cellStyle name="Normal" xfId="0" builtinId="0"/>
    <cellStyle name="Normal 2" xfId="1" xr:uid="{00000000-0005-0000-0000-000004000000}"/>
    <cellStyle name="Normal 3" xfId="5" xr:uid="{00000000-0005-0000-0000-000005000000}"/>
    <cellStyle name="Normal 3 2" xfId="8" xr:uid="{00000000-0005-0000-0000-000006000000}"/>
    <cellStyle name="Normal 4" xfId="7" xr:uid="{00000000-0005-0000-0000-000007000000}"/>
    <cellStyle name="標準_シリンダコンディション聞き取り用紙" xfId="6" xr:uid="{00000000-0005-0000-0000-000008000000}"/>
  </cellStyles>
  <dxfs count="1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2</xdr:col>
      <xdr:colOff>514350</xdr:colOff>
      <xdr:row>4</xdr:row>
      <xdr:rowOff>133350</xdr:rowOff>
    </xdr:from>
    <xdr:to>
      <xdr:col>3</xdr:col>
      <xdr:colOff>962025</xdr:colOff>
      <xdr:row>7</xdr:row>
      <xdr:rowOff>85725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4352925" y="95250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38100</xdr:colOff>
      <xdr:row>0</xdr:row>
      <xdr:rowOff>9525</xdr:rowOff>
    </xdr:from>
    <xdr:to>
      <xdr:col>8</xdr:col>
      <xdr:colOff>726831</xdr:colOff>
      <xdr:row>3</xdr:row>
      <xdr:rowOff>38833</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7953375"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38100</xdr:colOff>
      <xdr:row>0</xdr:row>
      <xdr:rowOff>9525</xdr:rowOff>
    </xdr:from>
    <xdr:to>
      <xdr:col>8</xdr:col>
      <xdr:colOff>726831</xdr:colOff>
      <xdr:row>3</xdr:row>
      <xdr:rowOff>38833</xdr:rowOff>
    </xdr:to>
    <xdr:sp macro="" textlink="">
      <xdr:nvSpPr>
        <xdr:cNvPr id="4" name="Rectangle: Rounded Corners 1">
          <a:hlinkClick xmlns:r="http://schemas.openxmlformats.org/officeDocument/2006/relationships" r:id="rId1"/>
          <a:extLst>
            <a:ext uri="{FF2B5EF4-FFF2-40B4-BE49-F238E27FC236}">
              <a16:creationId xmlns:a16="http://schemas.microsoft.com/office/drawing/2014/main" id="{00000000-0008-0000-0C00-000004000000}"/>
            </a:ext>
          </a:extLst>
        </xdr:cNvPr>
        <xdr:cNvSpPr/>
      </xdr:nvSpPr>
      <xdr:spPr>
        <a:xfrm>
          <a:off x="8124825"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437030</xdr:colOff>
      <xdr:row>0</xdr:row>
      <xdr:rowOff>235324</xdr:rowOff>
    </xdr:from>
    <xdr:to>
      <xdr:col>9</xdr:col>
      <xdr:colOff>325966</xdr:colOff>
      <xdr:row>4</xdr:row>
      <xdr:rowOff>29820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4274FB7-B319-40E4-AFA5-32ADD90A434D}"/>
            </a:ext>
          </a:extLst>
        </xdr:cNvPr>
        <xdr:cNvSpPr/>
      </xdr:nvSpPr>
      <xdr:spPr>
        <a:xfrm>
          <a:off x="8494059" y="235324"/>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400050</xdr:colOff>
      <xdr:row>0</xdr:row>
      <xdr:rowOff>209550</xdr:rowOff>
    </xdr:from>
    <xdr:to>
      <xdr:col>9</xdr:col>
      <xdr:colOff>287866</xdr:colOff>
      <xdr:row>3</xdr:row>
      <xdr:rowOff>226483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D924A47-4756-4F8C-886D-8FAB2F85E3A0}"/>
            </a:ext>
          </a:extLst>
        </xdr:cNvPr>
        <xdr:cNvSpPr/>
      </xdr:nvSpPr>
      <xdr:spPr>
        <a:xfrm>
          <a:off x="8439150" y="209550"/>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8</xdr:col>
      <xdr:colOff>0</xdr:colOff>
      <xdr:row>1</xdr:row>
      <xdr:rowOff>0</xdr:rowOff>
    </xdr:from>
    <xdr:to>
      <xdr:col>9</xdr:col>
      <xdr:colOff>673348</xdr:colOff>
      <xdr:row>4</xdr:row>
      <xdr:rowOff>52231</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8602A68-5A50-4EDA-AF1F-F76844F2B39A}"/>
            </a:ext>
          </a:extLst>
        </xdr:cNvPr>
        <xdr:cNvSpPr/>
      </xdr:nvSpPr>
      <xdr:spPr>
        <a:xfrm>
          <a:off x="8841441" y="257735"/>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11206</xdr:colOff>
      <xdr:row>0</xdr:row>
      <xdr:rowOff>224118</xdr:rowOff>
    </xdr:from>
    <xdr:to>
      <xdr:col>8</xdr:col>
      <xdr:colOff>695760</xdr:colOff>
      <xdr:row>4</xdr:row>
      <xdr:rowOff>18614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8904F00-3C27-4BC3-8BE5-E529AE73E038}"/>
            </a:ext>
          </a:extLst>
        </xdr:cNvPr>
        <xdr:cNvSpPr/>
      </xdr:nvSpPr>
      <xdr:spPr>
        <a:xfrm>
          <a:off x="8068235" y="224118"/>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628650</xdr:colOff>
      <xdr:row>0</xdr:row>
      <xdr:rowOff>133350</xdr:rowOff>
    </xdr:from>
    <xdr:to>
      <xdr:col>8</xdr:col>
      <xdr:colOff>600945</xdr:colOff>
      <xdr:row>3</xdr:row>
      <xdr:rowOff>149038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8636017-1F75-4FF8-9077-E45A66F06831}"/>
            </a:ext>
          </a:extLst>
        </xdr:cNvPr>
        <xdr:cNvSpPr/>
      </xdr:nvSpPr>
      <xdr:spPr>
        <a:xfrm>
          <a:off x="7953375" y="133350"/>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A8B2DDF-CFCD-4AFA-8639-C7B2296B65EA}"/>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716926</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B474332-6F8B-4D6D-92BD-C0A736F755A9}"/>
            </a:ext>
          </a:extLst>
        </xdr:cNvPr>
        <xdr:cNvSpPr/>
      </xdr:nvSpPr>
      <xdr:spPr>
        <a:xfrm>
          <a:off x="7989794"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6</xdr:col>
      <xdr:colOff>704850</xdr:colOff>
      <xdr:row>1</xdr:row>
      <xdr:rowOff>9525</xdr:rowOff>
    </xdr:from>
    <xdr:to>
      <xdr:col>8</xdr:col>
      <xdr:colOff>705720</xdr:colOff>
      <xdr:row>4</xdr:row>
      <xdr:rowOff>53788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13F88B4-6D09-4722-9E8B-17B7201ACF46}"/>
            </a:ext>
          </a:extLst>
        </xdr:cNvPr>
        <xdr:cNvSpPr/>
      </xdr:nvSpPr>
      <xdr:spPr>
        <a:xfrm>
          <a:off x="7962900" y="266700"/>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514350</xdr:colOff>
      <xdr:row>1</xdr:row>
      <xdr:rowOff>19050</xdr:rowOff>
    </xdr:from>
    <xdr:to>
      <xdr:col>8</xdr:col>
      <xdr:colOff>485775</xdr:colOff>
      <xdr:row>4</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4DC9243-B92F-41C1-B52A-ED791DF44010}"/>
            </a:ext>
          </a:extLst>
        </xdr:cNvPr>
        <xdr:cNvSpPr/>
      </xdr:nvSpPr>
      <xdr:spPr>
        <a:xfrm>
          <a:off x="7762875" y="2762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6913067-2260-4E4B-A2FD-8C05EFD38D4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4C940AE-53C8-4050-9103-269E8F9B38CE}"/>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4FEF4E0-1F47-4D14-B1D5-ACC8794D984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074E640-6339-490D-85D6-D29A64BAFB3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1526402-D730-417F-BB52-9B5F7E2E8EE1}"/>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6AB1E9B-F761-4E71-81C4-38DA015B7A4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60498DB-486D-41EA-B686-29C4D8BE7A6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B930F1F-F0B2-47CC-B797-36ACA8001CC2}"/>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39A5E99-A248-450C-9CE0-2B7061F7B4B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8F493D6-8550-4A16-A855-543DE44EE9A4}"/>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71FC483-53D0-433F-A325-E87176280BC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12C2799-7B56-4AF8-888B-8C3D966C552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771BE54-84E5-4F58-898B-941E38B1064F}"/>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864C390-EF28-49C8-8B71-8641C9D0DB5B}"/>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139FBF4-F6F9-4C66-81DD-7E4307F9D151}"/>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61ED8E2-691F-4587-B0FF-18D170598784}"/>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DFCE184-F459-4B03-8C31-FE752920C1E0}"/>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4747024-CB7B-4A7E-90CA-65BC3F77B88E}"/>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B58AD75-189C-4AAB-A126-8649039C531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716926</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54FA79B-90F5-4AE8-9DF8-DB341CC52FF9}"/>
            </a:ext>
          </a:extLst>
        </xdr:cNvPr>
        <xdr:cNvSpPr/>
      </xdr:nvSpPr>
      <xdr:spPr>
        <a:xfrm>
          <a:off x="7989794"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314E675-1052-4F20-8FEC-175DDE81C36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D04FC97-B1EE-4EE1-922F-60DE29F1ECE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00261B3-24F4-4CA4-B880-3E940F836CFF}"/>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73BCBDB-86C9-49AE-B4EE-C9F18EC8E8F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395F40E-CB7A-47E9-85B7-529DEEB257C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0BA2CC1-D743-4EB8-B0BA-A08D91D872B2}"/>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68FA785-35FF-459A-9F9A-FBE1F7F7298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512D44C-FFD0-4703-9ADB-D7EF53C0EDE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0D69B79-68A0-4937-946A-481B6F112CE8}"/>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7ADBC2-0856-4FF0-8761-E3121911848E}"/>
            </a:ext>
          </a:extLst>
        </xdr:cNvPr>
        <xdr:cNvSpPr/>
      </xdr:nvSpPr>
      <xdr:spPr>
        <a:xfrm>
          <a:off x="882015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611B099-09FF-474F-A0DB-7CE24CDFE79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AE94D09-198A-4595-859C-1C3D8684EE2B}"/>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AB968C9-2F45-4C28-8D99-7CA3F240D40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265F621-868D-4266-A0DA-40120BDCE34D}"/>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9DD5973-3893-4872-A5C3-02D48FB302BD}"/>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691C4DC-B487-4B98-B9BC-3EDDED2C83D1}"/>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AF6567A-FFF1-4277-851B-C35197719DD9}"/>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D653FF6-BD85-46D2-913E-11B1F25D922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A1C9FA5-7781-42FA-8F4A-0EE86104D42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3CECB09-67A0-475A-8043-05A088A959C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4B22B44-8101-45CE-A4F2-477C5A8AD5FD}"/>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1417680-5CA3-4329-ACAE-D3DE5182EC4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E027A61-3367-49F5-96FE-EE3CB0B0C92E}"/>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4207C18-82FA-427C-ACC2-5FF026B0043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F6E9F42-8471-4670-9525-8C88DE612EB4}"/>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25008F3-4685-4683-AC71-4FAEC537593E}"/>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270C3F2-1B31-4B57-BED0-AABE1AEB9922}"/>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54370E9-414E-467A-A6D4-7B90557CA92B}"/>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66B4BB6-1F9C-45DE-9D5E-6703B01E9EF0}"/>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BC733C0-1EE7-4983-BFE0-71C4D88E9CD8}"/>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11748</xdr:colOff>
      <xdr:row>4</xdr:row>
      <xdr:rowOff>38100</xdr:rowOff>
    </xdr:from>
    <xdr:to>
      <xdr:col>11</xdr:col>
      <xdr:colOff>365760</xdr:colOff>
      <xdr:row>19</xdr:row>
      <xdr:rowOff>7620</xdr:rowOff>
    </xdr:to>
    <xdr:sp macro="" textlink="">
      <xdr:nvSpPr>
        <xdr:cNvPr id="2" name="Rectangle 1">
          <a:extLst>
            <a:ext uri="{FF2B5EF4-FFF2-40B4-BE49-F238E27FC236}">
              <a16:creationId xmlns:a16="http://schemas.microsoft.com/office/drawing/2014/main" id="{F08CC518-D9FF-4431-A795-3D98B71DA56D}"/>
            </a:ext>
          </a:extLst>
        </xdr:cNvPr>
        <xdr:cNvSpPr/>
      </xdr:nvSpPr>
      <xdr:spPr>
        <a:xfrm>
          <a:off x="11748" y="933450"/>
          <a:ext cx="11022012" cy="2827020"/>
        </a:xfrm>
        <a:prstGeom prst="rect">
          <a:avLst/>
        </a:prstGeom>
        <a:solidFill>
          <a:srgbClr val="66FF3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170498</xdr:colOff>
      <xdr:row>6</xdr:row>
      <xdr:rowOff>55563</xdr:rowOff>
    </xdr:from>
    <xdr:to>
      <xdr:col>2</xdr:col>
      <xdr:colOff>99060</xdr:colOff>
      <xdr:row>15</xdr:row>
      <xdr:rowOff>158750</xdr:rowOff>
    </xdr:to>
    <xdr:sp macro="" textlink="">
      <xdr:nvSpPr>
        <xdr:cNvPr id="3" name="Oval 2">
          <a:extLst>
            <a:ext uri="{FF2B5EF4-FFF2-40B4-BE49-F238E27FC236}">
              <a16:creationId xmlns:a16="http://schemas.microsoft.com/office/drawing/2014/main" id="{75768917-A543-4346-A929-7A2B930D882E}"/>
            </a:ext>
          </a:extLst>
        </xdr:cNvPr>
        <xdr:cNvSpPr/>
      </xdr:nvSpPr>
      <xdr:spPr>
        <a:xfrm>
          <a:off x="170498" y="1331913"/>
          <a:ext cx="1709737"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249870</xdr:colOff>
      <xdr:row>10</xdr:row>
      <xdr:rowOff>47626</xdr:rowOff>
    </xdr:from>
    <xdr:to>
      <xdr:col>0</xdr:col>
      <xdr:colOff>625790</xdr:colOff>
      <xdr:row>12</xdr:row>
      <xdr:rowOff>63501</xdr:rowOff>
    </xdr:to>
    <xdr:sp macro="" textlink="">
      <xdr:nvSpPr>
        <xdr:cNvPr id="4" name="Oval 3">
          <a:extLst>
            <a:ext uri="{FF2B5EF4-FFF2-40B4-BE49-F238E27FC236}">
              <a16:creationId xmlns:a16="http://schemas.microsoft.com/office/drawing/2014/main" id="{08C610C5-85FF-43EB-9936-9E6048B0AC35}"/>
            </a:ext>
          </a:extLst>
        </xdr:cNvPr>
        <xdr:cNvSpPr/>
      </xdr:nvSpPr>
      <xdr:spPr>
        <a:xfrm>
          <a:off x="249870" y="208597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26</a:t>
          </a:r>
        </a:p>
      </xdr:txBody>
    </xdr:sp>
    <xdr:clientData/>
  </xdr:twoCellAnchor>
  <xdr:twoCellAnchor>
    <xdr:from>
      <xdr:col>1</xdr:col>
      <xdr:colOff>790890</xdr:colOff>
      <xdr:row>10</xdr:row>
      <xdr:rowOff>48896</xdr:rowOff>
    </xdr:from>
    <xdr:to>
      <xdr:col>2</xdr:col>
      <xdr:colOff>31430</xdr:colOff>
      <xdr:row>12</xdr:row>
      <xdr:rowOff>64771</xdr:rowOff>
    </xdr:to>
    <xdr:sp macro="" textlink="">
      <xdr:nvSpPr>
        <xdr:cNvPr id="5" name="Oval 4">
          <a:extLst>
            <a:ext uri="{FF2B5EF4-FFF2-40B4-BE49-F238E27FC236}">
              <a16:creationId xmlns:a16="http://schemas.microsoft.com/office/drawing/2014/main" id="{B595EE16-C5F6-4622-8CC4-DF331258F866}"/>
            </a:ext>
          </a:extLst>
        </xdr:cNvPr>
        <xdr:cNvSpPr/>
      </xdr:nvSpPr>
      <xdr:spPr>
        <a:xfrm>
          <a:off x="1467165" y="2087246"/>
          <a:ext cx="34544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23</a:t>
          </a:r>
        </a:p>
      </xdr:txBody>
    </xdr:sp>
    <xdr:clientData/>
  </xdr:twoCellAnchor>
  <xdr:oneCellAnchor>
    <xdr:from>
      <xdr:col>0</xdr:col>
      <xdr:colOff>531515</xdr:colOff>
      <xdr:row>12</xdr:row>
      <xdr:rowOff>30295</xdr:rowOff>
    </xdr:from>
    <xdr:ext cx="1085810" cy="374141"/>
    <xdr:sp macro="" textlink="">
      <xdr:nvSpPr>
        <xdr:cNvPr id="6" name="Rectangle 5">
          <a:extLst>
            <a:ext uri="{FF2B5EF4-FFF2-40B4-BE49-F238E27FC236}">
              <a16:creationId xmlns:a16="http://schemas.microsoft.com/office/drawing/2014/main" id="{02C2EBDF-5387-47DB-8DB5-3BE6361A51D2}"/>
            </a:ext>
          </a:extLst>
        </xdr:cNvPr>
        <xdr:cNvSpPr/>
      </xdr:nvSpPr>
      <xdr:spPr>
        <a:xfrm>
          <a:off x="531515" y="244964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0</xdr:col>
      <xdr:colOff>691639</xdr:colOff>
      <xdr:row>13</xdr:row>
      <xdr:rowOff>83635</xdr:rowOff>
    </xdr:from>
    <xdr:ext cx="735074" cy="374141"/>
    <xdr:sp macro="" textlink="">
      <xdr:nvSpPr>
        <xdr:cNvPr id="7" name="Rectangle 6">
          <a:extLst>
            <a:ext uri="{FF2B5EF4-FFF2-40B4-BE49-F238E27FC236}">
              <a16:creationId xmlns:a16="http://schemas.microsoft.com/office/drawing/2014/main" id="{1A7B0952-5479-4AB7-8F09-38262EDCD8C5}"/>
            </a:ext>
          </a:extLst>
        </xdr:cNvPr>
        <xdr:cNvSpPr/>
      </xdr:nvSpPr>
      <xdr:spPr>
        <a:xfrm>
          <a:off x="672589" y="269348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1 </a:t>
          </a:r>
        </a:p>
      </xdr:txBody>
    </xdr:sp>
    <xdr:clientData/>
  </xdr:oneCellAnchor>
  <xdr:twoCellAnchor>
    <xdr:from>
      <xdr:col>2</xdr:col>
      <xdr:colOff>208598</xdr:colOff>
      <xdr:row>6</xdr:row>
      <xdr:rowOff>58103</xdr:rowOff>
    </xdr:from>
    <xdr:to>
      <xdr:col>3</xdr:col>
      <xdr:colOff>533400</xdr:colOff>
      <xdr:row>15</xdr:row>
      <xdr:rowOff>161290</xdr:rowOff>
    </xdr:to>
    <xdr:sp macro="" textlink="">
      <xdr:nvSpPr>
        <xdr:cNvPr id="8" name="Oval 7">
          <a:extLst>
            <a:ext uri="{FF2B5EF4-FFF2-40B4-BE49-F238E27FC236}">
              <a16:creationId xmlns:a16="http://schemas.microsoft.com/office/drawing/2014/main" id="{A928A07A-5C0A-4D63-83AC-2C7403149EE2}"/>
            </a:ext>
          </a:extLst>
        </xdr:cNvPr>
        <xdr:cNvSpPr/>
      </xdr:nvSpPr>
      <xdr:spPr>
        <a:xfrm>
          <a:off x="1989773" y="1334453"/>
          <a:ext cx="171545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287970</xdr:colOff>
      <xdr:row>10</xdr:row>
      <xdr:rowOff>50166</xdr:rowOff>
    </xdr:from>
    <xdr:to>
      <xdr:col>2</xdr:col>
      <xdr:colOff>663890</xdr:colOff>
      <xdr:row>12</xdr:row>
      <xdr:rowOff>66041</xdr:rowOff>
    </xdr:to>
    <xdr:sp macro="" textlink="">
      <xdr:nvSpPr>
        <xdr:cNvPr id="9" name="Oval 8">
          <a:extLst>
            <a:ext uri="{FF2B5EF4-FFF2-40B4-BE49-F238E27FC236}">
              <a16:creationId xmlns:a16="http://schemas.microsoft.com/office/drawing/2014/main" id="{3B233D3C-6038-4B72-9CAB-B566186C35AF}"/>
            </a:ext>
          </a:extLst>
        </xdr:cNvPr>
        <xdr:cNvSpPr/>
      </xdr:nvSpPr>
      <xdr:spPr>
        <a:xfrm>
          <a:off x="2069145" y="208851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25</a:t>
          </a:r>
        </a:p>
      </xdr:txBody>
    </xdr:sp>
    <xdr:clientData/>
  </xdr:twoCellAnchor>
  <xdr:twoCellAnchor>
    <xdr:from>
      <xdr:col>3</xdr:col>
      <xdr:colOff>89850</xdr:colOff>
      <xdr:row>10</xdr:row>
      <xdr:rowOff>51436</xdr:rowOff>
    </xdr:from>
    <xdr:to>
      <xdr:col>3</xdr:col>
      <xdr:colOff>465770</xdr:colOff>
      <xdr:row>12</xdr:row>
      <xdr:rowOff>67311</xdr:rowOff>
    </xdr:to>
    <xdr:sp macro="" textlink="">
      <xdr:nvSpPr>
        <xdr:cNvPr id="10" name="Oval 9">
          <a:extLst>
            <a:ext uri="{FF2B5EF4-FFF2-40B4-BE49-F238E27FC236}">
              <a16:creationId xmlns:a16="http://schemas.microsoft.com/office/drawing/2014/main" id="{692A8207-1695-45D0-9A4F-97B33EB8EBD4}"/>
            </a:ext>
          </a:extLst>
        </xdr:cNvPr>
        <xdr:cNvSpPr/>
      </xdr:nvSpPr>
      <xdr:spPr>
        <a:xfrm>
          <a:off x="3261675" y="208978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18</a:t>
          </a:r>
        </a:p>
      </xdr:txBody>
    </xdr:sp>
    <xdr:clientData/>
  </xdr:twoCellAnchor>
  <xdr:oneCellAnchor>
    <xdr:from>
      <xdr:col>2</xdr:col>
      <xdr:colOff>569615</xdr:colOff>
      <xdr:row>12</xdr:row>
      <xdr:rowOff>32835</xdr:rowOff>
    </xdr:from>
    <xdr:ext cx="1085810" cy="374141"/>
    <xdr:sp macro="" textlink="">
      <xdr:nvSpPr>
        <xdr:cNvPr id="11" name="Rectangle 10">
          <a:extLst>
            <a:ext uri="{FF2B5EF4-FFF2-40B4-BE49-F238E27FC236}">
              <a16:creationId xmlns:a16="http://schemas.microsoft.com/office/drawing/2014/main" id="{97A1FB9C-C8EE-463D-8115-B4E47B311F86}"/>
            </a:ext>
          </a:extLst>
        </xdr:cNvPr>
        <xdr:cNvSpPr/>
      </xdr:nvSpPr>
      <xdr:spPr>
        <a:xfrm>
          <a:off x="2350790" y="245218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2</xdr:col>
      <xdr:colOff>729739</xdr:colOff>
      <xdr:row>13</xdr:row>
      <xdr:rowOff>86175</xdr:rowOff>
    </xdr:from>
    <xdr:ext cx="735074" cy="374141"/>
    <xdr:sp macro="" textlink="">
      <xdr:nvSpPr>
        <xdr:cNvPr id="12" name="Rectangle 11">
          <a:extLst>
            <a:ext uri="{FF2B5EF4-FFF2-40B4-BE49-F238E27FC236}">
              <a16:creationId xmlns:a16="http://schemas.microsoft.com/office/drawing/2014/main" id="{05925002-2113-4AE6-A5D4-7D2FC926374A}"/>
            </a:ext>
          </a:extLst>
        </xdr:cNvPr>
        <xdr:cNvSpPr/>
      </xdr:nvSpPr>
      <xdr:spPr>
        <a:xfrm>
          <a:off x="2510914" y="269602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2 </a:t>
          </a:r>
        </a:p>
      </xdr:txBody>
    </xdr:sp>
    <xdr:clientData/>
  </xdr:oneCellAnchor>
  <xdr:twoCellAnchor>
    <xdr:from>
      <xdr:col>3</xdr:col>
      <xdr:colOff>620078</xdr:colOff>
      <xdr:row>6</xdr:row>
      <xdr:rowOff>65723</xdr:rowOff>
    </xdr:from>
    <xdr:to>
      <xdr:col>4</xdr:col>
      <xdr:colOff>982980</xdr:colOff>
      <xdr:row>15</xdr:row>
      <xdr:rowOff>168910</xdr:rowOff>
    </xdr:to>
    <xdr:sp macro="" textlink="">
      <xdr:nvSpPr>
        <xdr:cNvPr id="13" name="Oval 12">
          <a:extLst>
            <a:ext uri="{FF2B5EF4-FFF2-40B4-BE49-F238E27FC236}">
              <a16:creationId xmlns:a16="http://schemas.microsoft.com/office/drawing/2014/main" id="{95D87E9D-22A6-45FC-9B8B-DE7EF90AFFB7}"/>
            </a:ext>
          </a:extLst>
        </xdr:cNvPr>
        <xdr:cNvSpPr/>
      </xdr:nvSpPr>
      <xdr:spPr>
        <a:xfrm>
          <a:off x="3791903" y="1342073"/>
          <a:ext cx="171545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699450</xdr:colOff>
      <xdr:row>10</xdr:row>
      <xdr:rowOff>57786</xdr:rowOff>
    </xdr:from>
    <xdr:to>
      <xdr:col>3</xdr:col>
      <xdr:colOff>1075370</xdr:colOff>
      <xdr:row>12</xdr:row>
      <xdr:rowOff>73661</xdr:rowOff>
    </xdr:to>
    <xdr:sp macro="" textlink="">
      <xdr:nvSpPr>
        <xdr:cNvPr id="14" name="Oval 13">
          <a:extLst>
            <a:ext uri="{FF2B5EF4-FFF2-40B4-BE49-F238E27FC236}">
              <a16:creationId xmlns:a16="http://schemas.microsoft.com/office/drawing/2014/main" id="{D2517643-2F97-45E5-822A-D33566C40C14}"/>
            </a:ext>
          </a:extLst>
        </xdr:cNvPr>
        <xdr:cNvSpPr/>
      </xdr:nvSpPr>
      <xdr:spPr>
        <a:xfrm>
          <a:off x="3869914" y="2112465"/>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10</a:t>
          </a:r>
        </a:p>
      </xdr:txBody>
    </xdr:sp>
    <xdr:clientData/>
  </xdr:twoCellAnchor>
  <xdr:twoCellAnchor>
    <xdr:from>
      <xdr:col>4</xdr:col>
      <xdr:colOff>539430</xdr:colOff>
      <xdr:row>10</xdr:row>
      <xdr:rowOff>59056</xdr:rowOff>
    </xdr:from>
    <xdr:to>
      <xdr:col>4</xdr:col>
      <xdr:colOff>915350</xdr:colOff>
      <xdr:row>12</xdr:row>
      <xdr:rowOff>74931</xdr:rowOff>
    </xdr:to>
    <xdr:sp macro="" textlink="">
      <xdr:nvSpPr>
        <xdr:cNvPr id="15" name="Oval 14">
          <a:extLst>
            <a:ext uri="{FF2B5EF4-FFF2-40B4-BE49-F238E27FC236}">
              <a16:creationId xmlns:a16="http://schemas.microsoft.com/office/drawing/2014/main" id="{768E4A21-1BBE-4246-BB5B-735BE29D24FA}"/>
            </a:ext>
          </a:extLst>
        </xdr:cNvPr>
        <xdr:cNvSpPr/>
      </xdr:nvSpPr>
      <xdr:spPr>
        <a:xfrm>
          <a:off x="5063805" y="209740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4</a:t>
          </a:r>
        </a:p>
      </xdr:txBody>
    </xdr:sp>
    <xdr:clientData/>
  </xdr:twoCellAnchor>
  <xdr:oneCellAnchor>
    <xdr:from>
      <xdr:col>3</xdr:col>
      <xdr:colOff>981095</xdr:colOff>
      <xdr:row>12</xdr:row>
      <xdr:rowOff>40455</xdr:rowOff>
    </xdr:from>
    <xdr:ext cx="1085810" cy="374141"/>
    <xdr:sp macro="" textlink="">
      <xdr:nvSpPr>
        <xdr:cNvPr id="16" name="Rectangle 15">
          <a:extLst>
            <a:ext uri="{FF2B5EF4-FFF2-40B4-BE49-F238E27FC236}">
              <a16:creationId xmlns:a16="http://schemas.microsoft.com/office/drawing/2014/main" id="{E075DD34-C7A1-46BE-8CE5-A4176406AB0A}"/>
            </a:ext>
          </a:extLst>
        </xdr:cNvPr>
        <xdr:cNvSpPr/>
      </xdr:nvSpPr>
      <xdr:spPr>
        <a:xfrm>
          <a:off x="4152920" y="245980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3</xdr:col>
      <xdr:colOff>1141219</xdr:colOff>
      <xdr:row>13</xdr:row>
      <xdr:rowOff>93795</xdr:rowOff>
    </xdr:from>
    <xdr:ext cx="735074" cy="374141"/>
    <xdr:sp macro="" textlink="">
      <xdr:nvSpPr>
        <xdr:cNvPr id="17" name="Rectangle 16">
          <a:extLst>
            <a:ext uri="{FF2B5EF4-FFF2-40B4-BE49-F238E27FC236}">
              <a16:creationId xmlns:a16="http://schemas.microsoft.com/office/drawing/2014/main" id="{50242080-13A7-4C05-B310-AB0D5973EE48}"/>
            </a:ext>
          </a:extLst>
        </xdr:cNvPr>
        <xdr:cNvSpPr/>
      </xdr:nvSpPr>
      <xdr:spPr>
        <a:xfrm>
          <a:off x="4313044" y="270364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3 </a:t>
          </a:r>
        </a:p>
      </xdr:txBody>
    </xdr:sp>
    <xdr:clientData/>
  </xdr:oneCellAnchor>
  <xdr:twoCellAnchor>
    <xdr:from>
      <xdr:col>4</xdr:col>
      <xdr:colOff>1062038</xdr:colOff>
      <xdr:row>6</xdr:row>
      <xdr:rowOff>65723</xdr:rowOff>
    </xdr:from>
    <xdr:to>
      <xdr:col>7</xdr:col>
      <xdr:colOff>83820</xdr:colOff>
      <xdr:row>15</xdr:row>
      <xdr:rowOff>168910</xdr:rowOff>
    </xdr:to>
    <xdr:sp macro="" textlink="">
      <xdr:nvSpPr>
        <xdr:cNvPr id="18" name="Oval 17">
          <a:extLst>
            <a:ext uri="{FF2B5EF4-FFF2-40B4-BE49-F238E27FC236}">
              <a16:creationId xmlns:a16="http://schemas.microsoft.com/office/drawing/2014/main" id="{1B80DA58-2228-4141-9A85-3B1333B126C2}"/>
            </a:ext>
          </a:extLst>
        </xdr:cNvPr>
        <xdr:cNvSpPr/>
      </xdr:nvSpPr>
      <xdr:spPr>
        <a:xfrm>
          <a:off x="5586413" y="1342073"/>
          <a:ext cx="1698307"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1141410</xdr:colOff>
      <xdr:row>10</xdr:row>
      <xdr:rowOff>57786</xdr:rowOff>
    </xdr:from>
    <xdr:to>
      <xdr:col>4</xdr:col>
      <xdr:colOff>1517330</xdr:colOff>
      <xdr:row>12</xdr:row>
      <xdr:rowOff>73661</xdr:rowOff>
    </xdr:to>
    <xdr:sp macro="" textlink="">
      <xdr:nvSpPr>
        <xdr:cNvPr id="19" name="Oval 18">
          <a:extLst>
            <a:ext uri="{FF2B5EF4-FFF2-40B4-BE49-F238E27FC236}">
              <a16:creationId xmlns:a16="http://schemas.microsoft.com/office/drawing/2014/main" id="{57EABA75-97DB-4CB0-8EFC-2CB0BED5EFC7}"/>
            </a:ext>
          </a:extLst>
        </xdr:cNvPr>
        <xdr:cNvSpPr/>
      </xdr:nvSpPr>
      <xdr:spPr>
        <a:xfrm>
          <a:off x="5665785" y="209613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22</a:t>
          </a:r>
        </a:p>
      </xdr:txBody>
    </xdr:sp>
    <xdr:clientData/>
  </xdr:twoCellAnchor>
  <xdr:twoCellAnchor>
    <xdr:from>
      <xdr:col>6</xdr:col>
      <xdr:colOff>249870</xdr:colOff>
      <xdr:row>10</xdr:row>
      <xdr:rowOff>59056</xdr:rowOff>
    </xdr:from>
    <xdr:to>
      <xdr:col>7</xdr:col>
      <xdr:colOff>16190</xdr:colOff>
      <xdr:row>12</xdr:row>
      <xdr:rowOff>74931</xdr:rowOff>
    </xdr:to>
    <xdr:sp macro="" textlink="">
      <xdr:nvSpPr>
        <xdr:cNvPr id="20" name="Oval 19">
          <a:extLst>
            <a:ext uri="{FF2B5EF4-FFF2-40B4-BE49-F238E27FC236}">
              <a16:creationId xmlns:a16="http://schemas.microsoft.com/office/drawing/2014/main" id="{A4B18F2C-FE3D-47B0-B97A-9ACEEBA570E7}"/>
            </a:ext>
          </a:extLst>
        </xdr:cNvPr>
        <xdr:cNvSpPr/>
      </xdr:nvSpPr>
      <xdr:spPr>
        <a:xfrm>
          <a:off x="6841170" y="209740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15</a:t>
          </a:r>
        </a:p>
      </xdr:txBody>
    </xdr:sp>
    <xdr:clientData/>
  </xdr:twoCellAnchor>
  <xdr:oneCellAnchor>
    <xdr:from>
      <xdr:col>4</xdr:col>
      <xdr:colOff>1423055</xdr:colOff>
      <xdr:row>12</xdr:row>
      <xdr:rowOff>40455</xdr:rowOff>
    </xdr:from>
    <xdr:ext cx="1085810" cy="374141"/>
    <xdr:sp macro="" textlink="">
      <xdr:nvSpPr>
        <xdr:cNvPr id="21" name="Rectangle 20">
          <a:extLst>
            <a:ext uri="{FF2B5EF4-FFF2-40B4-BE49-F238E27FC236}">
              <a16:creationId xmlns:a16="http://schemas.microsoft.com/office/drawing/2014/main" id="{C350AD5C-1241-4C99-99BB-2A6ED0D67ABF}"/>
            </a:ext>
          </a:extLst>
        </xdr:cNvPr>
        <xdr:cNvSpPr/>
      </xdr:nvSpPr>
      <xdr:spPr>
        <a:xfrm>
          <a:off x="5947430" y="245980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4</xdr:col>
      <xdr:colOff>1583179</xdr:colOff>
      <xdr:row>13</xdr:row>
      <xdr:rowOff>93795</xdr:rowOff>
    </xdr:from>
    <xdr:ext cx="735074" cy="374141"/>
    <xdr:sp macro="" textlink="">
      <xdr:nvSpPr>
        <xdr:cNvPr id="22" name="Rectangle 21">
          <a:extLst>
            <a:ext uri="{FF2B5EF4-FFF2-40B4-BE49-F238E27FC236}">
              <a16:creationId xmlns:a16="http://schemas.microsoft.com/office/drawing/2014/main" id="{6BB21324-B1DE-453A-B0D0-8E7D692CD4A0}"/>
            </a:ext>
          </a:extLst>
        </xdr:cNvPr>
        <xdr:cNvSpPr/>
      </xdr:nvSpPr>
      <xdr:spPr>
        <a:xfrm>
          <a:off x="6107554" y="270364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4 </a:t>
          </a:r>
        </a:p>
      </xdr:txBody>
    </xdr:sp>
    <xdr:clientData/>
  </xdr:oneCellAnchor>
  <xdr:twoCellAnchor>
    <xdr:from>
      <xdr:col>7</xdr:col>
      <xdr:colOff>164148</xdr:colOff>
      <xdr:row>6</xdr:row>
      <xdr:rowOff>57785</xdr:rowOff>
    </xdr:from>
    <xdr:to>
      <xdr:col>8</xdr:col>
      <xdr:colOff>176530</xdr:colOff>
      <xdr:row>15</xdr:row>
      <xdr:rowOff>160972</xdr:rowOff>
    </xdr:to>
    <xdr:sp macro="" textlink="">
      <xdr:nvSpPr>
        <xdr:cNvPr id="23" name="Oval 22">
          <a:extLst>
            <a:ext uri="{FF2B5EF4-FFF2-40B4-BE49-F238E27FC236}">
              <a16:creationId xmlns:a16="http://schemas.microsoft.com/office/drawing/2014/main" id="{295E7BA0-4A30-4276-AFE1-A8CC5CE59A47}"/>
            </a:ext>
          </a:extLst>
        </xdr:cNvPr>
        <xdr:cNvSpPr/>
      </xdr:nvSpPr>
      <xdr:spPr>
        <a:xfrm>
          <a:off x="7365048" y="1334135"/>
          <a:ext cx="170783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243520</xdr:colOff>
      <xdr:row>10</xdr:row>
      <xdr:rowOff>49848</xdr:rowOff>
    </xdr:from>
    <xdr:to>
      <xdr:col>7</xdr:col>
      <xdr:colOff>619440</xdr:colOff>
      <xdr:row>12</xdr:row>
      <xdr:rowOff>65723</xdr:rowOff>
    </xdr:to>
    <xdr:sp macro="" textlink="">
      <xdr:nvSpPr>
        <xdr:cNvPr id="24" name="Oval 23">
          <a:extLst>
            <a:ext uri="{FF2B5EF4-FFF2-40B4-BE49-F238E27FC236}">
              <a16:creationId xmlns:a16="http://schemas.microsoft.com/office/drawing/2014/main" id="{343E4717-2162-49D2-A0BA-B53D5EA759E2}"/>
            </a:ext>
          </a:extLst>
        </xdr:cNvPr>
        <xdr:cNvSpPr/>
      </xdr:nvSpPr>
      <xdr:spPr>
        <a:xfrm>
          <a:off x="7444420" y="2088198"/>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24</a:t>
          </a:r>
        </a:p>
      </xdr:txBody>
    </xdr:sp>
    <xdr:clientData/>
  </xdr:twoCellAnchor>
  <xdr:twoCellAnchor>
    <xdr:from>
      <xdr:col>7</xdr:col>
      <xdr:colOff>1477960</xdr:colOff>
      <xdr:row>10</xdr:row>
      <xdr:rowOff>51118</xdr:rowOff>
    </xdr:from>
    <xdr:to>
      <xdr:col>8</xdr:col>
      <xdr:colOff>108900</xdr:colOff>
      <xdr:row>12</xdr:row>
      <xdr:rowOff>66993</xdr:rowOff>
    </xdr:to>
    <xdr:sp macro="" textlink="">
      <xdr:nvSpPr>
        <xdr:cNvPr id="25" name="Oval 24">
          <a:extLst>
            <a:ext uri="{FF2B5EF4-FFF2-40B4-BE49-F238E27FC236}">
              <a16:creationId xmlns:a16="http://schemas.microsoft.com/office/drawing/2014/main" id="{16F74FCC-8D1D-4795-8951-73C473F00339}"/>
            </a:ext>
          </a:extLst>
        </xdr:cNvPr>
        <xdr:cNvSpPr/>
      </xdr:nvSpPr>
      <xdr:spPr>
        <a:xfrm>
          <a:off x="8678860" y="2089468"/>
          <a:ext cx="32639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11</a:t>
          </a:r>
        </a:p>
      </xdr:txBody>
    </xdr:sp>
    <xdr:clientData/>
  </xdr:twoCellAnchor>
  <xdr:oneCellAnchor>
    <xdr:from>
      <xdr:col>7</xdr:col>
      <xdr:colOff>525165</xdr:colOff>
      <xdr:row>12</xdr:row>
      <xdr:rowOff>32517</xdr:rowOff>
    </xdr:from>
    <xdr:ext cx="1085810" cy="374141"/>
    <xdr:sp macro="" textlink="">
      <xdr:nvSpPr>
        <xdr:cNvPr id="26" name="Rectangle 25">
          <a:extLst>
            <a:ext uri="{FF2B5EF4-FFF2-40B4-BE49-F238E27FC236}">
              <a16:creationId xmlns:a16="http://schemas.microsoft.com/office/drawing/2014/main" id="{C15D4CCD-DF38-4053-B3FF-14A7EF39870F}"/>
            </a:ext>
          </a:extLst>
        </xdr:cNvPr>
        <xdr:cNvSpPr/>
      </xdr:nvSpPr>
      <xdr:spPr>
        <a:xfrm>
          <a:off x="7726065" y="245186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7</xdr:col>
      <xdr:colOff>685289</xdr:colOff>
      <xdr:row>13</xdr:row>
      <xdr:rowOff>85857</xdr:rowOff>
    </xdr:from>
    <xdr:ext cx="735074" cy="374141"/>
    <xdr:sp macro="" textlink="">
      <xdr:nvSpPr>
        <xdr:cNvPr id="27" name="Rectangle 26">
          <a:extLst>
            <a:ext uri="{FF2B5EF4-FFF2-40B4-BE49-F238E27FC236}">
              <a16:creationId xmlns:a16="http://schemas.microsoft.com/office/drawing/2014/main" id="{5AC8E97C-E3AA-4A20-94EC-7F7F9B064C56}"/>
            </a:ext>
          </a:extLst>
        </xdr:cNvPr>
        <xdr:cNvSpPr/>
      </xdr:nvSpPr>
      <xdr:spPr>
        <a:xfrm>
          <a:off x="7886189" y="269570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5 </a:t>
          </a:r>
        </a:p>
      </xdr:txBody>
    </xdr:sp>
    <xdr:clientData/>
  </xdr:oneCellAnchor>
  <xdr:twoCellAnchor>
    <xdr:from>
      <xdr:col>8</xdr:col>
      <xdr:colOff>240348</xdr:colOff>
      <xdr:row>6</xdr:row>
      <xdr:rowOff>42545</xdr:rowOff>
    </xdr:from>
    <xdr:to>
      <xdr:col>11</xdr:col>
      <xdr:colOff>191770</xdr:colOff>
      <xdr:row>15</xdr:row>
      <xdr:rowOff>145732</xdr:rowOff>
    </xdr:to>
    <xdr:sp macro="" textlink="">
      <xdr:nvSpPr>
        <xdr:cNvPr id="28" name="Oval 27">
          <a:extLst>
            <a:ext uri="{FF2B5EF4-FFF2-40B4-BE49-F238E27FC236}">
              <a16:creationId xmlns:a16="http://schemas.microsoft.com/office/drawing/2014/main" id="{7502AFD4-B7A1-4A8D-9895-068C1B64324D}"/>
            </a:ext>
          </a:extLst>
        </xdr:cNvPr>
        <xdr:cNvSpPr/>
      </xdr:nvSpPr>
      <xdr:spPr>
        <a:xfrm>
          <a:off x="9136698" y="1318895"/>
          <a:ext cx="172307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319720</xdr:colOff>
      <xdr:row>10</xdr:row>
      <xdr:rowOff>34608</xdr:rowOff>
    </xdr:from>
    <xdr:to>
      <xdr:col>9</xdr:col>
      <xdr:colOff>55560</xdr:colOff>
      <xdr:row>12</xdr:row>
      <xdr:rowOff>50483</xdr:rowOff>
    </xdr:to>
    <xdr:sp macro="" textlink="">
      <xdr:nvSpPr>
        <xdr:cNvPr id="29" name="Oval 28">
          <a:extLst>
            <a:ext uri="{FF2B5EF4-FFF2-40B4-BE49-F238E27FC236}">
              <a16:creationId xmlns:a16="http://schemas.microsoft.com/office/drawing/2014/main" id="{68E4DAE2-C833-44DD-8F7F-B81169E5846E}"/>
            </a:ext>
          </a:extLst>
        </xdr:cNvPr>
        <xdr:cNvSpPr/>
      </xdr:nvSpPr>
      <xdr:spPr>
        <a:xfrm>
          <a:off x="9216070" y="2072958"/>
          <a:ext cx="35496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20</a:t>
          </a:r>
        </a:p>
      </xdr:txBody>
    </xdr:sp>
    <xdr:clientData/>
  </xdr:twoCellAnchor>
  <xdr:twoCellAnchor>
    <xdr:from>
      <xdr:col>10</xdr:col>
      <xdr:colOff>357820</xdr:colOff>
      <xdr:row>10</xdr:row>
      <xdr:rowOff>35878</xdr:rowOff>
    </xdr:from>
    <xdr:to>
      <xdr:col>11</xdr:col>
      <xdr:colOff>124140</xdr:colOff>
      <xdr:row>12</xdr:row>
      <xdr:rowOff>51753</xdr:rowOff>
    </xdr:to>
    <xdr:sp macro="" textlink="">
      <xdr:nvSpPr>
        <xdr:cNvPr id="30" name="Oval 29">
          <a:extLst>
            <a:ext uri="{FF2B5EF4-FFF2-40B4-BE49-F238E27FC236}">
              <a16:creationId xmlns:a16="http://schemas.microsoft.com/office/drawing/2014/main" id="{873A1754-56C3-4590-892E-30C0E448EFBE}"/>
            </a:ext>
          </a:extLst>
        </xdr:cNvPr>
        <xdr:cNvSpPr/>
      </xdr:nvSpPr>
      <xdr:spPr>
        <a:xfrm>
          <a:off x="10416220" y="2074228"/>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21</a:t>
          </a:r>
        </a:p>
      </xdr:txBody>
    </xdr:sp>
    <xdr:clientData/>
  </xdr:twoCellAnchor>
  <xdr:oneCellAnchor>
    <xdr:from>
      <xdr:col>8</xdr:col>
      <xdr:colOff>601365</xdr:colOff>
      <xdr:row>12</xdr:row>
      <xdr:rowOff>17277</xdr:rowOff>
    </xdr:from>
    <xdr:ext cx="1085810" cy="374141"/>
    <xdr:sp macro="" textlink="">
      <xdr:nvSpPr>
        <xdr:cNvPr id="31" name="Rectangle 30">
          <a:extLst>
            <a:ext uri="{FF2B5EF4-FFF2-40B4-BE49-F238E27FC236}">
              <a16:creationId xmlns:a16="http://schemas.microsoft.com/office/drawing/2014/main" id="{DA1A5E1D-2A93-45A9-AEF1-A646DD8C7682}"/>
            </a:ext>
          </a:extLst>
        </xdr:cNvPr>
        <xdr:cNvSpPr/>
      </xdr:nvSpPr>
      <xdr:spPr>
        <a:xfrm>
          <a:off x="9497715" y="243662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9</xdr:col>
      <xdr:colOff>121409</xdr:colOff>
      <xdr:row>13</xdr:row>
      <xdr:rowOff>70617</xdr:rowOff>
    </xdr:from>
    <xdr:ext cx="735074" cy="374141"/>
    <xdr:sp macro="" textlink="">
      <xdr:nvSpPr>
        <xdr:cNvPr id="32" name="Rectangle 31">
          <a:extLst>
            <a:ext uri="{FF2B5EF4-FFF2-40B4-BE49-F238E27FC236}">
              <a16:creationId xmlns:a16="http://schemas.microsoft.com/office/drawing/2014/main" id="{9064613F-C3B7-4F88-B11D-12A5ADB0EEA2}"/>
            </a:ext>
          </a:extLst>
        </xdr:cNvPr>
        <xdr:cNvSpPr/>
      </xdr:nvSpPr>
      <xdr:spPr>
        <a:xfrm>
          <a:off x="9636884" y="268046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6 </a:t>
          </a:r>
        </a:p>
      </xdr:txBody>
    </xdr:sp>
    <xdr:clientData/>
  </xdr:oneCellAnchor>
  <xdr:twoCellAnchor>
    <xdr:from>
      <xdr:col>1</xdr:col>
      <xdr:colOff>127950</xdr:colOff>
      <xdr:row>21</xdr:row>
      <xdr:rowOff>102236</xdr:rowOff>
    </xdr:from>
    <xdr:to>
      <xdr:col>1</xdr:col>
      <xdr:colOff>503870</xdr:colOff>
      <xdr:row>21</xdr:row>
      <xdr:rowOff>483871</xdr:rowOff>
    </xdr:to>
    <xdr:sp macro="" textlink="">
      <xdr:nvSpPr>
        <xdr:cNvPr id="33" name="Oval 32">
          <a:extLst>
            <a:ext uri="{FF2B5EF4-FFF2-40B4-BE49-F238E27FC236}">
              <a16:creationId xmlns:a16="http://schemas.microsoft.com/office/drawing/2014/main" id="{2F6E0178-1816-4D4C-B4B4-2DE3B348C439}"/>
            </a:ext>
          </a:extLst>
        </xdr:cNvPr>
        <xdr:cNvSpPr/>
      </xdr:nvSpPr>
      <xdr:spPr>
        <a:xfrm>
          <a:off x="80422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7</a:t>
          </a:r>
        </a:p>
      </xdr:txBody>
    </xdr:sp>
    <xdr:clientData/>
  </xdr:twoCellAnchor>
  <xdr:twoCellAnchor>
    <xdr:from>
      <xdr:col>1</xdr:col>
      <xdr:colOff>623250</xdr:colOff>
      <xdr:row>21</xdr:row>
      <xdr:rowOff>102236</xdr:rowOff>
    </xdr:from>
    <xdr:to>
      <xdr:col>1</xdr:col>
      <xdr:colOff>999170</xdr:colOff>
      <xdr:row>21</xdr:row>
      <xdr:rowOff>483871</xdr:rowOff>
    </xdr:to>
    <xdr:sp macro="" textlink="">
      <xdr:nvSpPr>
        <xdr:cNvPr id="34" name="Oval 33">
          <a:extLst>
            <a:ext uri="{FF2B5EF4-FFF2-40B4-BE49-F238E27FC236}">
              <a16:creationId xmlns:a16="http://schemas.microsoft.com/office/drawing/2014/main" id="{7F9129EF-6486-4883-A3BD-83D39C1690D2}"/>
            </a:ext>
          </a:extLst>
        </xdr:cNvPr>
        <xdr:cNvSpPr/>
      </xdr:nvSpPr>
      <xdr:spPr>
        <a:xfrm>
          <a:off x="129952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12</a:t>
          </a:r>
        </a:p>
      </xdr:txBody>
    </xdr:sp>
    <xdr:clientData/>
  </xdr:twoCellAnchor>
  <xdr:twoCellAnchor>
    <xdr:from>
      <xdr:col>1</xdr:col>
      <xdr:colOff>1103310</xdr:colOff>
      <xdr:row>21</xdr:row>
      <xdr:rowOff>102236</xdr:rowOff>
    </xdr:from>
    <xdr:to>
      <xdr:col>2</xdr:col>
      <xdr:colOff>343850</xdr:colOff>
      <xdr:row>21</xdr:row>
      <xdr:rowOff>483871</xdr:rowOff>
    </xdr:to>
    <xdr:sp macro="" textlink="">
      <xdr:nvSpPr>
        <xdr:cNvPr id="35" name="Oval 34">
          <a:extLst>
            <a:ext uri="{FF2B5EF4-FFF2-40B4-BE49-F238E27FC236}">
              <a16:creationId xmlns:a16="http://schemas.microsoft.com/office/drawing/2014/main" id="{961E3387-21BD-4BC1-9708-0862BBC1ED16}"/>
            </a:ext>
          </a:extLst>
        </xdr:cNvPr>
        <xdr:cNvSpPr/>
      </xdr:nvSpPr>
      <xdr:spPr>
        <a:xfrm>
          <a:off x="1779585" y="4245611"/>
          <a:ext cx="34544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9</a:t>
          </a:r>
        </a:p>
      </xdr:txBody>
    </xdr:sp>
    <xdr:clientData/>
  </xdr:twoCellAnchor>
  <xdr:twoCellAnchor>
    <xdr:from>
      <xdr:col>2</xdr:col>
      <xdr:colOff>463230</xdr:colOff>
      <xdr:row>21</xdr:row>
      <xdr:rowOff>102236</xdr:rowOff>
    </xdr:from>
    <xdr:to>
      <xdr:col>2</xdr:col>
      <xdr:colOff>839150</xdr:colOff>
      <xdr:row>21</xdr:row>
      <xdr:rowOff>483871</xdr:rowOff>
    </xdr:to>
    <xdr:sp macro="" textlink="">
      <xdr:nvSpPr>
        <xdr:cNvPr id="36" name="Oval 35">
          <a:extLst>
            <a:ext uri="{FF2B5EF4-FFF2-40B4-BE49-F238E27FC236}">
              <a16:creationId xmlns:a16="http://schemas.microsoft.com/office/drawing/2014/main" id="{42D91356-4209-483B-AF89-F8C3F15293A6}"/>
            </a:ext>
          </a:extLst>
        </xdr:cNvPr>
        <xdr:cNvSpPr/>
      </xdr:nvSpPr>
      <xdr:spPr>
        <a:xfrm>
          <a:off x="224440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a:t>
          </a:r>
        </a:p>
      </xdr:txBody>
    </xdr:sp>
    <xdr:clientData/>
  </xdr:twoCellAnchor>
  <xdr:twoCellAnchor>
    <xdr:from>
      <xdr:col>2</xdr:col>
      <xdr:colOff>928050</xdr:colOff>
      <xdr:row>21</xdr:row>
      <xdr:rowOff>94616</xdr:rowOff>
    </xdr:from>
    <xdr:to>
      <xdr:col>2</xdr:col>
      <xdr:colOff>1303970</xdr:colOff>
      <xdr:row>21</xdr:row>
      <xdr:rowOff>476251</xdr:rowOff>
    </xdr:to>
    <xdr:sp macro="" textlink="">
      <xdr:nvSpPr>
        <xdr:cNvPr id="37" name="Oval 36">
          <a:extLst>
            <a:ext uri="{FF2B5EF4-FFF2-40B4-BE49-F238E27FC236}">
              <a16:creationId xmlns:a16="http://schemas.microsoft.com/office/drawing/2014/main" id="{BE7D95B6-F335-417C-95C5-B22360E63F51}"/>
            </a:ext>
          </a:extLst>
        </xdr:cNvPr>
        <xdr:cNvSpPr/>
      </xdr:nvSpPr>
      <xdr:spPr>
        <a:xfrm>
          <a:off x="270922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16</a:t>
          </a:r>
        </a:p>
      </xdr:txBody>
    </xdr:sp>
    <xdr:clientData/>
  </xdr:twoCellAnchor>
  <xdr:twoCellAnchor>
    <xdr:from>
      <xdr:col>2</xdr:col>
      <xdr:colOff>1423350</xdr:colOff>
      <xdr:row>21</xdr:row>
      <xdr:rowOff>94616</xdr:rowOff>
    </xdr:from>
    <xdr:to>
      <xdr:col>3</xdr:col>
      <xdr:colOff>366710</xdr:colOff>
      <xdr:row>21</xdr:row>
      <xdr:rowOff>476251</xdr:rowOff>
    </xdr:to>
    <xdr:sp macro="" textlink="">
      <xdr:nvSpPr>
        <xdr:cNvPr id="38" name="Oval 37">
          <a:extLst>
            <a:ext uri="{FF2B5EF4-FFF2-40B4-BE49-F238E27FC236}">
              <a16:creationId xmlns:a16="http://schemas.microsoft.com/office/drawing/2014/main" id="{A70A3A12-2CE6-4EE6-873A-1F05CF44B612}"/>
            </a:ext>
          </a:extLst>
        </xdr:cNvPr>
        <xdr:cNvSpPr/>
      </xdr:nvSpPr>
      <xdr:spPr>
        <a:xfrm>
          <a:off x="3175950" y="4237991"/>
          <a:ext cx="362585"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14</a:t>
          </a:r>
        </a:p>
      </xdr:txBody>
    </xdr:sp>
    <xdr:clientData/>
  </xdr:twoCellAnchor>
  <xdr:twoCellAnchor>
    <xdr:from>
      <xdr:col>3</xdr:col>
      <xdr:colOff>470850</xdr:colOff>
      <xdr:row>21</xdr:row>
      <xdr:rowOff>94616</xdr:rowOff>
    </xdr:from>
    <xdr:to>
      <xdr:col>3</xdr:col>
      <xdr:colOff>846770</xdr:colOff>
      <xdr:row>21</xdr:row>
      <xdr:rowOff>476251</xdr:rowOff>
    </xdr:to>
    <xdr:sp macro="" textlink="">
      <xdr:nvSpPr>
        <xdr:cNvPr id="39" name="Oval 38">
          <a:extLst>
            <a:ext uri="{FF2B5EF4-FFF2-40B4-BE49-F238E27FC236}">
              <a16:creationId xmlns:a16="http://schemas.microsoft.com/office/drawing/2014/main" id="{20656729-BECD-4084-8B9F-4C5A3B37CC45}"/>
            </a:ext>
          </a:extLst>
        </xdr:cNvPr>
        <xdr:cNvSpPr/>
      </xdr:nvSpPr>
      <xdr:spPr>
        <a:xfrm>
          <a:off x="364267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6</a:t>
          </a:r>
        </a:p>
      </xdr:txBody>
    </xdr:sp>
    <xdr:clientData/>
  </xdr:twoCellAnchor>
  <xdr:twoCellAnchor>
    <xdr:from>
      <xdr:col>3</xdr:col>
      <xdr:colOff>966150</xdr:colOff>
      <xdr:row>21</xdr:row>
      <xdr:rowOff>94616</xdr:rowOff>
    </xdr:from>
    <xdr:to>
      <xdr:col>3</xdr:col>
      <xdr:colOff>1342070</xdr:colOff>
      <xdr:row>21</xdr:row>
      <xdr:rowOff>476251</xdr:rowOff>
    </xdr:to>
    <xdr:sp macro="" textlink="">
      <xdr:nvSpPr>
        <xdr:cNvPr id="40" name="Oval 39">
          <a:extLst>
            <a:ext uri="{FF2B5EF4-FFF2-40B4-BE49-F238E27FC236}">
              <a16:creationId xmlns:a16="http://schemas.microsoft.com/office/drawing/2014/main" id="{F47B508E-895D-4797-91BE-1DD2D157B4D9}"/>
            </a:ext>
          </a:extLst>
        </xdr:cNvPr>
        <xdr:cNvSpPr/>
      </xdr:nvSpPr>
      <xdr:spPr>
        <a:xfrm>
          <a:off x="413797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3</a:t>
          </a:r>
        </a:p>
      </xdr:txBody>
    </xdr:sp>
    <xdr:clientData/>
  </xdr:twoCellAnchor>
  <xdr:twoCellAnchor>
    <xdr:from>
      <xdr:col>4</xdr:col>
      <xdr:colOff>59370</xdr:colOff>
      <xdr:row>21</xdr:row>
      <xdr:rowOff>102236</xdr:rowOff>
    </xdr:from>
    <xdr:to>
      <xdr:col>4</xdr:col>
      <xdr:colOff>435290</xdr:colOff>
      <xdr:row>21</xdr:row>
      <xdr:rowOff>483871</xdr:rowOff>
    </xdr:to>
    <xdr:sp macro="" textlink="">
      <xdr:nvSpPr>
        <xdr:cNvPr id="41" name="Oval 40">
          <a:extLst>
            <a:ext uri="{FF2B5EF4-FFF2-40B4-BE49-F238E27FC236}">
              <a16:creationId xmlns:a16="http://schemas.microsoft.com/office/drawing/2014/main" id="{2F612A4E-E8D3-401E-A189-2CDF850547B3}"/>
            </a:ext>
          </a:extLst>
        </xdr:cNvPr>
        <xdr:cNvSpPr/>
      </xdr:nvSpPr>
      <xdr:spPr>
        <a:xfrm>
          <a:off x="458374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19</a:t>
          </a:r>
        </a:p>
      </xdr:txBody>
    </xdr:sp>
    <xdr:clientData/>
  </xdr:twoCellAnchor>
  <xdr:twoCellAnchor>
    <xdr:from>
      <xdr:col>4</xdr:col>
      <xdr:colOff>554670</xdr:colOff>
      <xdr:row>21</xdr:row>
      <xdr:rowOff>102236</xdr:rowOff>
    </xdr:from>
    <xdr:to>
      <xdr:col>4</xdr:col>
      <xdr:colOff>930590</xdr:colOff>
      <xdr:row>21</xdr:row>
      <xdr:rowOff>483871</xdr:rowOff>
    </xdr:to>
    <xdr:sp macro="" textlink="">
      <xdr:nvSpPr>
        <xdr:cNvPr id="42" name="Oval 41">
          <a:extLst>
            <a:ext uri="{FF2B5EF4-FFF2-40B4-BE49-F238E27FC236}">
              <a16:creationId xmlns:a16="http://schemas.microsoft.com/office/drawing/2014/main" id="{83F01278-CF47-4EA3-924A-95468BB5B704}"/>
            </a:ext>
          </a:extLst>
        </xdr:cNvPr>
        <xdr:cNvSpPr/>
      </xdr:nvSpPr>
      <xdr:spPr>
        <a:xfrm>
          <a:off x="507904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8</a:t>
          </a:r>
        </a:p>
      </xdr:txBody>
    </xdr:sp>
    <xdr:clientData/>
  </xdr:twoCellAnchor>
  <xdr:twoCellAnchor>
    <xdr:from>
      <xdr:col>4</xdr:col>
      <xdr:colOff>1034730</xdr:colOff>
      <xdr:row>21</xdr:row>
      <xdr:rowOff>102236</xdr:rowOff>
    </xdr:from>
    <xdr:to>
      <xdr:col>4</xdr:col>
      <xdr:colOff>1410650</xdr:colOff>
      <xdr:row>21</xdr:row>
      <xdr:rowOff>483871</xdr:rowOff>
    </xdr:to>
    <xdr:sp macro="" textlink="">
      <xdr:nvSpPr>
        <xdr:cNvPr id="43" name="Oval 42">
          <a:extLst>
            <a:ext uri="{FF2B5EF4-FFF2-40B4-BE49-F238E27FC236}">
              <a16:creationId xmlns:a16="http://schemas.microsoft.com/office/drawing/2014/main" id="{A00C690C-875A-4FCA-91FC-A66D1273F367}"/>
            </a:ext>
          </a:extLst>
        </xdr:cNvPr>
        <xdr:cNvSpPr/>
      </xdr:nvSpPr>
      <xdr:spPr>
        <a:xfrm>
          <a:off x="555910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a:t>
          </a:r>
        </a:p>
      </xdr:txBody>
    </xdr:sp>
    <xdr:clientData/>
  </xdr:twoCellAnchor>
  <xdr:twoCellAnchor>
    <xdr:from>
      <xdr:col>4</xdr:col>
      <xdr:colOff>1530030</xdr:colOff>
      <xdr:row>21</xdr:row>
      <xdr:rowOff>102236</xdr:rowOff>
    </xdr:from>
    <xdr:to>
      <xdr:col>5</xdr:col>
      <xdr:colOff>122870</xdr:colOff>
      <xdr:row>21</xdr:row>
      <xdr:rowOff>483871</xdr:rowOff>
    </xdr:to>
    <xdr:sp macro="" textlink="">
      <xdr:nvSpPr>
        <xdr:cNvPr id="44" name="Oval 43">
          <a:extLst>
            <a:ext uri="{FF2B5EF4-FFF2-40B4-BE49-F238E27FC236}">
              <a16:creationId xmlns:a16="http://schemas.microsoft.com/office/drawing/2014/main" id="{10691387-8EAB-4276-AAC1-A873F72B9733}"/>
            </a:ext>
          </a:extLst>
        </xdr:cNvPr>
        <xdr:cNvSpPr/>
      </xdr:nvSpPr>
      <xdr:spPr>
        <a:xfrm>
          <a:off x="6054405" y="4245611"/>
          <a:ext cx="32639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5</a:t>
          </a:r>
        </a:p>
      </xdr:txBody>
    </xdr:sp>
    <xdr:clientData/>
  </xdr:twoCellAnchor>
  <xdr:twoCellAnchor>
    <xdr:from>
      <xdr:col>5</xdr:col>
      <xdr:colOff>211770</xdr:colOff>
      <xdr:row>21</xdr:row>
      <xdr:rowOff>94616</xdr:rowOff>
    </xdr:from>
    <xdr:to>
      <xdr:col>6</xdr:col>
      <xdr:colOff>244790</xdr:colOff>
      <xdr:row>21</xdr:row>
      <xdr:rowOff>476251</xdr:rowOff>
    </xdr:to>
    <xdr:sp macro="" textlink="">
      <xdr:nvSpPr>
        <xdr:cNvPr id="45" name="Oval 44">
          <a:extLst>
            <a:ext uri="{FF2B5EF4-FFF2-40B4-BE49-F238E27FC236}">
              <a16:creationId xmlns:a16="http://schemas.microsoft.com/office/drawing/2014/main" id="{A3D277CA-65B0-4BC9-A59C-91B8ADB9D4AA}"/>
            </a:ext>
          </a:extLst>
        </xdr:cNvPr>
        <xdr:cNvSpPr/>
      </xdr:nvSpPr>
      <xdr:spPr>
        <a:xfrm>
          <a:off x="6469695" y="4237991"/>
          <a:ext cx="366395"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17</a:t>
          </a:r>
        </a:p>
      </xdr:txBody>
    </xdr:sp>
    <xdr:clientData/>
  </xdr:twoCellAnchor>
  <xdr:twoCellAnchor>
    <xdr:from>
      <xdr:col>6</xdr:col>
      <xdr:colOff>333180</xdr:colOff>
      <xdr:row>21</xdr:row>
      <xdr:rowOff>0</xdr:rowOff>
    </xdr:from>
    <xdr:to>
      <xdr:col>7</xdr:col>
      <xdr:colOff>165540</xdr:colOff>
      <xdr:row>22</xdr:row>
      <xdr:rowOff>0</xdr:rowOff>
    </xdr:to>
    <xdr:sp macro="" textlink="">
      <xdr:nvSpPr>
        <xdr:cNvPr id="46" name="Rectangle 45">
          <a:extLst>
            <a:ext uri="{FF2B5EF4-FFF2-40B4-BE49-F238E27FC236}">
              <a16:creationId xmlns:a16="http://schemas.microsoft.com/office/drawing/2014/main" id="{0D7791F8-D4A2-4422-AED4-46BF37EB46DE}"/>
            </a:ext>
          </a:extLst>
        </xdr:cNvPr>
        <xdr:cNvSpPr/>
      </xdr:nvSpPr>
      <xdr:spPr>
        <a:xfrm>
          <a:off x="6924480" y="4143375"/>
          <a:ext cx="441960" cy="590550"/>
        </a:xfrm>
        <a:prstGeom prst="rect">
          <a:avLst/>
        </a:prstGeom>
        <a:solidFill>
          <a:schemeClr val="accent4">
            <a:lumMod val="40000"/>
            <a:lumOff val="6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281940</xdr:colOff>
      <xdr:row>21</xdr:row>
      <xdr:rowOff>21021</xdr:rowOff>
    </xdr:from>
    <xdr:to>
      <xdr:col>7</xdr:col>
      <xdr:colOff>114300</xdr:colOff>
      <xdr:row>21</xdr:row>
      <xdr:rowOff>586740</xdr:rowOff>
    </xdr:to>
    <xdr:sp macro="" textlink="">
      <xdr:nvSpPr>
        <xdr:cNvPr id="47" name="Rectangle 46">
          <a:extLst>
            <a:ext uri="{FF2B5EF4-FFF2-40B4-BE49-F238E27FC236}">
              <a16:creationId xmlns:a16="http://schemas.microsoft.com/office/drawing/2014/main" id="{A2E4E484-C297-411E-925E-EC7D6B32A9C3}"/>
            </a:ext>
          </a:extLst>
        </xdr:cNvPr>
        <xdr:cNvSpPr/>
      </xdr:nvSpPr>
      <xdr:spPr>
        <a:xfrm>
          <a:off x="6873240" y="4164396"/>
          <a:ext cx="441960" cy="565719"/>
        </a:xfrm>
        <a:prstGeom prst="rect">
          <a:avLst/>
        </a:prstGeom>
        <a:solidFill>
          <a:schemeClr val="accent4">
            <a:lumMod val="40000"/>
            <a:lumOff val="60000"/>
          </a:schemeClr>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333950</xdr:colOff>
      <xdr:row>21</xdr:row>
      <xdr:rowOff>98294</xdr:rowOff>
    </xdr:from>
    <xdr:to>
      <xdr:col>7</xdr:col>
      <xdr:colOff>98956</xdr:colOff>
      <xdr:row>21</xdr:row>
      <xdr:rowOff>479929</xdr:rowOff>
    </xdr:to>
    <xdr:sp macro="" textlink="">
      <xdr:nvSpPr>
        <xdr:cNvPr id="48" name="Oval 47">
          <a:extLst>
            <a:ext uri="{FF2B5EF4-FFF2-40B4-BE49-F238E27FC236}">
              <a16:creationId xmlns:a16="http://schemas.microsoft.com/office/drawing/2014/main" id="{CCA80492-C841-42EB-942A-DC541CA49ABF}"/>
            </a:ext>
          </a:extLst>
        </xdr:cNvPr>
        <xdr:cNvSpPr/>
      </xdr:nvSpPr>
      <xdr:spPr>
        <a:xfrm>
          <a:off x="6925250" y="4241669"/>
          <a:ext cx="374606"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13</a:t>
          </a:r>
        </a:p>
      </xdr:txBody>
    </xdr:sp>
    <xdr:clientData/>
  </xdr:twoCellAnchor>
  <xdr:oneCellAnchor>
    <xdr:from>
      <xdr:col>0</xdr:col>
      <xdr:colOff>289995</xdr:colOff>
      <xdr:row>7</xdr:row>
      <xdr:rowOff>144780</xdr:rowOff>
    </xdr:from>
    <xdr:ext cx="349648" cy="419100"/>
    <xdr:sp macro="" textlink="">
      <xdr:nvSpPr>
        <xdr:cNvPr id="49" name="Rectangle 48">
          <a:extLst>
            <a:ext uri="{FF2B5EF4-FFF2-40B4-BE49-F238E27FC236}">
              <a16:creationId xmlns:a16="http://schemas.microsoft.com/office/drawing/2014/main" id="{DB838939-C3B6-4591-BFD2-D664D600D3F1}"/>
            </a:ext>
          </a:extLst>
        </xdr:cNvPr>
        <xdr:cNvSpPr/>
      </xdr:nvSpPr>
      <xdr:spPr>
        <a:xfrm>
          <a:off x="28999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xdr:col>
      <xdr:colOff>800535</xdr:colOff>
      <xdr:row>7</xdr:row>
      <xdr:rowOff>144780</xdr:rowOff>
    </xdr:from>
    <xdr:ext cx="349648" cy="419100"/>
    <xdr:sp macro="" textlink="">
      <xdr:nvSpPr>
        <xdr:cNvPr id="50" name="Rectangle 49">
          <a:extLst>
            <a:ext uri="{FF2B5EF4-FFF2-40B4-BE49-F238E27FC236}">
              <a16:creationId xmlns:a16="http://schemas.microsoft.com/office/drawing/2014/main" id="{44790303-D63E-4B33-8552-2054EA96A17B}"/>
            </a:ext>
          </a:extLst>
        </xdr:cNvPr>
        <xdr:cNvSpPr/>
      </xdr:nvSpPr>
      <xdr:spPr>
        <a:xfrm>
          <a:off x="1476810"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2</xdr:col>
      <xdr:colOff>320475</xdr:colOff>
      <xdr:row>7</xdr:row>
      <xdr:rowOff>152400</xdr:rowOff>
    </xdr:from>
    <xdr:ext cx="349648" cy="419100"/>
    <xdr:sp macro="" textlink="">
      <xdr:nvSpPr>
        <xdr:cNvPr id="51" name="Rectangle 50">
          <a:extLst>
            <a:ext uri="{FF2B5EF4-FFF2-40B4-BE49-F238E27FC236}">
              <a16:creationId xmlns:a16="http://schemas.microsoft.com/office/drawing/2014/main" id="{65BC7B4C-3279-4E10-A73F-886910D5EE05}"/>
            </a:ext>
          </a:extLst>
        </xdr:cNvPr>
        <xdr:cNvSpPr/>
      </xdr:nvSpPr>
      <xdr:spPr>
        <a:xfrm>
          <a:off x="210165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3</xdr:col>
      <xdr:colOff>91875</xdr:colOff>
      <xdr:row>7</xdr:row>
      <xdr:rowOff>152400</xdr:rowOff>
    </xdr:from>
    <xdr:ext cx="349648" cy="419100"/>
    <xdr:sp macro="" textlink="">
      <xdr:nvSpPr>
        <xdr:cNvPr id="52" name="Rectangle 51">
          <a:extLst>
            <a:ext uri="{FF2B5EF4-FFF2-40B4-BE49-F238E27FC236}">
              <a16:creationId xmlns:a16="http://schemas.microsoft.com/office/drawing/2014/main" id="{ECF62733-4B81-4979-BEC9-CB6737C98B38}"/>
            </a:ext>
          </a:extLst>
        </xdr:cNvPr>
        <xdr:cNvSpPr/>
      </xdr:nvSpPr>
      <xdr:spPr>
        <a:xfrm>
          <a:off x="326370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3</xdr:col>
      <xdr:colOff>724335</xdr:colOff>
      <xdr:row>7</xdr:row>
      <xdr:rowOff>152400</xdr:rowOff>
    </xdr:from>
    <xdr:ext cx="349648" cy="419100"/>
    <xdr:sp macro="" textlink="">
      <xdr:nvSpPr>
        <xdr:cNvPr id="53" name="Rectangle 52">
          <a:extLst>
            <a:ext uri="{FF2B5EF4-FFF2-40B4-BE49-F238E27FC236}">
              <a16:creationId xmlns:a16="http://schemas.microsoft.com/office/drawing/2014/main" id="{836C1665-73E6-4C38-937D-903FFD5D6866}"/>
            </a:ext>
          </a:extLst>
        </xdr:cNvPr>
        <xdr:cNvSpPr/>
      </xdr:nvSpPr>
      <xdr:spPr>
        <a:xfrm>
          <a:off x="389616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4</xdr:col>
      <xdr:colOff>533835</xdr:colOff>
      <xdr:row>7</xdr:row>
      <xdr:rowOff>152400</xdr:rowOff>
    </xdr:from>
    <xdr:ext cx="349648" cy="419100"/>
    <xdr:sp macro="" textlink="">
      <xdr:nvSpPr>
        <xdr:cNvPr id="54" name="Rectangle 53">
          <a:extLst>
            <a:ext uri="{FF2B5EF4-FFF2-40B4-BE49-F238E27FC236}">
              <a16:creationId xmlns:a16="http://schemas.microsoft.com/office/drawing/2014/main" id="{C463974B-6DE4-44A0-9291-766D359DD20C}"/>
            </a:ext>
          </a:extLst>
        </xdr:cNvPr>
        <xdr:cNvSpPr/>
      </xdr:nvSpPr>
      <xdr:spPr>
        <a:xfrm>
          <a:off x="505821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4</xdr:col>
      <xdr:colOff>1166295</xdr:colOff>
      <xdr:row>7</xdr:row>
      <xdr:rowOff>152400</xdr:rowOff>
    </xdr:from>
    <xdr:ext cx="349648" cy="419100"/>
    <xdr:sp macro="" textlink="">
      <xdr:nvSpPr>
        <xdr:cNvPr id="55" name="Rectangle 54">
          <a:extLst>
            <a:ext uri="{FF2B5EF4-FFF2-40B4-BE49-F238E27FC236}">
              <a16:creationId xmlns:a16="http://schemas.microsoft.com/office/drawing/2014/main" id="{8457F9F6-CCFF-4519-A01A-44E8D5BAB288}"/>
            </a:ext>
          </a:extLst>
        </xdr:cNvPr>
        <xdr:cNvSpPr/>
      </xdr:nvSpPr>
      <xdr:spPr>
        <a:xfrm>
          <a:off x="569067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6</xdr:col>
      <xdr:colOff>244275</xdr:colOff>
      <xdr:row>7</xdr:row>
      <xdr:rowOff>152400</xdr:rowOff>
    </xdr:from>
    <xdr:ext cx="349648" cy="419100"/>
    <xdr:sp macro="" textlink="">
      <xdr:nvSpPr>
        <xdr:cNvPr id="56" name="Rectangle 55">
          <a:extLst>
            <a:ext uri="{FF2B5EF4-FFF2-40B4-BE49-F238E27FC236}">
              <a16:creationId xmlns:a16="http://schemas.microsoft.com/office/drawing/2014/main" id="{C90B40C1-295B-437A-9557-6894B0A539FB}"/>
            </a:ext>
          </a:extLst>
        </xdr:cNvPr>
        <xdr:cNvSpPr/>
      </xdr:nvSpPr>
      <xdr:spPr>
        <a:xfrm>
          <a:off x="683557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7</xdr:col>
      <xdr:colOff>274755</xdr:colOff>
      <xdr:row>7</xdr:row>
      <xdr:rowOff>152400</xdr:rowOff>
    </xdr:from>
    <xdr:ext cx="349648" cy="419100"/>
    <xdr:sp macro="" textlink="">
      <xdr:nvSpPr>
        <xdr:cNvPr id="57" name="Rectangle 56">
          <a:extLst>
            <a:ext uri="{FF2B5EF4-FFF2-40B4-BE49-F238E27FC236}">
              <a16:creationId xmlns:a16="http://schemas.microsoft.com/office/drawing/2014/main" id="{18705F9F-5A5B-40CB-BDCC-784556C572BF}"/>
            </a:ext>
          </a:extLst>
        </xdr:cNvPr>
        <xdr:cNvSpPr/>
      </xdr:nvSpPr>
      <xdr:spPr>
        <a:xfrm>
          <a:off x="747565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7</xdr:col>
      <xdr:colOff>1478715</xdr:colOff>
      <xdr:row>7</xdr:row>
      <xdr:rowOff>152400</xdr:rowOff>
    </xdr:from>
    <xdr:ext cx="349648" cy="419100"/>
    <xdr:sp macro="" textlink="">
      <xdr:nvSpPr>
        <xdr:cNvPr id="58" name="Rectangle 57">
          <a:extLst>
            <a:ext uri="{FF2B5EF4-FFF2-40B4-BE49-F238E27FC236}">
              <a16:creationId xmlns:a16="http://schemas.microsoft.com/office/drawing/2014/main" id="{5EEBC71D-FA49-43E9-8BC3-4BD3200D70D7}"/>
            </a:ext>
          </a:extLst>
        </xdr:cNvPr>
        <xdr:cNvSpPr/>
      </xdr:nvSpPr>
      <xdr:spPr>
        <a:xfrm>
          <a:off x="867961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8</xdr:col>
      <xdr:colOff>358575</xdr:colOff>
      <xdr:row>7</xdr:row>
      <xdr:rowOff>144780</xdr:rowOff>
    </xdr:from>
    <xdr:ext cx="349648" cy="419100"/>
    <xdr:sp macro="" textlink="">
      <xdr:nvSpPr>
        <xdr:cNvPr id="59" name="Rectangle 58">
          <a:extLst>
            <a:ext uri="{FF2B5EF4-FFF2-40B4-BE49-F238E27FC236}">
              <a16:creationId xmlns:a16="http://schemas.microsoft.com/office/drawing/2014/main" id="{424F1690-3615-434B-8567-D5336A285938}"/>
            </a:ext>
          </a:extLst>
        </xdr:cNvPr>
        <xdr:cNvSpPr/>
      </xdr:nvSpPr>
      <xdr:spPr>
        <a:xfrm>
          <a:off x="925492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10</xdr:col>
      <xdr:colOff>366195</xdr:colOff>
      <xdr:row>7</xdr:row>
      <xdr:rowOff>144780</xdr:rowOff>
    </xdr:from>
    <xdr:ext cx="349648" cy="419100"/>
    <xdr:sp macro="" textlink="">
      <xdr:nvSpPr>
        <xdr:cNvPr id="60" name="Rectangle 59">
          <a:extLst>
            <a:ext uri="{FF2B5EF4-FFF2-40B4-BE49-F238E27FC236}">
              <a16:creationId xmlns:a16="http://schemas.microsoft.com/office/drawing/2014/main" id="{DE07DE2F-27ED-4A31-BD62-6DD0480132F5}"/>
            </a:ext>
          </a:extLst>
        </xdr:cNvPr>
        <xdr:cNvSpPr/>
      </xdr:nvSpPr>
      <xdr:spPr>
        <a:xfrm>
          <a:off x="1042459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wsDr>
</file>

<file path=xl/drawings/drawing7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649690</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1136A4F-C927-4BE7-B82C-7E5C13D29225}"/>
            </a:ext>
          </a:extLst>
        </xdr:cNvPr>
        <xdr:cNvSpPr/>
      </xdr:nvSpPr>
      <xdr:spPr>
        <a:xfrm>
          <a:off x="7967382"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649690</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A637D79-A5AF-4F87-9F9B-805721D22789}"/>
            </a:ext>
          </a:extLst>
        </xdr:cNvPr>
        <xdr:cNvSpPr/>
      </xdr:nvSpPr>
      <xdr:spPr>
        <a:xfrm>
          <a:off x="8729382"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A00-000003000000}"/>
            </a:ext>
          </a:extLst>
        </xdr:cNvPr>
        <xdr:cNvSpPr/>
      </xdr:nvSpPr>
      <xdr:spPr>
        <a:xfrm>
          <a:off x="79343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9525</xdr:rowOff>
    </xdr:from>
    <xdr:to>
      <xdr:col>8</xdr:col>
      <xdr:colOff>704850</xdr:colOff>
      <xdr:row>3</xdr:row>
      <xdr:rowOff>38100</xdr:rowOff>
    </xdr:to>
    <xdr:sp macro="" textlink="">
      <xdr:nvSpPr>
        <xdr:cNvPr id="4" name="Rectangle: Rounded Corners 1">
          <a:hlinkClick xmlns:r="http://schemas.openxmlformats.org/officeDocument/2006/relationships" r:id="rId1"/>
          <a:extLst>
            <a:ext uri="{FF2B5EF4-FFF2-40B4-BE49-F238E27FC236}">
              <a16:creationId xmlns:a16="http://schemas.microsoft.com/office/drawing/2014/main" id="{00000000-0008-0000-0A00-000004000000}"/>
            </a:ext>
          </a:extLst>
        </xdr:cNvPr>
        <xdr:cNvSpPr/>
      </xdr:nvSpPr>
      <xdr:spPr>
        <a:xfrm>
          <a:off x="8134350"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28575</xdr:colOff>
      <xdr:row>0</xdr:row>
      <xdr:rowOff>19050</xdr:rowOff>
    </xdr:from>
    <xdr:to>
      <xdr:col>8</xdr:col>
      <xdr:colOff>714375</xdr:colOff>
      <xdr:row>3</xdr:row>
      <xdr:rowOff>47625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7943850"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28575</xdr:colOff>
      <xdr:row>0</xdr:row>
      <xdr:rowOff>19050</xdr:rowOff>
    </xdr:from>
    <xdr:to>
      <xdr:col>8</xdr:col>
      <xdr:colOff>714375</xdr:colOff>
      <xdr:row>3</xdr:row>
      <xdr:rowOff>47625</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00000000-0008-0000-0B00-000003000000}"/>
            </a:ext>
          </a:extLst>
        </xdr:cNvPr>
        <xdr:cNvSpPr/>
      </xdr:nvSpPr>
      <xdr:spPr>
        <a:xfrm>
          <a:off x="820102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RIDGE-NPC\Users\Dante%20Tagalog\AppData\Local\Microsoft\Windows\INetCache\Content.Outlook\68JJ4GK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RIDGE-NPC\Users\DELL\Desktop\MONTHLY%20REPORTS\MONTHLY%20REPORT%202019\9-SEPTEMBER%202019%20MONTHLY%20REPORT\GLU-PMS%20-%20Engine%20Ver.%201.5se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FO Purifier No.1"/>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s>
    <sheetDataSet>
      <sheetData sheetId="0" refreshError="1"/>
      <sheetData sheetId="1">
        <row r="16">
          <cell r="B16">
            <v>8104</v>
          </cell>
        </row>
      </sheetData>
      <sheetData sheetId="2">
        <row r="1">
          <cell r="C1" t="str">
            <v>GL IGUAZU</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C72"/>
  <sheetViews>
    <sheetView view="pageBreakPreview" zoomScaleSheetLayoutView="100" workbookViewId="0"/>
  </sheetViews>
  <sheetFormatPr defaultRowHeight="15"/>
  <cols>
    <col min="1" max="1" width="4.5703125" customWidth="1"/>
    <col min="2" max="2" width="31" customWidth="1"/>
    <col min="3" max="3" width="22" customWidth="1"/>
  </cols>
  <sheetData>
    <row r="1" spans="1:3" ht="20.25" customHeight="1">
      <c r="B1" s="108" t="s">
        <v>5173</v>
      </c>
    </row>
    <row r="2" spans="1:3" ht="20.25" customHeight="1">
      <c r="A2" s="221"/>
      <c r="B2" s="221"/>
      <c r="C2" s="213" t="s">
        <v>4993</v>
      </c>
    </row>
    <row r="3" spans="1:3" ht="20.25" customHeight="1">
      <c r="A3" s="221">
        <v>1</v>
      </c>
      <c r="B3" s="222" t="s">
        <v>2969</v>
      </c>
      <c r="C3" s="283" t="s">
        <v>4994</v>
      </c>
    </row>
    <row r="4" spans="1:3" ht="20.25" customHeight="1">
      <c r="A4" s="221">
        <v>2</v>
      </c>
      <c r="B4" s="222" t="s">
        <v>2970</v>
      </c>
      <c r="C4" s="283" t="s">
        <v>4994</v>
      </c>
    </row>
    <row r="5" spans="1:3" ht="20.25" customHeight="1">
      <c r="A5" s="221">
        <v>3</v>
      </c>
      <c r="B5" s="222" t="s">
        <v>4945</v>
      </c>
      <c r="C5" s="283" t="s">
        <v>4994</v>
      </c>
    </row>
    <row r="6" spans="1:3" ht="20.25" customHeight="1">
      <c r="A6" s="221">
        <v>4</v>
      </c>
      <c r="B6" s="222" t="s">
        <v>4416</v>
      </c>
      <c r="C6" s="283" t="s">
        <v>4994</v>
      </c>
    </row>
    <row r="7" spans="1:3" ht="20.25" customHeight="1">
      <c r="A7" s="221">
        <v>5</v>
      </c>
      <c r="B7" s="222" t="s">
        <v>4405</v>
      </c>
      <c r="C7" s="283" t="s">
        <v>4994</v>
      </c>
    </row>
    <row r="8" spans="1:3" ht="20.25" customHeight="1">
      <c r="A8" s="221">
        <v>6</v>
      </c>
      <c r="B8" s="222" t="s">
        <v>4417</v>
      </c>
      <c r="C8" s="283" t="s">
        <v>4994</v>
      </c>
    </row>
    <row r="9" spans="1:3" ht="20.25" customHeight="1">
      <c r="A9" s="221">
        <v>7</v>
      </c>
      <c r="B9" s="222" t="s">
        <v>4445</v>
      </c>
      <c r="C9" s="283" t="s">
        <v>4994</v>
      </c>
    </row>
    <row r="10" spans="1:3" ht="20.25" customHeight="1">
      <c r="A10" s="221">
        <v>8</v>
      </c>
      <c r="B10" s="222" t="s">
        <v>2971</v>
      </c>
      <c r="C10" s="283" t="s">
        <v>4995</v>
      </c>
    </row>
    <row r="11" spans="1:3" ht="20.25" customHeight="1">
      <c r="A11" s="221">
        <v>9</v>
      </c>
      <c r="B11" s="222" t="s">
        <v>2972</v>
      </c>
      <c r="C11" s="283" t="s">
        <v>4995</v>
      </c>
    </row>
    <row r="12" spans="1:3" ht="20.25" customHeight="1">
      <c r="A12" s="221">
        <v>10</v>
      </c>
      <c r="B12" s="222" t="s">
        <v>2973</v>
      </c>
      <c r="C12" s="283" t="s">
        <v>4995</v>
      </c>
    </row>
    <row r="13" spans="1:3" ht="20.25" customHeight="1">
      <c r="A13" s="221">
        <v>11</v>
      </c>
      <c r="B13" s="222" t="s">
        <v>1272</v>
      </c>
      <c r="C13" s="283" t="s">
        <v>4995</v>
      </c>
    </row>
    <row r="14" spans="1:3" ht="20.25" customHeight="1">
      <c r="A14" s="221">
        <v>12</v>
      </c>
      <c r="B14" s="222" t="s">
        <v>3000</v>
      </c>
      <c r="C14" s="283" t="s">
        <v>4996</v>
      </c>
    </row>
    <row r="15" spans="1:3" ht="20.25" customHeight="1">
      <c r="A15" s="221">
        <v>13</v>
      </c>
      <c r="B15" s="222" t="s">
        <v>3001</v>
      </c>
      <c r="C15" s="283" t="s">
        <v>4996</v>
      </c>
    </row>
    <row r="16" spans="1:3" ht="20.25" customHeight="1">
      <c r="A16" s="221">
        <v>14</v>
      </c>
      <c r="B16" s="222" t="s">
        <v>3002</v>
      </c>
      <c r="C16" s="283" t="s">
        <v>4996</v>
      </c>
    </row>
    <row r="17" spans="1:3" ht="20.25" customHeight="1">
      <c r="A17" s="221">
        <v>15</v>
      </c>
      <c r="B17" s="222" t="s">
        <v>3003</v>
      </c>
      <c r="C17" s="283" t="s">
        <v>4996</v>
      </c>
    </row>
    <row r="18" spans="1:3" ht="20.25" customHeight="1">
      <c r="A18" s="221">
        <v>16</v>
      </c>
      <c r="B18" s="222" t="s">
        <v>2332</v>
      </c>
      <c r="C18" s="283" t="s">
        <v>4996</v>
      </c>
    </row>
    <row r="19" spans="1:3" ht="20.25" customHeight="1">
      <c r="A19" s="221">
        <v>17</v>
      </c>
      <c r="B19" s="222" t="s">
        <v>3004</v>
      </c>
      <c r="C19" s="283" t="s">
        <v>4996</v>
      </c>
    </row>
    <row r="20" spans="1:3" ht="20.25" customHeight="1">
      <c r="A20" s="221">
        <v>18</v>
      </c>
      <c r="B20" s="222" t="s">
        <v>3005</v>
      </c>
      <c r="C20" s="283" t="s">
        <v>4996</v>
      </c>
    </row>
    <row r="21" spans="1:3" ht="20.25" customHeight="1">
      <c r="A21" s="221">
        <v>19</v>
      </c>
      <c r="B21" s="222" t="s">
        <v>3006</v>
      </c>
      <c r="C21" s="283" t="s">
        <v>4996</v>
      </c>
    </row>
    <row r="22" spans="1:3" ht="20.25" customHeight="1">
      <c r="A22" s="221">
        <v>20</v>
      </c>
      <c r="B22" s="222" t="s">
        <v>3007</v>
      </c>
      <c r="C22" s="283" t="s">
        <v>4996</v>
      </c>
    </row>
    <row r="23" spans="1:3" ht="20.25" customHeight="1">
      <c r="A23" s="221">
        <v>21</v>
      </c>
      <c r="B23" s="222" t="s">
        <v>3008</v>
      </c>
      <c r="C23" s="283" t="s">
        <v>4996</v>
      </c>
    </row>
    <row r="24" spans="1:3" ht="20.25" customHeight="1">
      <c r="A24" s="221">
        <v>22</v>
      </c>
      <c r="B24" s="222" t="s">
        <v>3009</v>
      </c>
      <c r="C24" s="283" t="s">
        <v>4996</v>
      </c>
    </row>
    <row r="25" spans="1:3" ht="20.25" customHeight="1">
      <c r="A25" s="221">
        <v>23</v>
      </c>
      <c r="B25" s="222" t="s">
        <v>3010</v>
      </c>
      <c r="C25" s="283" t="s">
        <v>4996</v>
      </c>
    </row>
    <row r="26" spans="1:3" ht="20.25" customHeight="1">
      <c r="A26" s="221">
        <v>24</v>
      </c>
      <c r="B26" s="222" t="s">
        <v>2368</v>
      </c>
      <c r="C26" s="283" t="s">
        <v>4996</v>
      </c>
    </row>
    <row r="27" spans="1:3" ht="20.25" customHeight="1">
      <c r="A27" s="221">
        <v>25</v>
      </c>
      <c r="B27" s="222" t="s">
        <v>2370</v>
      </c>
      <c r="C27" s="283" t="s">
        <v>4996</v>
      </c>
    </row>
    <row r="28" spans="1:3" ht="20.25" customHeight="1">
      <c r="A28" s="221">
        <v>26</v>
      </c>
      <c r="B28" s="222" t="s">
        <v>2373</v>
      </c>
      <c r="C28" s="283" t="s">
        <v>4996</v>
      </c>
    </row>
    <row r="29" spans="1:3" ht="20.25" customHeight="1">
      <c r="A29" s="221">
        <v>27</v>
      </c>
      <c r="B29" s="222" t="s">
        <v>2375</v>
      </c>
      <c r="C29" s="283" t="s">
        <v>4996</v>
      </c>
    </row>
    <row r="30" spans="1:3" ht="20.25" customHeight="1">
      <c r="A30" s="221">
        <v>28</v>
      </c>
      <c r="B30" s="222" t="s">
        <v>2371</v>
      </c>
      <c r="C30" s="283" t="s">
        <v>4996</v>
      </c>
    </row>
    <row r="31" spans="1:3" ht="20.25" customHeight="1">
      <c r="A31" s="221">
        <v>29</v>
      </c>
      <c r="B31" s="222" t="s">
        <v>2376</v>
      </c>
      <c r="C31" s="283" t="s">
        <v>4996</v>
      </c>
    </row>
    <row r="32" spans="1:3" ht="20.25" customHeight="1">
      <c r="A32" s="221">
        <v>30</v>
      </c>
      <c r="B32" s="222" t="s">
        <v>2377</v>
      </c>
      <c r="C32" s="283" t="s">
        <v>4996</v>
      </c>
    </row>
    <row r="33" spans="1:3" ht="20.25" customHeight="1">
      <c r="A33" s="221">
        <v>31</v>
      </c>
      <c r="B33" s="222" t="s">
        <v>2379</v>
      </c>
      <c r="C33" s="283" t="s">
        <v>4996</v>
      </c>
    </row>
    <row r="34" spans="1:3" ht="20.25" customHeight="1">
      <c r="A34" s="221">
        <v>32</v>
      </c>
      <c r="B34" s="222" t="s">
        <v>2380</v>
      </c>
      <c r="C34" s="283" t="s">
        <v>4996</v>
      </c>
    </row>
    <row r="35" spans="1:3" ht="20.25" customHeight="1">
      <c r="A35" s="221">
        <v>33</v>
      </c>
      <c r="B35" s="222" t="s">
        <v>2405</v>
      </c>
      <c r="C35" s="283" t="s">
        <v>4996</v>
      </c>
    </row>
    <row r="36" spans="1:3" ht="20.25" customHeight="1">
      <c r="A36" s="221">
        <v>34</v>
      </c>
      <c r="B36" s="222" t="s">
        <v>2406</v>
      </c>
      <c r="C36" s="283" t="s">
        <v>4996</v>
      </c>
    </row>
    <row r="37" spans="1:3" ht="20.25" customHeight="1">
      <c r="A37" s="221">
        <v>35</v>
      </c>
      <c r="B37" s="222" t="s">
        <v>2408</v>
      </c>
      <c r="C37" s="283" t="s">
        <v>4996</v>
      </c>
    </row>
    <row r="38" spans="1:3" ht="20.25" customHeight="1">
      <c r="A38" s="221">
        <v>36</v>
      </c>
      <c r="B38" s="222" t="s">
        <v>2409</v>
      </c>
      <c r="C38" s="283" t="s">
        <v>4996</v>
      </c>
    </row>
    <row r="39" spans="1:3" ht="20.25" customHeight="1">
      <c r="A39" s="221">
        <v>37</v>
      </c>
      <c r="B39" s="222" t="s">
        <v>2411</v>
      </c>
      <c r="C39" s="283" t="s">
        <v>4996</v>
      </c>
    </row>
    <row r="40" spans="1:3" ht="20.25" customHeight="1">
      <c r="A40" s="221">
        <v>38</v>
      </c>
      <c r="B40" s="222" t="s">
        <v>3011</v>
      </c>
      <c r="C40" s="283" t="s">
        <v>4996</v>
      </c>
    </row>
    <row r="41" spans="1:3" ht="20.25" customHeight="1">
      <c r="A41" s="221">
        <v>39</v>
      </c>
      <c r="B41" s="222" t="s">
        <v>3012</v>
      </c>
      <c r="C41" s="283" t="s">
        <v>4996</v>
      </c>
    </row>
    <row r="42" spans="1:3" ht="20.25" customHeight="1">
      <c r="A42" s="221">
        <v>40</v>
      </c>
      <c r="B42" s="222" t="s">
        <v>2434</v>
      </c>
      <c r="C42" s="283" t="s">
        <v>4996</v>
      </c>
    </row>
    <row r="43" spans="1:3" ht="20.25" customHeight="1">
      <c r="A43" s="221">
        <v>41</v>
      </c>
      <c r="B43" s="222" t="s">
        <v>2436</v>
      </c>
      <c r="C43" s="283" t="s">
        <v>4996</v>
      </c>
    </row>
    <row r="44" spans="1:3" ht="20.25" customHeight="1">
      <c r="A44" s="221">
        <v>42</v>
      </c>
      <c r="B44" s="222" t="s">
        <v>2437</v>
      </c>
      <c r="C44" s="283" t="s">
        <v>4996</v>
      </c>
    </row>
    <row r="45" spans="1:3" ht="20.25" customHeight="1">
      <c r="A45" s="221">
        <v>43</v>
      </c>
      <c r="B45" s="222" t="s">
        <v>2459</v>
      </c>
      <c r="C45" s="283" t="s">
        <v>4996</v>
      </c>
    </row>
    <row r="46" spans="1:3" ht="20.25" customHeight="1">
      <c r="A46" s="221">
        <v>44</v>
      </c>
      <c r="B46" s="222" t="s">
        <v>2474</v>
      </c>
      <c r="C46" s="283" t="s">
        <v>4996</v>
      </c>
    </row>
    <row r="47" spans="1:3" ht="20.25" customHeight="1">
      <c r="A47" s="221">
        <v>45</v>
      </c>
      <c r="B47" s="222" t="s">
        <v>2476</v>
      </c>
      <c r="C47" s="283" t="s">
        <v>4996</v>
      </c>
    </row>
    <row r="48" spans="1:3" ht="20.25" customHeight="1">
      <c r="A48" s="221">
        <v>46</v>
      </c>
      <c r="B48" s="222" t="s">
        <v>2496</v>
      </c>
      <c r="C48" s="283" t="s">
        <v>4996</v>
      </c>
    </row>
    <row r="49" spans="1:3" ht="20.25" customHeight="1">
      <c r="A49" s="221">
        <v>47</v>
      </c>
      <c r="B49" s="222" t="s">
        <v>2845</v>
      </c>
      <c r="C49" s="283" t="s">
        <v>4996</v>
      </c>
    </row>
    <row r="50" spans="1:3" ht="20.25" customHeight="1">
      <c r="A50" s="221">
        <v>48</v>
      </c>
      <c r="B50" s="222" t="s">
        <v>2912</v>
      </c>
      <c r="C50" s="283" t="s">
        <v>4996</v>
      </c>
    </row>
    <row r="51" spans="1:3" ht="20.25" customHeight="1">
      <c r="A51" s="221">
        <v>49</v>
      </c>
      <c r="B51" s="222" t="s">
        <v>5003</v>
      </c>
      <c r="C51" s="283" t="s">
        <v>4996</v>
      </c>
    </row>
    <row r="52" spans="1:3" ht="20.25" customHeight="1">
      <c r="A52" s="221">
        <v>50</v>
      </c>
      <c r="B52" s="222" t="s">
        <v>3013</v>
      </c>
      <c r="C52" s="283" t="s">
        <v>4996</v>
      </c>
    </row>
    <row r="53" spans="1:3" ht="20.25" customHeight="1">
      <c r="A53" s="221">
        <v>51</v>
      </c>
      <c r="B53" s="222" t="s">
        <v>3014</v>
      </c>
      <c r="C53" s="283" t="s">
        <v>4996</v>
      </c>
    </row>
    <row r="54" spans="1:3" ht="20.25" customHeight="1">
      <c r="A54" s="221">
        <v>52</v>
      </c>
      <c r="B54" s="249" t="s">
        <v>2673</v>
      </c>
      <c r="C54" s="283" t="s">
        <v>4994</v>
      </c>
    </row>
    <row r="55" spans="1:3" ht="20.25" customHeight="1">
      <c r="A55" s="221">
        <v>53</v>
      </c>
      <c r="B55" s="222" t="s">
        <v>3015</v>
      </c>
      <c r="C55" s="283" t="s">
        <v>4994</v>
      </c>
    </row>
    <row r="56" spans="1:3" ht="20.25" customHeight="1">
      <c r="A56" s="221">
        <v>54</v>
      </c>
      <c r="B56" s="222" t="s">
        <v>3016</v>
      </c>
      <c r="C56" s="283" t="s">
        <v>4996</v>
      </c>
    </row>
    <row r="57" spans="1:3" ht="20.25" customHeight="1">
      <c r="A57" s="221">
        <v>55</v>
      </c>
      <c r="B57" s="222" t="s">
        <v>3017</v>
      </c>
      <c r="C57" s="283" t="s">
        <v>4994</v>
      </c>
    </row>
    <row r="58" spans="1:3" ht="20.25" customHeight="1">
      <c r="A58" s="221">
        <v>56</v>
      </c>
      <c r="B58" s="222" t="s">
        <v>2770</v>
      </c>
      <c r="C58" s="283" t="s">
        <v>4996</v>
      </c>
    </row>
    <row r="59" spans="1:3" ht="20.25" customHeight="1">
      <c r="A59" s="221">
        <v>57</v>
      </c>
      <c r="B59" s="222" t="s">
        <v>2773</v>
      </c>
      <c r="C59" s="283" t="s">
        <v>4996</v>
      </c>
    </row>
    <row r="60" spans="1:3" ht="20.25" customHeight="1">
      <c r="A60" s="221">
        <v>58</v>
      </c>
      <c r="B60" s="222" t="s">
        <v>2815</v>
      </c>
      <c r="C60" s="283" t="s">
        <v>4996</v>
      </c>
    </row>
    <row r="61" spans="1:3" ht="20.25" customHeight="1">
      <c r="A61" s="221">
        <v>59</v>
      </c>
      <c r="B61" s="222" t="s">
        <v>2937</v>
      </c>
      <c r="C61" s="283" t="s">
        <v>4996</v>
      </c>
    </row>
    <row r="62" spans="1:3" ht="20.25" customHeight="1">
      <c r="A62" s="221">
        <v>60</v>
      </c>
      <c r="B62" s="222" t="s">
        <v>2939</v>
      </c>
      <c r="C62" s="283" t="s">
        <v>4996</v>
      </c>
    </row>
    <row r="63" spans="1:3" ht="20.25" customHeight="1">
      <c r="A63" s="221">
        <v>61</v>
      </c>
      <c r="B63" s="222" t="s">
        <v>2805</v>
      </c>
      <c r="C63" s="283" t="s">
        <v>4996</v>
      </c>
    </row>
    <row r="64" spans="1:3" ht="20.25" customHeight="1">
      <c r="A64" s="221">
        <v>62</v>
      </c>
      <c r="B64" s="222" t="s">
        <v>2806</v>
      </c>
      <c r="C64" s="283" t="s">
        <v>4996</v>
      </c>
    </row>
    <row r="65" spans="1:3" ht="20.25" customHeight="1">
      <c r="A65" s="221">
        <v>63</v>
      </c>
      <c r="B65" s="222" t="s">
        <v>2807</v>
      </c>
      <c r="C65" s="283" t="s">
        <v>4996</v>
      </c>
    </row>
    <row r="66" spans="1:3" ht="20.25" customHeight="1">
      <c r="A66" s="221">
        <v>64</v>
      </c>
      <c r="B66" s="222" t="s">
        <v>3018</v>
      </c>
      <c r="C66" s="283" t="s">
        <v>4996</v>
      </c>
    </row>
    <row r="67" spans="1:3" ht="20.25" customHeight="1">
      <c r="A67" s="221">
        <v>65</v>
      </c>
      <c r="B67" s="222" t="s">
        <v>3019</v>
      </c>
      <c r="C67" s="283" t="s">
        <v>4994</v>
      </c>
    </row>
    <row r="68" spans="1:3" ht="20.25" customHeight="1">
      <c r="A68" s="221">
        <v>66</v>
      </c>
      <c r="B68" s="222" t="s">
        <v>2827</v>
      </c>
      <c r="C68" s="283" t="s">
        <v>4996</v>
      </c>
    </row>
    <row r="69" spans="1:3" ht="20.25" customHeight="1">
      <c r="A69" s="221">
        <v>67</v>
      </c>
      <c r="B69" s="222" t="s">
        <v>3020</v>
      </c>
      <c r="C69" s="283" t="s">
        <v>4996</v>
      </c>
    </row>
    <row r="70" spans="1:3" ht="20.25" customHeight="1">
      <c r="A70" s="221">
        <v>68</v>
      </c>
      <c r="B70" s="222" t="s">
        <v>2911</v>
      </c>
      <c r="C70" s="283" t="s">
        <v>4996</v>
      </c>
    </row>
    <row r="71" spans="1:3" ht="20.25" customHeight="1">
      <c r="A71" s="221">
        <v>69</v>
      </c>
      <c r="B71" s="222" t="s">
        <v>3021</v>
      </c>
      <c r="C71" s="283" t="s">
        <v>4996</v>
      </c>
    </row>
    <row r="72" spans="1:3" ht="20.25" customHeight="1">
      <c r="A72" s="221">
        <v>70</v>
      </c>
      <c r="B72" s="222" t="s">
        <v>4583</v>
      </c>
      <c r="C72" s="283" t="s">
        <v>4994</v>
      </c>
    </row>
  </sheetData>
  <phoneticPr fontId="39" type="noConversion"/>
  <hyperlinks>
    <hyperlink ref="B13" location="'Auxiliary Boiler'!A1" display="Auxiliary Boiler" xr:uid="{00000000-0004-0000-0000-000000000000}"/>
    <hyperlink ref="B3" location="'Running Hours'!A1" display="Running Hours" xr:uid="{00000000-0004-0000-0000-000001000000}"/>
    <hyperlink ref="B14" location="'CMP01 Main Air Compressor No.1'!A1" display="Main Air Compressor no.1" xr:uid="{00000000-0004-0000-0000-000002000000}"/>
    <hyperlink ref="B15" location="'CMP02 Main Air Compressor No.2'!A1" display="Main Air Compressor no.2" xr:uid="{00000000-0004-0000-0000-000003000000}"/>
    <hyperlink ref="B16" location="'FO Purifier No.1'!A1" display="FO Purifier no. 1" xr:uid="{00000000-0004-0000-0000-000004000000}"/>
    <hyperlink ref="B17" location="'FO Purifier No.2'!A1" display="FO Purifier no. 2" xr:uid="{00000000-0004-0000-0000-000005000000}"/>
    <hyperlink ref="B18" location="'ME LO Purifier'!A1" display="ME LO Purifier" xr:uid="{00000000-0004-0000-0000-000006000000}"/>
    <hyperlink ref="B19" location="'GE LO Purifier'!A1" display="GE LO Purifier" xr:uid="{00000000-0004-0000-0000-000007000000}"/>
    <hyperlink ref="B20" location="'No.1 Main Cooling FW Pump'!A1" display="No. 1 Main Cooling FW Pump" xr:uid="{00000000-0004-0000-0000-000008000000}"/>
    <hyperlink ref="B21" location="'No.2 Main Cooling FW Pump'!A1" display="No. 2 Main Cooling FW Pump" xr:uid="{00000000-0004-0000-0000-000009000000}"/>
    <hyperlink ref="B22" location="'No.1 Main Cooling SW Pump'!A1" display="No. 1 Main Cooling SW Pump" xr:uid="{00000000-0004-0000-0000-00000A000000}"/>
    <hyperlink ref="B23" location="'No.2 Main Cooling SW Pump'!A1" display="No. 2 Main Cooling SW Pump" xr:uid="{00000000-0004-0000-0000-00000B000000}"/>
    <hyperlink ref="B24" location="'No.1 Cooling SW Booster Pump'!A1" display="No. 1 Cooling SW Booster Pump" xr:uid="{00000000-0004-0000-0000-00000C000000}"/>
    <hyperlink ref="B25" location="'No.2 Cooling SW Booster Pump'!A1" display="No. 2 Cooling SW Booster Pump" xr:uid="{00000000-0004-0000-0000-00000D000000}"/>
    <hyperlink ref="B26" location="'No.1 Feed Pump'!A1" display="No.1 Feed Pump" xr:uid="{00000000-0004-0000-0000-00000E000000}"/>
    <hyperlink ref="B27" location="'No.2 Feed Pump'!A1" display="No.2 Feed Pump" xr:uid="{00000000-0004-0000-0000-00000F000000}"/>
    <hyperlink ref="B28" location="'No.1 Ballast Pump'!A1" display="No.1 Ballast Pump" xr:uid="{00000000-0004-0000-0000-000010000000}"/>
    <hyperlink ref="B29" location="'No.2 Ballast Pump'!A1" display="No.2 Ballast Pump" xr:uid="{00000000-0004-0000-0000-000011000000}"/>
    <hyperlink ref="B30" location="'Fire and Bilge Pump'!A1" display="Fire and Bilge Pump" xr:uid="{00000000-0004-0000-0000-000012000000}"/>
    <hyperlink ref="B31" location="'Fire and GS Pump'!A1" display="Fire and GS Pump" xr:uid="{00000000-0004-0000-0000-000013000000}"/>
    <hyperlink ref="B32" location="'No.1 FW Pump'!A1" display="No.1 FW Pump" xr:uid="{00000000-0004-0000-0000-000014000000}"/>
    <hyperlink ref="B33" location="'No.2 FW Pump'!A1" display="No.2 FW Pump" xr:uid="{00000000-0004-0000-0000-000015000000}"/>
    <hyperlink ref="B34" location="'LO Transfer Pump'!A1" display="LO Transfer Pump" xr:uid="{00000000-0004-0000-0000-000016000000}"/>
    <hyperlink ref="B35" location="'ME LO Purifier Feed Pump'!A1" display="ME LO Purifier Feed Pump" xr:uid="{00000000-0004-0000-0000-000017000000}"/>
    <hyperlink ref="B36" location="'No.1 Stern Tube LO Pump'!A1" display="No.1 Stern Tube LO Pump" xr:uid="{00000000-0004-0000-0000-000018000000}"/>
    <hyperlink ref="B37" location="'No.2 Stern Tube LO Pump'!A1" display="No.2 Stern Tube LO Pump" xr:uid="{00000000-0004-0000-0000-000019000000}"/>
    <hyperlink ref="B38" location="'HFO Transfer Pump'!A1" display="HFO Transfer Pump" xr:uid="{00000000-0004-0000-0000-00001A000000}"/>
    <hyperlink ref="B39" location="'DO Transfer Pump'!A1" display="DO Transfer Pump" xr:uid="{00000000-0004-0000-0000-00001B000000}"/>
    <hyperlink ref="B40" location="'No.1 FO Supply Pump'!A1" display="No. 1 FO Supply Pump" xr:uid="{00000000-0004-0000-0000-00001C000000}"/>
    <hyperlink ref="B41" location="'No.2 FO Supply Pump'!A1" display="No. 2 FO Supply Pump" xr:uid="{00000000-0004-0000-0000-00001D000000}"/>
    <hyperlink ref="B42" location="'No.1 FO Circulating Pump'!A1" display="No.1 FO Circulating Pump" xr:uid="{00000000-0004-0000-0000-00001E000000}"/>
    <hyperlink ref="B43" location="'No.2 FO Circulating Pump'!A1" display="No.2 FO Circulating Pump" xr:uid="{00000000-0004-0000-0000-00001F000000}"/>
    <hyperlink ref="B44" location="'No.1 Main LO Pump'!A1" display="No.1 Main LO Pump" xr:uid="{00000000-0004-0000-0000-000020000000}"/>
    <hyperlink ref="B45" location="'No.2 Main LO Pump'!A1" display="No.2 Main LO Pump" xr:uid="{00000000-0004-0000-0000-000021000000}"/>
    <hyperlink ref="B46" location="'Sludge Pump'!A1" display="Sludge Pump" xr:uid="{00000000-0004-0000-0000-000022000000}"/>
    <hyperlink ref="B47" location="'Bilge Pump'!A1" display="Bilge Pump" xr:uid="{00000000-0004-0000-0000-000023000000}"/>
    <hyperlink ref="B48" location="'Bilge Separator Service Pump'!A1" display="Bilge Separator Service Pump" xr:uid="{00000000-0004-0000-0000-000024000000}"/>
    <hyperlink ref="B49" location="'FO Shifter Pump'!A1" display="FO Shifter Pump" xr:uid="{00000000-0004-0000-0000-000025000000}"/>
    <hyperlink ref="B50" location="'Emergency Fire Pump'!A1" display="Emergency Fire Pump" xr:uid="{00000000-0004-0000-0000-000026000000}"/>
    <hyperlink ref="B51" location="'Coolers &amp; Heaters'!A1" display="Coolers &amp; Heaters" xr:uid="{00000000-0004-0000-0000-000027000000}"/>
    <hyperlink ref="B52" location="'ER Crane'!A1" display="ER Crane" xr:uid="{00000000-0004-0000-0000-000028000000}"/>
    <hyperlink ref="B53" location="MSTP!A1" display="MSTP" xr:uid="{00000000-0004-0000-0000-000029000000}"/>
    <hyperlink ref="B55" location="OWS!A1" display="OWS" xr:uid="{00000000-0004-0000-0000-00002A000000}"/>
    <hyperlink ref="B56" location="FWG!A1" display="FWG" xr:uid="{00000000-0004-0000-0000-00002B000000}"/>
    <hyperlink ref="B57" location="MGPS!A1" display="MGPS" xr:uid="{00000000-0004-0000-0000-00002C000000}"/>
    <hyperlink ref="B58" location="'FW Sterilizer'!A1" display="FW Sterilizer" xr:uid="{00000000-0004-0000-0000-00002D000000}"/>
    <hyperlink ref="B59" location="'ECR Air Conditioner'!A1" display="ECR Air Conditioner" xr:uid="{00000000-0004-0000-0000-00002E000000}"/>
    <hyperlink ref="B60" location="'Accommodation Air Conditioner'!A1" display="Accommodation Air Conditioner" xr:uid="{00000000-0004-0000-0000-00002F000000}"/>
    <hyperlink ref="B61" location="'No.1 Reefer Provision Plant'!A1" display="No.1 Reefer Provision Plant" xr:uid="{00000000-0004-0000-0000-000030000000}"/>
    <hyperlink ref="B62" location="'No.2 Reefer Provision Plant'!A1" display="No.2 Reefer Provision Plant" xr:uid="{00000000-0004-0000-0000-000031000000}"/>
    <hyperlink ref="B63" location="'No.1 ER Supply Fan'!A1" display="No.1 ER Supply Fan" xr:uid="{00000000-0004-0000-0000-000032000000}"/>
    <hyperlink ref="B64" location="'No.2 ER Supply Fan'!A1" display="No.2 ER Supply Fan" xr:uid="{00000000-0004-0000-0000-000033000000}"/>
    <hyperlink ref="B65" location="'No.3 ER Supply Fan'!A1" display="No.3 ER Supply Fan" xr:uid="{00000000-0004-0000-0000-000034000000}"/>
    <hyperlink ref="B66" location="'Waste Oil Tank Exhaust Fan'!A1" display="Waste Oil Tank Fan" xr:uid="{00000000-0004-0000-0000-000035000000}"/>
    <hyperlink ref="B67" location="'Shaft Grounding Assy.'!A1" display="Shaft Grounding Assy." xr:uid="{00000000-0004-0000-0000-000036000000}"/>
    <hyperlink ref="B68" location="'Membrane Air Dryer Unit'!A1" display="Membrane Air Dryer Unit" xr:uid="{00000000-0004-0000-0000-000037000000}"/>
    <hyperlink ref="B69" location="'Steering Gear No.1'!A1" display="Steering Gear No.1 " xr:uid="{00000000-0004-0000-0000-000038000000}"/>
    <hyperlink ref="B70" location="'Steering Gear No.2'!A1" display="Steering Gear No.2" xr:uid="{00000000-0004-0000-0000-000039000000}"/>
    <hyperlink ref="B4" location="'Main Engine'!A1" display="ME Main Engine" xr:uid="{00000000-0004-0000-0000-00003A000000}"/>
    <hyperlink ref="B10" location="'Generator Engine No.1'!A1" display="Generator Engine No. 1" xr:uid="{00000000-0004-0000-0000-00003B000000}"/>
    <hyperlink ref="B11" location="'Generator Engine No.2'!A1" display="Generator Engine No. 2" xr:uid="{00000000-0004-0000-0000-00003C000000}"/>
    <hyperlink ref="B12" location="'Generator Engine No.3'!A1" display="Generator Engine No. 3" xr:uid="{00000000-0004-0000-0000-00003D000000}"/>
    <hyperlink ref="B7" location="'ME Exhaust Valve Monitoring'!A1" display="ME Exhaust Valve Monitoring" xr:uid="{00000000-0004-0000-0000-00003E000000}"/>
    <hyperlink ref="B71" location="'EGE Emergency Generator'!A1" display="Emergency Generator" xr:uid="{00000000-0004-0000-0000-00003F000000}"/>
    <hyperlink ref="B6" location="'Cylinder Liner Monitoring'!A1" display="Cylinder Liner Monitoring" xr:uid="{00000000-0004-0000-0000-000040000000}"/>
    <hyperlink ref="B8" location="'FIVA VALVE Monitoring'!A1" display="FIVA Valve Monitoring" xr:uid="{00000000-0004-0000-0000-000041000000}"/>
    <hyperlink ref="B9" location="'Fuel Valve Monitoring'!A1" display="Fuel Valve Monitoring" xr:uid="{00000000-0004-0000-0000-000042000000}"/>
    <hyperlink ref="B72" location="'Lube Oil Monitoring'!A1" display="Lube Oil Monitoring" xr:uid="{00000000-0004-0000-0000-000043000000}"/>
    <hyperlink ref="B5" location="'MECO Setting'!A1" display="MECO Setting" xr:uid="{00000000-0004-0000-0000-000044000000}"/>
    <hyperlink ref="B54" location="Incinerator!A1" display="Incinerator" xr:uid="{00000000-0004-0000-0000-000045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M340"/>
  <sheetViews>
    <sheetView topLeftCell="A316" zoomScale="70" zoomScaleNormal="70" workbookViewId="0">
      <selection activeCell="F331" sqref="F331"/>
    </sheetView>
  </sheetViews>
  <sheetFormatPr defaultRowHeight="15"/>
  <cols>
    <col min="1" max="1" width="10.5703125" style="226" customWidth="1"/>
    <col min="2" max="2" width="20.7109375" customWidth="1"/>
    <col min="3" max="3" width="41.28515625" style="39" customWidth="1"/>
    <col min="4" max="4" width="12.7109375" style="49" customWidth="1"/>
    <col min="5" max="5" width="12.7109375" customWidth="1"/>
    <col min="6" max="6" width="13" customWidth="1"/>
    <col min="7" max="7" width="10.7109375" customWidth="1"/>
    <col min="8" max="8" width="11.7109375" customWidth="1"/>
    <col min="9" max="9" width="12" customWidth="1"/>
    <col min="10" max="10" width="10.7109375" customWidth="1"/>
    <col min="11" max="11" width="29" customWidth="1"/>
    <col min="12" max="12" width="23"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596</v>
      </c>
      <c r="D3" s="384" t="s">
        <v>12</v>
      </c>
      <c r="E3" s="384"/>
      <c r="F3" s="5" t="s">
        <v>598</v>
      </c>
    </row>
    <row r="4" spans="1:12" ht="18" customHeight="1">
      <c r="A4" s="382" t="s">
        <v>77</v>
      </c>
      <c r="B4" s="382"/>
      <c r="C4" s="37" t="s">
        <v>599</v>
      </c>
      <c r="D4" s="384" t="s">
        <v>15</v>
      </c>
      <c r="E4" s="384"/>
      <c r="F4" s="6">
        <f>'Running Hours'!B7</f>
        <v>23644.1</v>
      </c>
    </row>
    <row r="5" spans="1:12" ht="18" customHeight="1">
      <c r="A5" s="382" t="s">
        <v>78</v>
      </c>
      <c r="B5" s="382"/>
      <c r="C5" s="38" t="s">
        <v>597</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57</v>
      </c>
      <c r="B8" s="31" t="s">
        <v>600</v>
      </c>
      <c r="C8" s="31" t="s">
        <v>58</v>
      </c>
      <c r="D8" s="21" t="s">
        <v>1</v>
      </c>
      <c r="E8" s="13">
        <v>41662</v>
      </c>
      <c r="F8" s="13">
        <f>'Running Hours'!D3</f>
        <v>44569</v>
      </c>
      <c r="G8" s="27"/>
      <c r="H8" s="15">
        <f>DATE(YEAR(F8),MONTH(F8),DAY(F8)+1)</f>
        <v>44570</v>
      </c>
      <c r="I8" s="16">
        <f ca="1">IF(ISBLANK(H8),"",H8-DATE(YEAR(NOW()),MONTH(NOW()),DAY(NOW())))</f>
        <v>0</v>
      </c>
      <c r="J8" s="17" t="str">
        <f ca="1">IF(I8="","",IF(I8&lt;0,"OVERDUE","NOT DUE"))</f>
        <v>NOT DUE</v>
      </c>
      <c r="K8" s="31" t="s">
        <v>603</v>
      </c>
      <c r="L8" s="18"/>
    </row>
    <row r="9" spans="1:12" ht="36" customHeight="1">
      <c r="A9" s="17" t="s">
        <v>602</v>
      </c>
      <c r="B9" s="31" t="s">
        <v>601</v>
      </c>
      <c r="C9" s="31" t="s">
        <v>58</v>
      </c>
      <c r="D9" s="21" t="s">
        <v>1</v>
      </c>
      <c r="E9" s="13">
        <v>41662</v>
      </c>
      <c r="F9" s="13">
        <f>F8</f>
        <v>44569</v>
      </c>
      <c r="G9" s="27"/>
      <c r="H9" s="15">
        <f>DATE(YEAR(F9),MONTH(F9),DAY(F9)+1)</f>
        <v>44570</v>
      </c>
      <c r="I9" s="16">
        <f ca="1">IF(ISBLANK(H9),"",H9-DATE(YEAR(NOW()),MONTH(NOW()),DAY(NOW())))</f>
        <v>0</v>
      </c>
      <c r="J9" s="17" t="str">
        <f t="shared" ref="J9:J72" ca="1" si="0">IF(I9="","",IF(I9&lt;0,"OVERDUE","NOT DUE"))</f>
        <v>NOT DUE</v>
      </c>
      <c r="K9" s="31" t="s">
        <v>603</v>
      </c>
      <c r="L9" s="18"/>
    </row>
    <row r="10" spans="1:12" ht="36" customHeight="1">
      <c r="A10" s="17" t="s">
        <v>606</v>
      </c>
      <c r="B10" s="31" t="s">
        <v>604</v>
      </c>
      <c r="C10" s="31" t="s">
        <v>605</v>
      </c>
      <c r="D10" s="21">
        <v>1000</v>
      </c>
      <c r="E10" s="13">
        <v>41662</v>
      </c>
      <c r="F10" s="13">
        <v>44300</v>
      </c>
      <c r="G10" s="27">
        <v>22490.799999999999</v>
      </c>
      <c r="H10" s="22">
        <f>IF(I10&lt;=1000,$F$5+(I10/24),"error")</f>
        <v>44562.612500000003</v>
      </c>
      <c r="I10" s="23">
        <f>D10-($F$4-G10)</f>
        <v>-153.29999999999927</v>
      </c>
      <c r="J10" s="17" t="str">
        <f t="shared" si="0"/>
        <v>OVERDUE</v>
      </c>
      <c r="K10" s="31" t="s">
        <v>620</v>
      </c>
      <c r="L10" s="271" t="s">
        <v>5301</v>
      </c>
    </row>
    <row r="11" spans="1:12" ht="36" customHeight="1">
      <c r="A11" s="17" t="s">
        <v>628</v>
      </c>
      <c r="B11" s="31" t="s">
        <v>702</v>
      </c>
      <c r="C11" s="31" t="s">
        <v>607</v>
      </c>
      <c r="D11" s="21">
        <v>2000</v>
      </c>
      <c r="E11" s="13">
        <v>41662</v>
      </c>
      <c r="F11" s="13">
        <v>44484</v>
      </c>
      <c r="G11" s="27">
        <v>23349</v>
      </c>
      <c r="H11" s="22">
        <f>IF(I11&lt;=2000,$F$5+(I11/24),"error")</f>
        <v>44640.037499999999</v>
      </c>
      <c r="I11" s="23">
        <f t="shared" ref="I11:I73" si="1">D11-($F$4-G11)</f>
        <v>1704.9000000000015</v>
      </c>
      <c r="J11" s="17" t="str">
        <f t="shared" si="0"/>
        <v>NOT DUE</v>
      </c>
      <c r="K11" s="31" t="s">
        <v>621</v>
      </c>
      <c r="L11" s="18"/>
    </row>
    <row r="12" spans="1:12" ht="36" customHeight="1">
      <c r="A12" s="17" t="s">
        <v>629</v>
      </c>
      <c r="B12" s="31" t="s">
        <v>702</v>
      </c>
      <c r="C12" s="31" t="s">
        <v>608</v>
      </c>
      <c r="D12" s="21">
        <v>12000</v>
      </c>
      <c r="E12" s="13">
        <v>41662</v>
      </c>
      <c r="F12" s="13">
        <v>43183</v>
      </c>
      <c r="G12" s="27">
        <v>12094</v>
      </c>
      <c r="H12" s="22">
        <f>IF(I12&lt;=12000,$F$5+(I12/24),"error")</f>
        <v>44587.745833333334</v>
      </c>
      <c r="I12" s="23">
        <f t="shared" si="1"/>
        <v>449.90000000000146</v>
      </c>
      <c r="J12" s="17" t="str">
        <f t="shared" si="0"/>
        <v>NOT DUE</v>
      </c>
      <c r="K12" s="31" t="s">
        <v>622</v>
      </c>
      <c r="L12" s="18"/>
    </row>
    <row r="13" spans="1:12" ht="36" customHeight="1">
      <c r="A13" s="17" t="s">
        <v>630</v>
      </c>
      <c r="B13" s="31" t="s">
        <v>702</v>
      </c>
      <c r="C13" s="31" t="s">
        <v>609</v>
      </c>
      <c r="D13" s="21">
        <v>12000</v>
      </c>
      <c r="E13" s="13">
        <v>41662</v>
      </c>
      <c r="F13" s="13">
        <v>43183</v>
      </c>
      <c r="G13" s="27">
        <v>12094</v>
      </c>
      <c r="H13" s="22">
        <f t="shared" ref="H13:H15" si="2">IF(I13&lt;=12000,$F$5+(I13/24),"error")</f>
        <v>44587.745833333334</v>
      </c>
      <c r="I13" s="23">
        <f t="shared" si="1"/>
        <v>449.90000000000146</v>
      </c>
      <c r="J13" s="17" t="str">
        <f t="shared" si="0"/>
        <v>NOT DUE</v>
      </c>
      <c r="K13" s="31" t="s">
        <v>622</v>
      </c>
      <c r="L13" s="18"/>
    </row>
    <row r="14" spans="1:12" ht="36" customHeight="1">
      <c r="A14" s="17" t="s">
        <v>631</v>
      </c>
      <c r="B14" s="31" t="s">
        <v>702</v>
      </c>
      <c r="C14" s="31" t="s">
        <v>610</v>
      </c>
      <c r="D14" s="21">
        <v>12000</v>
      </c>
      <c r="E14" s="13">
        <v>41662</v>
      </c>
      <c r="F14" s="13">
        <v>43183</v>
      </c>
      <c r="G14" s="27">
        <v>12094</v>
      </c>
      <c r="H14" s="22">
        <f t="shared" si="2"/>
        <v>44587.745833333334</v>
      </c>
      <c r="I14" s="23">
        <f t="shared" si="1"/>
        <v>449.90000000000146</v>
      </c>
      <c r="J14" s="17" t="str">
        <f t="shared" si="0"/>
        <v>NOT DUE</v>
      </c>
      <c r="K14" s="31" t="s">
        <v>622</v>
      </c>
      <c r="L14" s="25"/>
    </row>
    <row r="15" spans="1:12" ht="36" customHeight="1">
      <c r="A15" s="17" t="s">
        <v>632</v>
      </c>
      <c r="B15" s="31" t="s">
        <v>702</v>
      </c>
      <c r="C15" s="31" t="s">
        <v>611</v>
      </c>
      <c r="D15" s="21">
        <v>12000</v>
      </c>
      <c r="E15" s="13">
        <v>41662</v>
      </c>
      <c r="F15" s="13">
        <v>43183</v>
      </c>
      <c r="G15" s="27">
        <v>12094</v>
      </c>
      <c r="H15" s="22">
        <f t="shared" si="2"/>
        <v>44587.745833333334</v>
      </c>
      <c r="I15" s="23">
        <f t="shared" si="1"/>
        <v>449.90000000000146</v>
      </c>
      <c r="J15" s="17" t="str">
        <f t="shared" si="0"/>
        <v>NOT DUE</v>
      </c>
      <c r="K15" s="31" t="s">
        <v>623</v>
      </c>
      <c r="L15" s="18"/>
    </row>
    <row r="16" spans="1:12" ht="36" customHeight="1">
      <c r="A16" s="17" t="s">
        <v>633</v>
      </c>
      <c r="B16" s="31" t="s">
        <v>702</v>
      </c>
      <c r="C16" s="31" t="s">
        <v>619</v>
      </c>
      <c r="D16" s="21">
        <v>3000</v>
      </c>
      <c r="E16" s="13">
        <v>41662</v>
      </c>
      <c r="F16" s="13">
        <v>44137</v>
      </c>
      <c r="G16" s="27">
        <v>21365.8</v>
      </c>
      <c r="H16" s="22">
        <f>IF(I16&lt;=3000,$F$5+(I16/24),"error")</f>
        <v>44599.070833333331</v>
      </c>
      <c r="I16" s="23">
        <f t="shared" si="1"/>
        <v>721.70000000000073</v>
      </c>
      <c r="J16" s="17" t="str">
        <f t="shared" si="0"/>
        <v>NOT DUE</v>
      </c>
      <c r="K16" s="31" t="s">
        <v>624</v>
      </c>
      <c r="L16" s="18"/>
    </row>
    <row r="17" spans="1:12" ht="36" customHeight="1">
      <c r="A17" s="17" t="s">
        <v>634</v>
      </c>
      <c r="B17" s="31" t="s">
        <v>702</v>
      </c>
      <c r="C17" s="31" t="s">
        <v>612</v>
      </c>
      <c r="D17" s="21">
        <v>12000</v>
      </c>
      <c r="E17" s="13">
        <v>41662</v>
      </c>
      <c r="F17" s="13">
        <v>43183</v>
      </c>
      <c r="G17" s="27">
        <v>12094</v>
      </c>
      <c r="H17" s="22">
        <f>IF(I17&lt;=12000,$F$5+(I17/24),"error")</f>
        <v>44587.745833333334</v>
      </c>
      <c r="I17" s="23">
        <f t="shared" si="1"/>
        <v>449.90000000000146</v>
      </c>
      <c r="J17" s="17" t="str">
        <f t="shared" si="0"/>
        <v>NOT DUE</v>
      </c>
      <c r="K17" s="31" t="s">
        <v>623</v>
      </c>
      <c r="L17" s="18"/>
    </row>
    <row r="18" spans="1:12" ht="36" customHeight="1">
      <c r="A18" s="17" t="s">
        <v>635</v>
      </c>
      <c r="B18" s="31" t="s">
        <v>702</v>
      </c>
      <c r="C18" s="31" t="s">
        <v>613</v>
      </c>
      <c r="D18" s="21">
        <v>3000</v>
      </c>
      <c r="E18" s="13">
        <v>41662</v>
      </c>
      <c r="F18" s="13">
        <v>44137</v>
      </c>
      <c r="G18" s="27">
        <v>21365.8</v>
      </c>
      <c r="H18" s="22">
        <f t="shared" ref="H18" si="3">IF(I18&lt;=3000,$F$5+(I18/24),"error")</f>
        <v>44599.070833333331</v>
      </c>
      <c r="I18" s="23">
        <f t="shared" si="1"/>
        <v>721.70000000000073</v>
      </c>
      <c r="J18" s="17" t="str">
        <f t="shared" si="0"/>
        <v>NOT DUE</v>
      </c>
      <c r="K18" s="31" t="s">
        <v>624</v>
      </c>
      <c r="L18" s="18"/>
    </row>
    <row r="19" spans="1:12" ht="36" customHeight="1">
      <c r="A19" s="17" t="s">
        <v>636</v>
      </c>
      <c r="B19" s="31" t="s">
        <v>702</v>
      </c>
      <c r="C19" s="31" t="s">
        <v>613</v>
      </c>
      <c r="D19" s="21">
        <v>12000</v>
      </c>
      <c r="E19" s="13">
        <v>41662</v>
      </c>
      <c r="F19" s="13">
        <v>43183</v>
      </c>
      <c r="G19" s="27">
        <v>12094</v>
      </c>
      <c r="H19" s="22">
        <f t="shared" ref="H19:H21" si="4">IF(I19&lt;=12000,$F$5+(I19/24),"error")</f>
        <v>44587.745833333334</v>
      </c>
      <c r="I19" s="23">
        <f t="shared" si="1"/>
        <v>449.90000000000146</v>
      </c>
      <c r="J19" s="17" t="str">
        <f t="shared" si="0"/>
        <v>NOT DUE</v>
      </c>
      <c r="K19" s="31" t="s">
        <v>623</v>
      </c>
      <c r="L19" s="18"/>
    </row>
    <row r="20" spans="1:12" ht="36" customHeight="1">
      <c r="A20" s="17" t="s">
        <v>637</v>
      </c>
      <c r="B20" s="31" t="s">
        <v>702</v>
      </c>
      <c r="C20" s="31" t="s">
        <v>614</v>
      </c>
      <c r="D20" s="21">
        <v>12000</v>
      </c>
      <c r="E20" s="13">
        <v>41662</v>
      </c>
      <c r="F20" s="13">
        <v>43183</v>
      </c>
      <c r="G20" s="27">
        <v>12094</v>
      </c>
      <c r="H20" s="22">
        <f t="shared" si="4"/>
        <v>44587.745833333334</v>
      </c>
      <c r="I20" s="23">
        <f t="shared" si="1"/>
        <v>449.90000000000146</v>
      </c>
      <c r="J20" s="17" t="str">
        <f t="shared" si="0"/>
        <v>NOT DUE</v>
      </c>
      <c r="K20" s="31" t="s">
        <v>625</v>
      </c>
      <c r="L20" s="18"/>
    </row>
    <row r="21" spans="1:12" ht="36" customHeight="1">
      <c r="A21" s="17" t="s">
        <v>638</v>
      </c>
      <c r="B21" s="31" t="s">
        <v>702</v>
      </c>
      <c r="C21" s="31" t="s">
        <v>615</v>
      </c>
      <c r="D21" s="21">
        <v>12000</v>
      </c>
      <c r="E21" s="13">
        <v>41662</v>
      </c>
      <c r="F21" s="13">
        <v>43183</v>
      </c>
      <c r="G21" s="27">
        <v>12094</v>
      </c>
      <c r="H21" s="22">
        <f t="shared" si="4"/>
        <v>44587.745833333334</v>
      </c>
      <c r="I21" s="23">
        <f t="shared" si="1"/>
        <v>449.90000000000146</v>
      </c>
      <c r="J21" s="17" t="str">
        <f t="shared" si="0"/>
        <v>NOT DUE</v>
      </c>
      <c r="K21" s="31" t="s">
        <v>626</v>
      </c>
      <c r="L21" s="18"/>
    </row>
    <row r="22" spans="1:12" ht="36" customHeight="1">
      <c r="A22" s="17" t="s">
        <v>639</v>
      </c>
      <c r="B22" s="31" t="s">
        <v>702</v>
      </c>
      <c r="C22" s="31" t="s">
        <v>616</v>
      </c>
      <c r="D22" s="21">
        <v>24000</v>
      </c>
      <c r="E22" s="13">
        <v>41662</v>
      </c>
      <c r="F22" s="13">
        <v>41662</v>
      </c>
      <c r="G22" s="27">
        <v>0</v>
      </c>
      <c r="H22" s="22">
        <f>IF(I22&lt;=24000,$F$5+(I22/24),"error")</f>
        <v>44583.82916666667</v>
      </c>
      <c r="I22" s="23">
        <f>D22-($F$4-G22)</f>
        <v>355.90000000000146</v>
      </c>
      <c r="J22" s="17" t="str">
        <f t="shared" si="0"/>
        <v>NOT DUE</v>
      </c>
      <c r="K22" s="31" t="s">
        <v>627</v>
      </c>
      <c r="L22" s="18"/>
    </row>
    <row r="23" spans="1:12" ht="36" customHeight="1">
      <c r="A23" s="17" t="s">
        <v>640</v>
      </c>
      <c r="B23" s="31" t="s">
        <v>702</v>
      </c>
      <c r="C23" s="31" t="s">
        <v>617</v>
      </c>
      <c r="D23" s="21">
        <v>12000</v>
      </c>
      <c r="E23" s="13">
        <v>41662</v>
      </c>
      <c r="F23" s="13">
        <v>43183</v>
      </c>
      <c r="G23" s="27">
        <v>12094</v>
      </c>
      <c r="H23" s="22">
        <f>IF(I23&lt;=12000,$F$5+(I23/24),"error")</f>
        <v>44587.745833333334</v>
      </c>
      <c r="I23" s="23">
        <f t="shared" si="1"/>
        <v>449.90000000000146</v>
      </c>
      <c r="J23" s="17" t="str">
        <f t="shared" si="0"/>
        <v>NOT DUE</v>
      </c>
      <c r="K23" s="31" t="s">
        <v>622</v>
      </c>
      <c r="L23" s="18"/>
    </row>
    <row r="24" spans="1:12" ht="36" customHeight="1">
      <c r="A24" s="17" t="s">
        <v>641</v>
      </c>
      <c r="B24" s="31" t="s">
        <v>703</v>
      </c>
      <c r="C24" s="31" t="s">
        <v>607</v>
      </c>
      <c r="D24" s="21">
        <v>2000</v>
      </c>
      <c r="E24" s="13">
        <v>41662</v>
      </c>
      <c r="F24" s="13">
        <v>44484</v>
      </c>
      <c r="G24" s="27">
        <v>23349</v>
      </c>
      <c r="H24" s="22">
        <f>IF(I24&lt;=2000,$F$5+(I24/24),"error")</f>
        <v>44640.037499999999</v>
      </c>
      <c r="I24" s="23">
        <f t="shared" si="1"/>
        <v>1704.9000000000015</v>
      </c>
      <c r="J24" s="17" t="str">
        <f t="shared" si="0"/>
        <v>NOT DUE</v>
      </c>
      <c r="K24" s="31" t="s">
        <v>621</v>
      </c>
      <c r="L24" s="18"/>
    </row>
    <row r="25" spans="1:12" ht="36" customHeight="1">
      <c r="A25" s="17" t="s">
        <v>642</v>
      </c>
      <c r="B25" s="31" t="s">
        <v>703</v>
      </c>
      <c r="C25" s="31" t="s">
        <v>608</v>
      </c>
      <c r="D25" s="21">
        <v>12000</v>
      </c>
      <c r="E25" s="13">
        <v>41662</v>
      </c>
      <c r="F25" s="13">
        <v>43183</v>
      </c>
      <c r="G25" s="27">
        <v>12094</v>
      </c>
      <c r="H25" s="22">
        <f>IF(I25&lt;=12000,$F$5+(I25/24),"error")</f>
        <v>44587.745833333334</v>
      </c>
      <c r="I25" s="23">
        <f t="shared" si="1"/>
        <v>449.90000000000146</v>
      </c>
      <c r="J25" s="17" t="str">
        <f t="shared" si="0"/>
        <v>NOT DUE</v>
      </c>
      <c r="K25" s="31" t="s">
        <v>622</v>
      </c>
      <c r="L25" s="20"/>
    </row>
    <row r="26" spans="1:12" ht="36" customHeight="1">
      <c r="A26" s="17" t="s">
        <v>643</v>
      </c>
      <c r="B26" s="31" t="s">
        <v>703</v>
      </c>
      <c r="C26" s="31" t="s">
        <v>609</v>
      </c>
      <c r="D26" s="21">
        <v>12000</v>
      </c>
      <c r="E26" s="13">
        <v>41662</v>
      </c>
      <c r="F26" s="13">
        <v>43183</v>
      </c>
      <c r="G26" s="27">
        <v>12094</v>
      </c>
      <c r="H26" s="22">
        <f t="shared" ref="H26:H28" si="5">IF(I26&lt;=12000,$F$5+(I26/24),"error")</f>
        <v>44587.745833333334</v>
      </c>
      <c r="I26" s="23">
        <f t="shared" si="1"/>
        <v>449.90000000000146</v>
      </c>
      <c r="J26" s="17" t="str">
        <f t="shared" si="0"/>
        <v>NOT DUE</v>
      </c>
      <c r="K26" s="31" t="s">
        <v>622</v>
      </c>
      <c r="L26" s="20"/>
    </row>
    <row r="27" spans="1:12" ht="36" customHeight="1">
      <c r="A27" s="17" t="s">
        <v>644</v>
      </c>
      <c r="B27" s="31" t="s">
        <v>703</v>
      </c>
      <c r="C27" s="31" t="s">
        <v>610</v>
      </c>
      <c r="D27" s="21">
        <v>12000</v>
      </c>
      <c r="E27" s="13">
        <v>41662</v>
      </c>
      <c r="F27" s="13">
        <v>43183</v>
      </c>
      <c r="G27" s="27">
        <v>12094</v>
      </c>
      <c r="H27" s="22">
        <f t="shared" si="5"/>
        <v>44587.745833333334</v>
      </c>
      <c r="I27" s="23">
        <f t="shared" si="1"/>
        <v>449.90000000000146</v>
      </c>
      <c r="J27" s="17" t="str">
        <f t="shared" si="0"/>
        <v>NOT DUE</v>
      </c>
      <c r="K27" s="31" t="s">
        <v>622</v>
      </c>
      <c r="L27" s="20"/>
    </row>
    <row r="28" spans="1:12" ht="36" customHeight="1">
      <c r="A28" s="17" t="s">
        <v>645</v>
      </c>
      <c r="B28" s="31" t="s">
        <v>703</v>
      </c>
      <c r="C28" s="31" t="s">
        <v>611</v>
      </c>
      <c r="D28" s="21">
        <v>12000</v>
      </c>
      <c r="E28" s="13">
        <v>41662</v>
      </c>
      <c r="F28" s="13">
        <v>43183</v>
      </c>
      <c r="G28" s="27">
        <v>12094</v>
      </c>
      <c r="H28" s="22">
        <f t="shared" si="5"/>
        <v>44587.745833333334</v>
      </c>
      <c r="I28" s="23">
        <f t="shared" si="1"/>
        <v>449.90000000000146</v>
      </c>
      <c r="J28" s="17" t="str">
        <f t="shared" si="0"/>
        <v>NOT DUE</v>
      </c>
      <c r="K28" s="31" t="s">
        <v>623</v>
      </c>
      <c r="L28" s="20"/>
    </row>
    <row r="29" spans="1:12" ht="36" customHeight="1">
      <c r="A29" s="17" t="s">
        <v>646</v>
      </c>
      <c r="B29" s="31" t="s">
        <v>703</v>
      </c>
      <c r="C29" s="31" t="s">
        <v>612</v>
      </c>
      <c r="D29" s="21">
        <v>3000</v>
      </c>
      <c r="E29" s="13">
        <v>41662</v>
      </c>
      <c r="F29" s="13">
        <v>44137</v>
      </c>
      <c r="G29" s="27">
        <v>21365.8</v>
      </c>
      <c r="H29" s="22">
        <f>IF(I29&lt;=3000,$F$5+(I29/24),"error")</f>
        <v>44599.070833333331</v>
      </c>
      <c r="I29" s="23">
        <f t="shared" si="1"/>
        <v>721.70000000000073</v>
      </c>
      <c r="J29" s="17" t="str">
        <f t="shared" si="0"/>
        <v>NOT DUE</v>
      </c>
      <c r="K29" s="31" t="s">
        <v>624</v>
      </c>
      <c r="L29" s="20"/>
    </row>
    <row r="30" spans="1:12" ht="36" customHeight="1">
      <c r="A30" s="17" t="s">
        <v>647</v>
      </c>
      <c r="B30" s="31" t="s">
        <v>703</v>
      </c>
      <c r="C30" s="31" t="s">
        <v>612</v>
      </c>
      <c r="D30" s="21">
        <v>12000</v>
      </c>
      <c r="E30" s="13">
        <v>41662</v>
      </c>
      <c r="F30" s="13">
        <v>43183</v>
      </c>
      <c r="G30" s="27">
        <v>12094</v>
      </c>
      <c r="H30" s="22">
        <f>IF(I30&lt;=12000,$F$5+(I30/24),"error")</f>
        <v>44587.745833333334</v>
      </c>
      <c r="I30" s="23">
        <f t="shared" si="1"/>
        <v>449.90000000000146</v>
      </c>
      <c r="J30" s="17" t="str">
        <f t="shared" si="0"/>
        <v>NOT DUE</v>
      </c>
      <c r="K30" s="31" t="s">
        <v>623</v>
      </c>
      <c r="L30" s="20"/>
    </row>
    <row r="31" spans="1:12" ht="36" customHeight="1">
      <c r="A31" s="17" t="s">
        <v>648</v>
      </c>
      <c r="B31" s="31" t="s">
        <v>703</v>
      </c>
      <c r="C31" s="31" t="s">
        <v>618</v>
      </c>
      <c r="D31" s="21">
        <v>3000</v>
      </c>
      <c r="E31" s="13">
        <v>41662</v>
      </c>
      <c r="F31" s="13">
        <v>44137</v>
      </c>
      <c r="G31" s="27">
        <v>21365.8</v>
      </c>
      <c r="H31" s="22">
        <f>IF(I31&lt;=3000,$F$5+(I31/24),"error")</f>
        <v>44599.070833333331</v>
      </c>
      <c r="I31" s="23">
        <f t="shared" si="1"/>
        <v>721.70000000000073</v>
      </c>
      <c r="J31" s="17" t="str">
        <f t="shared" si="0"/>
        <v>NOT DUE</v>
      </c>
      <c r="K31" s="31" t="s">
        <v>624</v>
      </c>
      <c r="L31" s="20"/>
    </row>
    <row r="32" spans="1:12" ht="36" customHeight="1">
      <c r="A32" s="17" t="s">
        <v>649</v>
      </c>
      <c r="B32" s="31" t="s">
        <v>703</v>
      </c>
      <c r="C32" s="31" t="s">
        <v>618</v>
      </c>
      <c r="D32" s="21">
        <v>12000</v>
      </c>
      <c r="E32" s="13">
        <v>41662</v>
      </c>
      <c r="F32" s="13">
        <v>43183</v>
      </c>
      <c r="G32" s="27">
        <v>12094</v>
      </c>
      <c r="H32" s="22">
        <f t="shared" ref="H32:H34" si="6">IF(I32&lt;=12000,$F$5+(I32/24),"error")</f>
        <v>44587.745833333334</v>
      </c>
      <c r="I32" s="23">
        <f t="shared" si="1"/>
        <v>449.90000000000146</v>
      </c>
      <c r="J32" s="17" t="str">
        <f t="shared" si="0"/>
        <v>NOT DUE</v>
      </c>
      <c r="K32" s="31" t="s">
        <v>623</v>
      </c>
      <c r="L32" s="20"/>
    </row>
    <row r="33" spans="1:12" ht="36" customHeight="1">
      <c r="A33" s="17" t="s">
        <v>650</v>
      </c>
      <c r="B33" s="31" t="s">
        <v>703</v>
      </c>
      <c r="C33" s="31" t="s">
        <v>614</v>
      </c>
      <c r="D33" s="21">
        <v>12000</v>
      </c>
      <c r="E33" s="13">
        <v>41662</v>
      </c>
      <c r="F33" s="13">
        <v>43183</v>
      </c>
      <c r="G33" s="27">
        <v>12094</v>
      </c>
      <c r="H33" s="22">
        <f t="shared" si="6"/>
        <v>44587.745833333334</v>
      </c>
      <c r="I33" s="23">
        <f t="shared" si="1"/>
        <v>449.90000000000146</v>
      </c>
      <c r="J33" s="17" t="str">
        <f t="shared" si="0"/>
        <v>NOT DUE</v>
      </c>
      <c r="K33" s="31" t="s">
        <v>625</v>
      </c>
      <c r="L33" s="20"/>
    </row>
    <row r="34" spans="1:12" ht="36" customHeight="1">
      <c r="A34" s="17" t="s">
        <v>651</v>
      </c>
      <c r="B34" s="31" t="s">
        <v>703</v>
      </c>
      <c r="C34" s="31" t="s">
        <v>615</v>
      </c>
      <c r="D34" s="21">
        <v>12000</v>
      </c>
      <c r="E34" s="13">
        <v>41662</v>
      </c>
      <c r="F34" s="13">
        <v>43183</v>
      </c>
      <c r="G34" s="27">
        <v>12094</v>
      </c>
      <c r="H34" s="22">
        <f t="shared" si="6"/>
        <v>44587.745833333334</v>
      </c>
      <c r="I34" s="23">
        <f t="shared" si="1"/>
        <v>449.90000000000146</v>
      </c>
      <c r="J34" s="17" t="str">
        <f t="shared" si="0"/>
        <v>NOT DUE</v>
      </c>
      <c r="K34" s="31" t="s">
        <v>626</v>
      </c>
      <c r="L34" s="20"/>
    </row>
    <row r="35" spans="1:12" ht="36" customHeight="1">
      <c r="A35" s="17" t="s">
        <v>652</v>
      </c>
      <c r="B35" s="31" t="s">
        <v>703</v>
      </c>
      <c r="C35" s="31" t="s">
        <v>616</v>
      </c>
      <c r="D35" s="21">
        <v>24000</v>
      </c>
      <c r="E35" s="13">
        <v>41662</v>
      </c>
      <c r="F35" s="13">
        <v>41662</v>
      </c>
      <c r="G35" s="27">
        <v>0</v>
      </c>
      <c r="H35" s="22">
        <f>IF(I35&lt;=24000,$F$5+(I35/24),"error")</f>
        <v>44583.82916666667</v>
      </c>
      <c r="I35" s="23">
        <f t="shared" si="1"/>
        <v>355.90000000000146</v>
      </c>
      <c r="J35" s="17" t="str">
        <f t="shared" si="0"/>
        <v>NOT DUE</v>
      </c>
      <c r="K35" s="31" t="s">
        <v>627</v>
      </c>
      <c r="L35" s="20"/>
    </row>
    <row r="36" spans="1:12" ht="36" customHeight="1">
      <c r="A36" s="17" t="s">
        <v>653</v>
      </c>
      <c r="B36" s="31" t="s">
        <v>703</v>
      </c>
      <c r="C36" s="31" t="s">
        <v>617</v>
      </c>
      <c r="D36" s="21">
        <v>12000</v>
      </c>
      <c r="E36" s="13">
        <v>41662</v>
      </c>
      <c r="F36" s="13">
        <v>43183</v>
      </c>
      <c r="G36" s="27">
        <v>12094</v>
      </c>
      <c r="H36" s="22">
        <f>IF(I36&lt;=12000,$F$5+(I36/24),"error")</f>
        <v>44587.745833333334</v>
      </c>
      <c r="I36" s="23">
        <f t="shared" si="1"/>
        <v>449.90000000000146</v>
      </c>
      <c r="J36" s="17" t="str">
        <f t="shared" si="0"/>
        <v>NOT DUE</v>
      </c>
      <c r="K36" s="31" t="s">
        <v>622</v>
      </c>
      <c r="L36" s="20"/>
    </row>
    <row r="37" spans="1:12" ht="36" customHeight="1">
      <c r="A37" s="17" t="s">
        <v>654</v>
      </c>
      <c r="B37" s="31" t="s">
        <v>704</v>
      </c>
      <c r="C37" s="31" t="s">
        <v>607</v>
      </c>
      <c r="D37" s="21">
        <v>2000</v>
      </c>
      <c r="E37" s="13">
        <v>41662</v>
      </c>
      <c r="F37" s="13">
        <v>44484</v>
      </c>
      <c r="G37" s="27">
        <v>23349</v>
      </c>
      <c r="H37" s="22">
        <f>IF(I37&lt;=2000,$F$5+(I37/24),"error")</f>
        <v>44640.037499999999</v>
      </c>
      <c r="I37" s="23">
        <f t="shared" si="1"/>
        <v>1704.9000000000015</v>
      </c>
      <c r="J37" s="17" t="str">
        <f t="shared" si="0"/>
        <v>NOT DUE</v>
      </c>
      <c r="K37" s="31" t="s">
        <v>621</v>
      </c>
      <c r="L37" s="20"/>
    </row>
    <row r="38" spans="1:12" ht="36" customHeight="1">
      <c r="A38" s="17" t="s">
        <v>655</v>
      </c>
      <c r="B38" s="31" t="s">
        <v>704</v>
      </c>
      <c r="C38" s="31" t="s">
        <v>608</v>
      </c>
      <c r="D38" s="21">
        <v>12000</v>
      </c>
      <c r="E38" s="13">
        <v>41662</v>
      </c>
      <c r="F38" s="13">
        <v>43183</v>
      </c>
      <c r="G38" s="27">
        <v>12094</v>
      </c>
      <c r="H38" s="22">
        <f>IF(I38&lt;=12000,$F$5+(I38/24),"error")</f>
        <v>44587.745833333334</v>
      </c>
      <c r="I38" s="23">
        <f t="shared" si="1"/>
        <v>449.90000000000146</v>
      </c>
      <c r="J38" s="17" t="str">
        <f t="shared" si="0"/>
        <v>NOT DUE</v>
      </c>
      <c r="K38" s="31" t="s">
        <v>622</v>
      </c>
      <c r="L38" s="20"/>
    </row>
    <row r="39" spans="1:12" ht="36" customHeight="1">
      <c r="A39" s="17" t="s">
        <v>656</v>
      </c>
      <c r="B39" s="31" t="s">
        <v>704</v>
      </c>
      <c r="C39" s="31" t="s">
        <v>609</v>
      </c>
      <c r="D39" s="21">
        <v>12000</v>
      </c>
      <c r="E39" s="13">
        <v>41662</v>
      </c>
      <c r="F39" s="13">
        <v>43183</v>
      </c>
      <c r="G39" s="27">
        <v>12094</v>
      </c>
      <c r="H39" s="22">
        <f t="shared" ref="H39:H47" si="7">IF(I39&lt;=12000,$F$5+(I39/24),"error")</f>
        <v>44587.745833333334</v>
      </c>
      <c r="I39" s="23">
        <f t="shared" si="1"/>
        <v>449.90000000000146</v>
      </c>
      <c r="J39" s="17" t="str">
        <f t="shared" si="0"/>
        <v>NOT DUE</v>
      </c>
      <c r="K39" s="31" t="s">
        <v>622</v>
      </c>
      <c r="L39" s="20"/>
    </row>
    <row r="40" spans="1:12" ht="36" customHeight="1">
      <c r="A40" s="17" t="s">
        <v>657</v>
      </c>
      <c r="B40" s="31" t="s">
        <v>704</v>
      </c>
      <c r="C40" s="31" t="s">
        <v>610</v>
      </c>
      <c r="D40" s="21">
        <v>12000</v>
      </c>
      <c r="E40" s="13">
        <v>41662</v>
      </c>
      <c r="F40" s="13">
        <v>43183</v>
      </c>
      <c r="G40" s="27">
        <v>12094</v>
      </c>
      <c r="H40" s="22">
        <f t="shared" si="7"/>
        <v>44587.745833333334</v>
      </c>
      <c r="I40" s="23">
        <f t="shared" si="1"/>
        <v>449.90000000000146</v>
      </c>
      <c r="J40" s="17" t="str">
        <f t="shared" si="0"/>
        <v>NOT DUE</v>
      </c>
      <c r="K40" s="31" t="s">
        <v>622</v>
      </c>
      <c r="L40" s="20"/>
    </row>
    <row r="41" spans="1:12" ht="36" customHeight="1">
      <c r="A41" s="17" t="s">
        <v>658</v>
      </c>
      <c r="B41" s="31" t="s">
        <v>704</v>
      </c>
      <c r="C41" s="31" t="s">
        <v>611</v>
      </c>
      <c r="D41" s="21">
        <v>12000</v>
      </c>
      <c r="E41" s="13">
        <v>41662</v>
      </c>
      <c r="F41" s="13">
        <v>43183</v>
      </c>
      <c r="G41" s="27">
        <v>12094</v>
      </c>
      <c r="H41" s="22">
        <f t="shared" si="7"/>
        <v>44587.745833333334</v>
      </c>
      <c r="I41" s="23">
        <f t="shared" si="1"/>
        <v>449.90000000000146</v>
      </c>
      <c r="J41" s="17" t="str">
        <f t="shared" si="0"/>
        <v>NOT DUE</v>
      </c>
      <c r="K41" s="31" t="s">
        <v>623</v>
      </c>
      <c r="L41" s="20"/>
    </row>
    <row r="42" spans="1:12" ht="36" customHeight="1">
      <c r="A42" s="17" t="s">
        <v>659</v>
      </c>
      <c r="B42" s="31" t="s">
        <v>704</v>
      </c>
      <c r="C42" s="31" t="s">
        <v>612</v>
      </c>
      <c r="D42" s="21">
        <v>3000</v>
      </c>
      <c r="E42" s="13">
        <v>41662</v>
      </c>
      <c r="F42" s="13">
        <v>44137</v>
      </c>
      <c r="G42" s="27">
        <v>21365.8</v>
      </c>
      <c r="H42" s="22">
        <f>IF(I42&lt;=3000,$F$5+(I42/24),"error")</f>
        <v>44599.070833333331</v>
      </c>
      <c r="I42" s="23">
        <f t="shared" si="1"/>
        <v>721.70000000000073</v>
      </c>
      <c r="J42" s="17" t="str">
        <f t="shared" si="0"/>
        <v>NOT DUE</v>
      </c>
      <c r="K42" s="31" t="s">
        <v>624</v>
      </c>
      <c r="L42" s="20"/>
    </row>
    <row r="43" spans="1:12" ht="36" customHeight="1">
      <c r="A43" s="17" t="s">
        <v>660</v>
      </c>
      <c r="B43" s="31" t="s">
        <v>704</v>
      </c>
      <c r="C43" s="31" t="s">
        <v>612</v>
      </c>
      <c r="D43" s="21">
        <v>12000</v>
      </c>
      <c r="E43" s="13">
        <v>41662</v>
      </c>
      <c r="F43" s="13">
        <v>43183</v>
      </c>
      <c r="G43" s="27">
        <v>12094</v>
      </c>
      <c r="H43" s="22">
        <f t="shared" si="7"/>
        <v>44587.745833333334</v>
      </c>
      <c r="I43" s="23">
        <f t="shared" si="1"/>
        <v>449.90000000000146</v>
      </c>
      <c r="J43" s="17" t="str">
        <f t="shared" si="0"/>
        <v>NOT DUE</v>
      </c>
      <c r="K43" s="31" t="s">
        <v>623</v>
      </c>
      <c r="L43" s="20"/>
    </row>
    <row r="44" spans="1:12" ht="36" customHeight="1">
      <c r="A44" s="17" t="s">
        <v>661</v>
      </c>
      <c r="B44" s="31" t="s">
        <v>704</v>
      </c>
      <c r="C44" s="31" t="s">
        <v>618</v>
      </c>
      <c r="D44" s="21">
        <v>3000</v>
      </c>
      <c r="E44" s="13">
        <v>41662</v>
      </c>
      <c r="F44" s="13">
        <v>44137</v>
      </c>
      <c r="G44" s="27">
        <v>21365.8</v>
      </c>
      <c r="H44" s="22">
        <f>IF(I44&lt;=3000,$F$5+(I44/24),"error")</f>
        <v>44599.070833333331</v>
      </c>
      <c r="I44" s="23">
        <f t="shared" si="1"/>
        <v>721.70000000000073</v>
      </c>
      <c r="J44" s="17" t="str">
        <f t="shared" si="0"/>
        <v>NOT DUE</v>
      </c>
      <c r="K44" s="31" t="s">
        <v>624</v>
      </c>
      <c r="L44" s="20"/>
    </row>
    <row r="45" spans="1:12" ht="36" customHeight="1">
      <c r="A45" s="17" t="s">
        <v>662</v>
      </c>
      <c r="B45" s="31" t="s">
        <v>704</v>
      </c>
      <c r="C45" s="31" t="s">
        <v>618</v>
      </c>
      <c r="D45" s="21">
        <v>12000</v>
      </c>
      <c r="E45" s="13">
        <v>41662</v>
      </c>
      <c r="F45" s="13">
        <v>43183</v>
      </c>
      <c r="G45" s="27">
        <v>12094</v>
      </c>
      <c r="H45" s="22">
        <f t="shared" si="7"/>
        <v>44587.745833333334</v>
      </c>
      <c r="I45" s="23">
        <f t="shared" si="1"/>
        <v>449.90000000000146</v>
      </c>
      <c r="J45" s="17" t="str">
        <f t="shared" si="0"/>
        <v>NOT DUE</v>
      </c>
      <c r="K45" s="31" t="s">
        <v>623</v>
      </c>
      <c r="L45" s="20"/>
    </row>
    <row r="46" spans="1:12" ht="36" customHeight="1">
      <c r="A46" s="17" t="s">
        <v>663</v>
      </c>
      <c r="B46" s="31" t="s">
        <v>704</v>
      </c>
      <c r="C46" s="31" t="s">
        <v>614</v>
      </c>
      <c r="D46" s="21">
        <v>12000</v>
      </c>
      <c r="E46" s="13">
        <v>41662</v>
      </c>
      <c r="F46" s="13">
        <v>43183</v>
      </c>
      <c r="G46" s="27">
        <v>12094</v>
      </c>
      <c r="H46" s="22">
        <f t="shared" si="7"/>
        <v>44587.745833333334</v>
      </c>
      <c r="I46" s="23">
        <f t="shared" si="1"/>
        <v>449.90000000000146</v>
      </c>
      <c r="J46" s="17" t="str">
        <f t="shared" si="0"/>
        <v>NOT DUE</v>
      </c>
      <c r="K46" s="31" t="s">
        <v>625</v>
      </c>
      <c r="L46" s="20"/>
    </row>
    <row r="47" spans="1:12" ht="36" customHeight="1">
      <c r="A47" s="17" t="s">
        <v>664</v>
      </c>
      <c r="B47" s="31" t="s">
        <v>704</v>
      </c>
      <c r="C47" s="31" t="s">
        <v>615</v>
      </c>
      <c r="D47" s="21">
        <v>12000</v>
      </c>
      <c r="E47" s="13">
        <v>41662</v>
      </c>
      <c r="F47" s="13">
        <v>43183</v>
      </c>
      <c r="G47" s="27">
        <v>12094</v>
      </c>
      <c r="H47" s="22">
        <f t="shared" si="7"/>
        <v>44587.745833333334</v>
      </c>
      <c r="I47" s="23">
        <f t="shared" si="1"/>
        <v>449.90000000000146</v>
      </c>
      <c r="J47" s="17" t="str">
        <f t="shared" si="0"/>
        <v>NOT DUE</v>
      </c>
      <c r="K47" s="31" t="s">
        <v>626</v>
      </c>
      <c r="L47" s="20"/>
    </row>
    <row r="48" spans="1:12" ht="36" customHeight="1">
      <c r="A48" s="17" t="s">
        <v>665</v>
      </c>
      <c r="B48" s="31" t="s">
        <v>704</v>
      </c>
      <c r="C48" s="31" t="s">
        <v>616</v>
      </c>
      <c r="D48" s="21">
        <v>24000</v>
      </c>
      <c r="E48" s="13">
        <v>41662</v>
      </c>
      <c r="F48" s="13">
        <v>41662</v>
      </c>
      <c r="G48" s="27">
        <v>0</v>
      </c>
      <c r="H48" s="22">
        <f>IF(I48&lt;=24000,$F$5+(I48/24),"error")</f>
        <v>44583.82916666667</v>
      </c>
      <c r="I48" s="23">
        <f t="shared" si="1"/>
        <v>355.90000000000146</v>
      </c>
      <c r="J48" s="17" t="str">
        <f t="shared" si="0"/>
        <v>NOT DUE</v>
      </c>
      <c r="K48" s="31" t="s">
        <v>627</v>
      </c>
      <c r="L48" s="20"/>
    </row>
    <row r="49" spans="1:12" ht="36" customHeight="1">
      <c r="A49" s="17" t="s">
        <v>666</v>
      </c>
      <c r="B49" s="31" t="s">
        <v>704</v>
      </c>
      <c r="C49" s="31" t="s">
        <v>617</v>
      </c>
      <c r="D49" s="21">
        <v>12000</v>
      </c>
      <c r="E49" s="13">
        <v>41662</v>
      </c>
      <c r="F49" s="13">
        <v>43183</v>
      </c>
      <c r="G49" s="27">
        <v>12094</v>
      </c>
      <c r="H49" s="22">
        <f>IF(I49&lt;=12000,$F$5+(I49/24),"error")</f>
        <v>44587.745833333334</v>
      </c>
      <c r="I49" s="23">
        <f t="shared" si="1"/>
        <v>449.90000000000146</v>
      </c>
      <c r="J49" s="17" t="str">
        <f t="shared" si="0"/>
        <v>NOT DUE</v>
      </c>
      <c r="K49" s="31" t="s">
        <v>622</v>
      </c>
      <c r="L49" s="20"/>
    </row>
    <row r="50" spans="1:12" ht="36" customHeight="1">
      <c r="A50" s="17" t="s">
        <v>667</v>
      </c>
      <c r="B50" s="31" t="s">
        <v>705</v>
      </c>
      <c r="C50" s="31" t="s">
        <v>607</v>
      </c>
      <c r="D50" s="21">
        <v>2000</v>
      </c>
      <c r="E50" s="13">
        <v>41662</v>
      </c>
      <c r="F50" s="13">
        <v>44484</v>
      </c>
      <c r="G50" s="27">
        <v>23349</v>
      </c>
      <c r="H50" s="22">
        <f>IF(I50&lt;=2000,$F$5+(I50/24),"error")</f>
        <v>44640.037499999999</v>
      </c>
      <c r="I50" s="23">
        <f t="shared" si="1"/>
        <v>1704.9000000000015</v>
      </c>
      <c r="J50" s="17" t="str">
        <f t="shared" si="0"/>
        <v>NOT DUE</v>
      </c>
      <c r="K50" s="31" t="s">
        <v>621</v>
      </c>
      <c r="L50" s="20"/>
    </row>
    <row r="51" spans="1:12" ht="36" customHeight="1">
      <c r="A51" s="17" t="s">
        <v>668</v>
      </c>
      <c r="B51" s="31" t="s">
        <v>705</v>
      </c>
      <c r="C51" s="31" t="s">
        <v>608</v>
      </c>
      <c r="D51" s="21">
        <v>12000</v>
      </c>
      <c r="E51" s="13">
        <v>41662</v>
      </c>
      <c r="F51" s="13">
        <v>43183</v>
      </c>
      <c r="G51" s="27">
        <v>12094</v>
      </c>
      <c r="H51" s="22">
        <f>IF(I51&lt;=12000,$F$5+(I51/24),"error")</f>
        <v>44587.745833333334</v>
      </c>
      <c r="I51" s="23">
        <f t="shared" si="1"/>
        <v>449.90000000000146</v>
      </c>
      <c r="J51" s="17" t="str">
        <f t="shared" si="0"/>
        <v>NOT DUE</v>
      </c>
      <c r="K51" s="31" t="s">
        <v>622</v>
      </c>
      <c r="L51" s="20"/>
    </row>
    <row r="52" spans="1:12" ht="36" customHeight="1">
      <c r="A52" s="17" t="s">
        <v>669</v>
      </c>
      <c r="B52" s="31" t="s">
        <v>705</v>
      </c>
      <c r="C52" s="31" t="s">
        <v>609</v>
      </c>
      <c r="D52" s="21">
        <v>12000</v>
      </c>
      <c r="E52" s="13">
        <v>41662</v>
      </c>
      <c r="F52" s="13">
        <v>43183</v>
      </c>
      <c r="G52" s="27">
        <v>12094</v>
      </c>
      <c r="H52" s="22">
        <f t="shared" ref="H52:H60" si="8">IF(I52&lt;=12000,$F$5+(I52/24),"error")</f>
        <v>44587.745833333334</v>
      </c>
      <c r="I52" s="23">
        <f t="shared" si="1"/>
        <v>449.90000000000146</v>
      </c>
      <c r="J52" s="17" t="str">
        <f t="shared" si="0"/>
        <v>NOT DUE</v>
      </c>
      <c r="K52" s="31" t="s">
        <v>622</v>
      </c>
      <c r="L52" s="20"/>
    </row>
    <row r="53" spans="1:12" ht="36" customHeight="1">
      <c r="A53" s="17" t="s">
        <v>670</v>
      </c>
      <c r="B53" s="31" t="s">
        <v>705</v>
      </c>
      <c r="C53" s="31" t="s">
        <v>610</v>
      </c>
      <c r="D53" s="21">
        <v>12000</v>
      </c>
      <c r="E53" s="13">
        <v>41662</v>
      </c>
      <c r="F53" s="13">
        <v>43183</v>
      </c>
      <c r="G53" s="27">
        <v>12094</v>
      </c>
      <c r="H53" s="22">
        <f t="shared" si="8"/>
        <v>44587.745833333334</v>
      </c>
      <c r="I53" s="23">
        <f t="shared" si="1"/>
        <v>449.90000000000146</v>
      </c>
      <c r="J53" s="17" t="str">
        <f t="shared" si="0"/>
        <v>NOT DUE</v>
      </c>
      <c r="K53" s="31" t="s">
        <v>622</v>
      </c>
      <c r="L53" s="20"/>
    </row>
    <row r="54" spans="1:12" ht="36" customHeight="1">
      <c r="A54" s="17" t="s">
        <v>671</v>
      </c>
      <c r="B54" s="31" t="s">
        <v>705</v>
      </c>
      <c r="C54" s="31" t="s">
        <v>611</v>
      </c>
      <c r="D54" s="21">
        <v>12000</v>
      </c>
      <c r="E54" s="13">
        <v>41662</v>
      </c>
      <c r="F54" s="13">
        <v>43183</v>
      </c>
      <c r="G54" s="27">
        <v>12094</v>
      </c>
      <c r="H54" s="22">
        <f t="shared" si="8"/>
        <v>44587.745833333334</v>
      </c>
      <c r="I54" s="23">
        <f t="shared" si="1"/>
        <v>449.90000000000146</v>
      </c>
      <c r="J54" s="17" t="str">
        <f t="shared" si="0"/>
        <v>NOT DUE</v>
      </c>
      <c r="K54" s="31" t="s">
        <v>623</v>
      </c>
      <c r="L54" s="20"/>
    </row>
    <row r="55" spans="1:12" ht="36" customHeight="1">
      <c r="A55" s="17" t="s">
        <v>672</v>
      </c>
      <c r="B55" s="31" t="s">
        <v>705</v>
      </c>
      <c r="C55" s="31" t="s">
        <v>612</v>
      </c>
      <c r="D55" s="21">
        <v>3000</v>
      </c>
      <c r="E55" s="13">
        <v>41662</v>
      </c>
      <c r="F55" s="13">
        <v>44137</v>
      </c>
      <c r="G55" s="27">
        <v>21365.8</v>
      </c>
      <c r="H55" s="22">
        <f>IF(I55&lt;=3000,$F$5+(I55/24),"error")</f>
        <v>44599.070833333331</v>
      </c>
      <c r="I55" s="23">
        <f t="shared" si="1"/>
        <v>721.70000000000073</v>
      </c>
      <c r="J55" s="17" t="str">
        <f t="shared" si="0"/>
        <v>NOT DUE</v>
      </c>
      <c r="K55" s="31" t="s">
        <v>624</v>
      </c>
      <c r="L55" s="20"/>
    </row>
    <row r="56" spans="1:12" ht="36" customHeight="1">
      <c r="A56" s="17" t="s">
        <v>673</v>
      </c>
      <c r="B56" s="31" t="s">
        <v>705</v>
      </c>
      <c r="C56" s="31" t="s">
        <v>612</v>
      </c>
      <c r="D56" s="21">
        <v>12000</v>
      </c>
      <c r="E56" s="13">
        <v>41662</v>
      </c>
      <c r="F56" s="13">
        <v>43183</v>
      </c>
      <c r="G56" s="27">
        <v>12094</v>
      </c>
      <c r="H56" s="22">
        <f t="shared" si="8"/>
        <v>44587.745833333334</v>
      </c>
      <c r="I56" s="23">
        <f t="shared" si="1"/>
        <v>449.90000000000146</v>
      </c>
      <c r="J56" s="17" t="str">
        <f t="shared" si="0"/>
        <v>NOT DUE</v>
      </c>
      <c r="K56" s="31" t="s">
        <v>623</v>
      </c>
      <c r="L56" s="20"/>
    </row>
    <row r="57" spans="1:12" ht="36" customHeight="1">
      <c r="A57" s="17" t="s">
        <v>674</v>
      </c>
      <c r="B57" s="31" t="s">
        <v>705</v>
      </c>
      <c r="C57" s="31" t="s">
        <v>618</v>
      </c>
      <c r="D57" s="21">
        <v>3000</v>
      </c>
      <c r="E57" s="13">
        <v>41662</v>
      </c>
      <c r="F57" s="13">
        <v>44137</v>
      </c>
      <c r="G57" s="27">
        <v>21365.8</v>
      </c>
      <c r="H57" s="22">
        <f>IF(I57&lt;=3000,$F$5+(I57/24),"error")</f>
        <v>44599.070833333331</v>
      </c>
      <c r="I57" s="23">
        <f t="shared" si="1"/>
        <v>721.70000000000073</v>
      </c>
      <c r="J57" s="17" t="str">
        <f t="shared" si="0"/>
        <v>NOT DUE</v>
      </c>
      <c r="K57" s="31" t="s">
        <v>624</v>
      </c>
      <c r="L57" s="20"/>
    </row>
    <row r="58" spans="1:12" ht="36" customHeight="1">
      <c r="A58" s="17" t="s">
        <v>675</v>
      </c>
      <c r="B58" s="31" t="s">
        <v>705</v>
      </c>
      <c r="C58" s="31" t="s">
        <v>618</v>
      </c>
      <c r="D58" s="21">
        <v>12000</v>
      </c>
      <c r="E58" s="13">
        <v>41662</v>
      </c>
      <c r="F58" s="13">
        <v>43183</v>
      </c>
      <c r="G58" s="27">
        <v>12094</v>
      </c>
      <c r="H58" s="22">
        <f t="shared" si="8"/>
        <v>44587.745833333334</v>
      </c>
      <c r="I58" s="23">
        <f t="shared" si="1"/>
        <v>449.90000000000146</v>
      </c>
      <c r="J58" s="17" t="str">
        <f t="shared" si="0"/>
        <v>NOT DUE</v>
      </c>
      <c r="K58" s="31" t="s">
        <v>623</v>
      </c>
      <c r="L58" s="20"/>
    </row>
    <row r="59" spans="1:12" ht="36" customHeight="1">
      <c r="A59" s="17" t="s">
        <v>676</v>
      </c>
      <c r="B59" s="31" t="s">
        <v>705</v>
      </c>
      <c r="C59" s="31" t="s">
        <v>614</v>
      </c>
      <c r="D59" s="21">
        <v>12000</v>
      </c>
      <c r="E59" s="13">
        <v>41662</v>
      </c>
      <c r="F59" s="13">
        <v>43183</v>
      </c>
      <c r="G59" s="27">
        <v>12094</v>
      </c>
      <c r="H59" s="22">
        <f t="shared" si="8"/>
        <v>44587.745833333334</v>
      </c>
      <c r="I59" s="23">
        <f t="shared" si="1"/>
        <v>449.90000000000146</v>
      </c>
      <c r="J59" s="17" t="str">
        <f t="shared" si="0"/>
        <v>NOT DUE</v>
      </c>
      <c r="K59" s="31" t="s">
        <v>625</v>
      </c>
      <c r="L59" s="20"/>
    </row>
    <row r="60" spans="1:12" ht="36" customHeight="1">
      <c r="A60" s="17" t="s">
        <v>677</v>
      </c>
      <c r="B60" s="31" t="s">
        <v>705</v>
      </c>
      <c r="C60" s="31" t="s">
        <v>615</v>
      </c>
      <c r="D60" s="21">
        <v>12000</v>
      </c>
      <c r="E60" s="13">
        <v>41662</v>
      </c>
      <c r="F60" s="13">
        <v>43183</v>
      </c>
      <c r="G60" s="27">
        <v>12094</v>
      </c>
      <c r="H60" s="22">
        <f t="shared" si="8"/>
        <v>44587.745833333334</v>
      </c>
      <c r="I60" s="23">
        <f t="shared" si="1"/>
        <v>449.90000000000146</v>
      </c>
      <c r="J60" s="17" t="str">
        <f t="shared" si="0"/>
        <v>NOT DUE</v>
      </c>
      <c r="K60" s="31" t="s">
        <v>626</v>
      </c>
      <c r="L60" s="20"/>
    </row>
    <row r="61" spans="1:12" ht="36" customHeight="1">
      <c r="A61" s="17" t="s">
        <v>678</v>
      </c>
      <c r="B61" s="31" t="s">
        <v>705</v>
      </c>
      <c r="C61" s="31" t="s">
        <v>616</v>
      </c>
      <c r="D61" s="21">
        <v>24000</v>
      </c>
      <c r="E61" s="13">
        <v>41662</v>
      </c>
      <c r="F61" s="13">
        <v>41662</v>
      </c>
      <c r="G61" s="27">
        <v>0</v>
      </c>
      <c r="H61" s="22">
        <f>IF(I61&lt;=24000,$F$5+(I61/24),"error")</f>
        <v>44583.82916666667</v>
      </c>
      <c r="I61" s="23">
        <f t="shared" si="1"/>
        <v>355.90000000000146</v>
      </c>
      <c r="J61" s="17" t="str">
        <f t="shared" si="0"/>
        <v>NOT DUE</v>
      </c>
      <c r="K61" s="31" t="s">
        <v>627</v>
      </c>
      <c r="L61" s="20"/>
    </row>
    <row r="62" spans="1:12" ht="36" customHeight="1">
      <c r="A62" s="17" t="s">
        <v>679</v>
      </c>
      <c r="B62" s="31" t="s">
        <v>705</v>
      </c>
      <c r="C62" s="31" t="s">
        <v>617</v>
      </c>
      <c r="D62" s="21">
        <v>12000</v>
      </c>
      <c r="E62" s="13">
        <v>41662</v>
      </c>
      <c r="F62" s="13">
        <v>43183</v>
      </c>
      <c r="G62" s="27">
        <v>12094</v>
      </c>
      <c r="H62" s="22">
        <f>IF(I62&lt;=12000,$F$5+(I62/24),"error")</f>
        <v>44587.745833333334</v>
      </c>
      <c r="I62" s="23">
        <f t="shared" si="1"/>
        <v>449.90000000000146</v>
      </c>
      <c r="J62" s="17" t="str">
        <f t="shared" si="0"/>
        <v>NOT DUE</v>
      </c>
      <c r="K62" s="31" t="s">
        <v>622</v>
      </c>
      <c r="L62" s="20"/>
    </row>
    <row r="63" spans="1:12" ht="36" customHeight="1">
      <c r="A63" s="17" t="s">
        <v>680</v>
      </c>
      <c r="B63" s="31" t="s">
        <v>706</v>
      </c>
      <c r="C63" s="31" t="s">
        <v>607</v>
      </c>
      <c r="D63" s="21">
        <v>2000</v>
      </c>
      <c r="E63" s="13">
        <v>41662</v>
      </c>
      <c r="F63" s="13">
        <v>44484</v>
      </c>
      <c r="G63" s="27">
        <v>23349</v>
      </c>
      <c r="H63" s="22">
        <f>IF(I63&lt;=2000,$F$5+(I63/24),"error")</f>
        <v>44640.037499999999</v>
      </c>
      <c r="I63" s="23">
        <f t="shared" si="1"/>
        <v>1704.9000000000015</v>
      </c>
      <c r="J63" s="17" t="str">
        <f t="shared" si="0"/>
        <v>NOT DUE</v>
      </c>
      <c r="K63" s="31" t="s">
        <v>621</v>
      </c>
      <c r="L63" s="20"/>
    </row>
    <row r="64" spans="1:12" ht="36" customHeight="1">
      <c r="A64" s="17" t="s">
        <v>681</v>
      </c>
      <c r="B64" s="31" t="s">
        <v>706</v>
      </c>
      <c r="C64" s="31" t="s">
        <v>608</v>
      </c>
      <c r="D64" s="21">
        <v>12000</v>
      </c>
      <c r="E64" s="13">
        <v>41662</v>
      </c>
      <c r="F64" s="13">
        <v>43183</v>
      </c>
      <c r="G64" s="27">
        <v>12094</v>
      </c>
      <c r="H64" s="22">
        <f>IF(I64&lt;=12000,$F$5+(I64/24),"error")</f>
        <v>44587.745833333334</v>
      </c>
      <c r="I64" s="23">
        <f t="shared" si="1"/>
        <v>449.90000000000146</v>
      </c>
      <c r="J64" s="17" t="str">
        <f t="shared" si="0"/>
        <v>NOT DUE</v>
      </c>
      <c r="K64" s="31" t="s">
        <v>622</v>
      </c>
      <c r="L64" s="20"/>
    </row>
    <row r="65" spans="1:12" ht="36" customHeight="1">
      <c r="A65" s="17" t="s">
        <v>682</v>
      </c>
      <c r="B65" s="31" t="s">
        <v>706</v>
      </c>
      <c r="C65" s="31" t="s">
        <v>609</v>
      </c>
      <c r="D65" s="21">
        <v>12000</v>
      </c>
      <c r="E65" s="13">
        <v>41662</v>
      </c>
      <c r="F65" s="13">
        <v>43183</v>
      </c>
      <c r="G65" s="27">
        <v>12094</v>
      </c>
      <c r="H65" s="22">
        <f t="shared" ref="H65:H73" si="9">IF(I65&lt;=12000,$F$5+(I65/24),"error")</f>
        <v>44587.745833333334</v>
      </c>
      <c r="I65" s="23">
        <f t="shared" si="1"/>
        <v>449.90000000000146</v>
      </c>
      <c r="J65" s="17" t="str">
        <f t="shared" si="0"/>
        <v>NOT DUE</v>
      </c>
      <c r="K65" s="31" t="s">
        <v>622</v>
      </c>
      <c r="L65" s="20"/>
    </row>
    <row r="66" spans="1:12" ht="36" customHeight="1">
      <c r="A66" s="17" t="s">
        <v>683</v>
      </c>
      <c r="B66" s="31" t="s">
        <v>706</v>
      </c>
      <c r="C66" s="31" t="s">
        <v>610</v>
      </c>
      <c r="D66" s="21">
        <v>12000</v>
      </c>
      <c r="E66" s="13">
        <v>41662</v>
      </c>
      <c r="F66" s="13">
        <v>43183</v>
      </c>
      <c r="G66" s="27">
        <v>12094</v>
      </c>
      <c r="H66" s="22">
        <f t="shared" si="9"/>
        <v>44587.745833333334</v>
      </c>
      <c r="I66" s="23">
        <f t="shared" si="1"/>
        <v>449.90000000000146</v>
      </c>
      <c r="J66" s="17" t="str">
        <f t="shared" si="0"/>
        <v>NOT DUE</v>
      </c>
      <c r="K66" s="31" t="s">
        <v>622</v>
      </c>
      <c r="L66" s="20"/>
    </row>
    <row r="67" spans="1:12" ht="36" customHeight="1">
      <c r="A67" s="17" t="s">
        <v>684</v>
      </c>
      <c r="B67" s="31" t="s">
        <v>706</v>
      </c>
      <c r="C67" s="31" t="s">
        <v>611</v>
      </c>
      <c r="D67" s="21">
        <v>12000</v>
      </c>
      <c r="E67" s="13">
        <v>41662</v>
      </c>
      <c r="F67" s="13">
        <v>43183</v>
      </c>
      <c r="G67" s="27">
        <v>12094</v>
      </c>
      <c r="H67" s="22">
        <f t="shared" si="9"/>
        <v>44587.745833333334</v>
      </c>
      <c r="I67" s="23">
        <f t="shared" si="1"/>
        <v>449.90000000000146</v>
      </c>
      <c r="J67" s="17" t="str">
        <f t="shared" si="0"/>
        <v>NOT DUE</v>
      </c>
      <c r="K67" s="31" t="s">
        <v>623</v>
      </c>
      <c r="L67" s="20"/>
    </row>
    <row r="68" spans="1:12" ht="36" customHeight="1">
      <c r="A68" s="17" t="s">
        <v>685</v>
      </c>
      <c r="B68" s="31" t="s">
        <v>706</v>
      </c>
      <c r="C68" s="31" t="s">
        <v>612</v>
      </c>
      <c r="D68" s="21">
        <v>3000</v>
      </c>
      <c r="E68" s="13">
        <v>41662</v>
      </c>
      <c r="F68" s="13">
        <v>44137</v>
      </c>
      <c r="G68" s="27">
        <v>21365.8</v>
      </c>
      <c r="H68" s="22">
        <f>IF(I68&lt;=3000,$F$5+(I68/24),"error")</f>
        <v>44599.070833333331</v>
      </c>
      <c r="I68" s="23">
        <f t="shared" si="1"/>
        <v>721.70000000000073</v>
      </c>
      <c r="J68" s="17" t="str">
        <f t="shared" si="0"/>
        <v>NOT DUE</v>
      </c>
      <c r="K68" s="31" t="s">
        <v>624</v>
      </c>
      <c r="L68" s="20"/>
    </row>
    <row r="69" spans="1:12" ht="36" customHeight="1">
      <c r="A69" s="17" t="s">
        <v>686</v>
      </c>
      <c r="B69" s="31" t="s">
        <v>706</v>
      </c>
      <c r="C69" s="31" t="s">
        <v>612</v>
      </c>
      <c r="D69" s="21">
        <v>12000</v>
      </c>
      <c r="E69" s="13">
        <v>41662</v>
      </c>
      <c r="F69" s="13">
        <v>43183</v>
      </c>
      <c r="G69" s="27">
        <v>12094</v>
      </c>
      <c r="H69" s="22">
        <f t="shared" si="9"/>
        <v>44587.745833333334</v>
      </c>
      <c r="I69" s="23">
        <f t="shared" si="1"/>
        <v>449.90000000000146</v>
      </c>
      <c r="J69" s="17" t="str">
        <f t="shared" si="0"/>
        <v>NOT DUE</v>
      </c>
      <c r="K69" s="31" t="s">
        <v>623</v>
      </c>
      <c r="L69" s="20"/>
    </row>
    <row r="70" spans="1:12" ht="36" customHeight="1">
      <c r="A70" s="17" t="s">
        <v>687</v>
      </c>
      <c r="B70" s="31" t="s">
        <v>706</v>
      </c>
      <c r="C70" s="31" t="s">
        <v>618</v>
      </c>
      <c r="D70" s="21">
        <v>3000</v>
      </c>
      <c r="E70" s="13">
        <v>41662</v>
      </c>
      <c r="F70" s="13">
        <v>44137</v>
      </c>
      <c r="G70" s="27">
        <v>21365.8</v>
      </c>
      <c r="H70" s="22">
        <f>IF(I70&lt;=3000,$F$5+(I70/24),"error")</f>
        <v>44599.070833333331</v>
      </c>
      <c r="I70" s="23">
        <f t="shared" si="1"/>
        <v>721.70000000000073</v>
      </c>
      <c r="J70" s="17" t="str">
        <f t="shared" si="0"/>
        <v>NOT DUE</v>
      </c>
      <c r="K70" s="31" t="s">
        <v>624</v>
      </c>
      <c r="L70" s="20"/>
    </row>
    <row r="71" spans="1:12" ht="36" customHeight="1">
      <c r="A71" s="17" t="s">
        <v>688</v>
      </c>
      <c r="B71" s="31" t="s">
        <v>706</v>
      </c>
      <c r="C71" s="31" t="s">
        <v>618</v>
      </c>
      <c r="D71" s="21">
        <v>12000</v>
      </c>
      <c r="E71" s="13">
        <v>41662</v>
      </c>
      <c r="F71" s="13">
        <v>43183</v>
      </c>
      <c r="G71" s="27">
        <v>12094</v>
      </c>
      <c r="H71" s="22">
        <f t="shared" si="9"/>
        <v>44587.745833333334</v>
      </c>
      <c r="I71" s="23">
        <f t="shared" si="1"/>
        <v>449.90000000000146</v>
      </c>
      <c r="J71" s="17" t="str">
        <f t="shared" si="0"/>
        <v>NOT DUE</v>
      </c>
      <c r="K71" s="31" t="s">
        <v>623</v>
      </c>
      <c r="L71" s="20"/>
    </row>
    <row r="72" spans="1:12" ht="36" customHeight="1">
      <c r="A72" s="17" t="s">
        <v>689</v>
      </c>
      <c r="B72" s="31" t="s">
        <v>706</v>
      </c>
      <c r="C72" s="31" t="s">
        <v>614</v>
      </c>
      <c r="D72" s="21">
        <v>12000</v>
      </c>
      <c r="E72" s="13">
        <v>41662</v>
      </c>
      <c r="F72" s="13">
        <v>43183</v>
      </c>
      <c r="G72" s="27">
        <v>12094</v>
      </c>
      <c r="H72" s="22">
        <f t="shared" si="9"/>
        <v>44587.745833333334</v>
      </c>
      <c r="I72" s="23">
        <f t="shared" si="1"/>
        <v>449.90000000000146</v>
      </c>
      <c r="J72" s="17" t="str">
        <f t="shared" si="0"/>
        <v>NOT DUE</v>
      </c>
      <c r="K72" s="31" t="s">
        <v>625</v>
      </c>
      <c r="L72" s="20"/>
    </row>
    <row r="73" spans="1:12" ht="36" customHeight="1">
      <c r="A73" s="17" t="s">
        <v>690</v>
      </c>
      <c r="B73" s="31" t="s">
        <v>706</v>
      </c>
      <c r="C73" s="31" t="s">
        <v>615</v>
      </c>
      <c r="D73" s="21">
        <v>12000</v>
      </c>
      <c r="E73" s="13">
        <v>41662</v>
      </c>
      <c r="F73" s="13">
        <v>43183</v>
      </c>
      <c r="G73" s="27">
        <v>12094</v>
      </c>
      <c r="H73" s="22">
        <f t="shared" si="9"/>
        <v>44587.745833333334</v>
      </c>
      <c r="I73" s="23">
        <f t="shared" si="1"/>
        <v>449.90000000000146</v>
      </c>
      <c r="J73" s="17" t="str">
        <f t="shared" ref="J73:J136" si="10">IF(I73="","",IF(I73&lt;0,"OVERDUE","NOT DUE"))</f>
        <v>NOT DUE</v>
      </c>
      <c r="K73" s="31" t="s">
        <v>626</v>
      </c>
      <c r="L73" s="20"/>
    </row>
    <row r="74" spans="1:12" ht="36" customHeight="1">
      <c r="A74" s="17" t="s">
        <v>691</v>
      </c>
      <c r="B74" s="31" t="s">
        <v>706</v>
      </c>
      <c r="C74" s="31" t="s">
        <v>616</v>
      </c>
      <c r="D74" s="21">
        <v>24000</v>
      </c>
      <c r="E74" s="13">
        <v>41662</v>
      </c>
      <c r="F74" s="13">
        <v>41662</v>
      </c>
      <c r="G74" s="27">
        <v>0</v>
      </c>
      <c r="H74" s="22">
        <f>IF(I74&lt;=24000,$F$5+(I74/24),"error")</f>
        <v>44583.82916666667</v>
      </c>
      <c r="I74" s="23">
        <f t="shared" ref="I74:I137" si="11">D74-($F$4-G74)</f>
        <v>355.90000000000146</v>
      </c>
      <c r="J74" s="17" t="str">
        <f t="shared" si="10"/>
        <v>NOT DUE</v>
      </c>
      <c r="K74" s="31" t="s">
        <v>627</v>
      </c>
      <c r="L74" s="20"/>
    </row>
    <row r="75" spans="1:12" ht="36" customHeight="1">
      <c r="A75" s="17" t="s">
        <v>692</v>
      </c>
      <c r="B75" s="31" t="s">
        <v>706</v>
      </c>
      <c r="C75" s="31" t="s">
        <v>617</v>
      </c>
      <c r="D75" s="21">
        <v>12000</v>
      </c>
      <c r="E75" s="13">
        <v>41662</v>
      </c>
      <c r="F75" s="13">
        <v>43183</v>
      </c>
      <c r="G75" s="27">
        <v>12094</v>
      </c>
      <c r="H75" s="22">
        <f>IF(I75&lt;=12000,$F$5+(I75/24),"error")</f>
        <v>44587.745833333334</v>
      </c>
      <c r="I75" s="23">
        <f t="shared" si="11"/>
        <v>449.90000000000146</v>
      </c>
      <c r="J75" s="17" t="str">
        <f t="shared" si="10"/>
        <v>NOT DUE</v>
      </c>
      <c r="K75" s="31" t="s">
        <v>622</v>
      </c>
      <c r="L75" s="20"/>
    </row>
    <row r="76" spans="1:12" ht="36" customHeight="1">
      <c r="A76" s="17" t="s">
        <v>693</v>
      </c>
      <c r="B76" s="31" t="s">
        <v>258</v>
      </c>
      <c r="C76" s="31" t="s">
        <v>707</v>
      </c>
      <c r="D76" s="21">
        <v>2000</v>
      </c>
      <c r="E76" s="13">
        <v>41662</v>
      </c>
      <c r="F76" s="13">
        <v>44300</v>
      </c>
      <c r="G76" s="27">
        <v>22490.799999999999</v>
      </c>
      <c r="H76" s="22">
        <f>IF(I76&lt;=2000,$F$5+(I76/24),"error")</f>
        <v>44604.279166666667</v>
      </c>
      <c r="I76" s="23">
        <f t="shared" si="11"/>
        <v>846.70000000000073</v>
      </c>
      <c r="J76" s="17" t="str">
        <f t="shared" si="10"/>
        <v>NOT DUE</v>
      </c>
      <c r="K76" s="31" t="s">
        <v>621</v>
      </c>
      <c r="L76" s="20"/>
    </row>
    <row r="77" spans="1:12" ht="36" customHeight="1">
      <c r="A77" s="17" t="s">
        <v>694</v>
      </c>
      <c r="B77" s="31" t="s">
        <v>258</v>
      </c>
      <c r="C77" s="31" t="s">
        <v>698</v>
      </c>
      <c r="D77" s="21">
        <v>6000</v>
      </c>
      <c r="E77" s="13">
        <v>41662</v>
      </c>
      <c r="F77" s="13">
        <v>43747</v>
      </c>
      <c r="G77" s="27">
        <v>18365</v>
      </c>
      <c r="H77" s="22">
        <f>IF(I77&lt;=6000,$F$5+(I77/24),"error")</f>
        <v>44599.037499999999</v>
      </c>
      <c r="I77" s="23">
        <f t="shared" si="11"/>
        <v>720.90000000000146</v>
      </c>
      <c r="J77" s="17" t="str">
        <f t="shared" si="10"/>
        <v>NOT DUE</v>
      </c>
      <c r="K77" s="31" t="s">
        <v>708</v>
      </c>
      <c r="L77" s="20"/>
    </row>
    <row r="78" spans="1:12" ht="36" customHeight="1">
      <c r="A78" s="17" t="s">
        <v>695</v>
      </c>
      <c r="B78" s="31" t="s">
        <v>258</v>
      </c>
      <c r="C78" s="31" t="s">
        <v>699</v>
      </c>
      <c r="D78" s="21">
        <v>12000</v>
      </c>
      <c r="E78" s="13">
        <v>41662</v>
      </c>
      <c r="F78" s="13">
        <v>43183</v>
      </c>
      <c r="G78" s="27">
        <v>12094</v>
      </c>
      <c r="H78" s="22">
        <f>IF(I78&lt;=12000,$F$5+(I78/24),"error")</f>
        <v>44587.745833333334</v>
      </c>
      <c r="I78" s="23">
        <f t="shared" si="11"/>
        <v>449.90000000000146</v>
      </c>
      <c r="J78" s="17" t="str">
        <f t="shared" si="10"/>
        <v>NOT DUE</v>
      </c>
      <c r="K78" s="31" t="s">
        <v>709</v>
      </c>
      <c r="L78" s="20"/>
    </row>
    <row r="79" spans="1:12" ht="36" customHeight="1">
      <c r="A79" s="17" t="s">
        <v>696</v>
      </c>
      <c r="B79" s="31" t="s">
        <v>258</v>
      </c>
      <c r="C79" s="31" t="s">
        <v>699</v>
      </c>
      <c r="D79" s="21">
        <v>24000</v>
      </c>
      <c r="E79" s="13">
        <v>41662</v>
      </c>
      <c r="F79" s="13">
        <v>41662</v>
      </c>
      <c r="G79" s="27">
        <v>0</v>
      </c>
      <c r="H79" s="22">
        <f>IF(I79&lt;=24000,$F$5+(I79/24),"error")</f>
        <v>44583.82916666667</v>
      </c>
      <c r="I79" s="23">
        <f t="shared" si="11"/>
        <v>355.90000000000146</v>
      </c>
      <c r="J79" s="17" t="str">
        <f t="shared" si="10"/>
        <v>NOT DUE</v>
      </c>
      <c r="K79" s="31" t="s">
        <v>710</v>
      </c>
      <c r="L79" s="20"/>
    </row>
    <row r="80" spans="1:12" ht="36" customHeight="1">
      <c r="A80" s="17" t="s">
        <v>697</v>
      </c>
      <c r="B80" s="31" t="s">
        <v>258</v>
      </c>
      <c r="C80" s="31" t="s">
        <v>700</v>
      </c>
      <c r="D80" s="21">
        <v>12000</v>
      </c>
      <c r="E80" s="13">
        <v>41662</v>
      </c>
      <c r="F80" s="13">
        <v>43183</v>
      </c>
      <c r="G80" s="27">
        <v>12094</v>
      </c>
      <c r="H80" s="22">
        <f t="shared" ref="H80:H81" si="12">IF(I80&lt;=12000,$F$5+(I80/24),"error")</f>
        <v>44587.745833333334</v>
      </c>
      <c r="I80" s="23">
        <f t="shared" si="11"/>
        <v>449.90000000000146</v>
      </c>
      <c r="J80" s="17" t="str">
        <f t="shared" si="10"/>
        <v>NOT DUE</v>
      </c>
      <c r="K80" s="31" t="s">
        <v>709</v>
      </c>
      <c r="L80" s="20"/>
    </row>
    <row r="81" spans="1:12" ht="36" customHeight="1">
      <c r="A81" s="17" t="s">
        <v>712</v>
      </c>
      <c r="B81" s="31" t="s">
        <v>258</v>
      </c>
      <c r="C81" s="31" t="s">
        <v>701</v>
      </c>
      <c r="D81" s="21">
        <v>12000</v>
      </c>
      <c r="E81" s="13">
        <v>41662</v>
      </c>
      <c r="F81" s="13">
        <v>43183</v>
      </c>
      <c r="G81" s="27">
        <v>12094</v>
      </c>
      <c r="H81" s="22">
        <f t="shared" si="12"/>
        <v>44587.745833333334</v>
      </c>
      <c r="I81" s="23">
        <f t="shared" si="11"/>
        <v>449.90000000000146</v>
      </c>
      <c r="J81" s="17" t="str">
        <f t="shared" si="10"/>
        <v>NOT DUE</v>
      </c>
      <c r="K81" s="31" t="s">
        <v>708</v>
      </c>
      <c r="L81" s="20"/>
    </row>
    <row r="82" spans="1:12" ht="36" customHeight="1">
      <c r="A82" s="17" t="s">
        <v>713</v>
      </c>
      <c r="B82" s="31" t="s">
        <v>258</v>
      </c>
      <c r="C82" s="31" t="s">
        <v>701</v>
      </c>
      <c r="D82" s="21">
        <v>24000</v>
      </c>
      <c r="E82" s="13">
        <v>41662</v>
      </c>
      <c r="F82" s="13">
        <v>41662</v>
      </c>
      <c r="G82" s="27">
        <v>0</v>
      </c>
      <c r="H82" s="22">
        <f>IF(I82&lt;=24000,$F$5+(I82/24),"error")</f>
        <v>44583.82916666667</v>
      </c>
      <c r="I82" s="23">
        <f t="shared" si="11"/>
        <v>355.90000000000146</v>
      </c>
      <c r="J82" s="17" t="str">
        <f t="shared" si="10"/>
        <v>NOT DUE</v>
      </c>
      <c r="K82" s="31" t="s">
        <v>711</v>
      </c>
      <c r="L82" s="20"/>
    </row>
    <row r="83" spans="1:12" ht="36" customHeight="1">
      <c r="A83" s="17" t="s">
        <v>714</v>
      </c>
      <c r="B83" s="31" t="s">
        <v>259</v>
      </c>
      <c r="C83" s="31" t="s">
        <v>707</v>
      </c>
      <c r="D83" s="21">
        <v>2000</v>
      </c>
      <c r="E83" s="13">
        <v>41662</v>
      </c>
      <c r="F83" s="13">
        <v>44300</v>
      </c>
      <c r="G83" s="27">
        <v>22490.799999999999</v>
      </c>
      <c r="H83" s="22">
        <f>IF(I83&lt;=2000,$F$5+(I83/24),"error")</f>
        <v>44604.279166666667</v>
      </c>
      <c r="I83" s="23">
        <f t="shared" si="11"/>
        <v>846.70000000000073</v>
      </c>
      <c r="J83" s="17" t="str">
        <f t="shared" si="10"/>
        <v>NOT DUE</v>
      </c>
      <c r="K83" s="31" t="s">
        <v>621</v>
      </c>
      <c r="L83" s="20"/>
    </row>
    <row r="84" spans="1:12" ht="36" customHeight="1">
      <c r="A84" s="17" t="s">
        <v>715</v>
      </c>
      <c r="B84" s="31" t="s">
        <v>259</v>
      </c>
      <c r="C84" s="31" t="s">
        <v>698</v>
      </c>
      <c r="D84" s="21">
        <v>6000</v>
      </c>
      <c r="E84" s="13">
        <v>41662</v>
      </c>
      <c r="F84" s="13">
        <v>43747</v>
      </c>
      <c r="G84" s="27">
        <v>18365</v>
      </c>
      <c r="H84" s="22">
        <f>IF(I84&lt;=6000,$F$5+(I84/24),"error")</f>
        <v>44599.037499999999</v>
      </c>
      <c r="I84" s="23">
        <f t="shared" si="11"/>
        <v>720.90000000000146</v>
      </c>
      <c r="J84" s="17" t="str">
        <f t="shared" si="10"/>
        <v>NOT DUE</v>
      </c>
      <c r="K84" s="31" t="s">
        <v>708</v>
      </c>
      <c r="L84" s="20"/>
    </row>
    <row r="85" spans="1:12" ht="36" customHeight="1">
      <c r="A85" s="17" t="s">
        <v>716</v>
      </c>
      <c r="B85" s="31" t="s">
        <v>259</v>
      </c>
      <c r="C85" s="31" t="s">
        <v>699</v>
      </c>
      <c r="D85" s="21">
        <v>12000</v>
      </c>
      <c r="E85" s="13">
        <v>41662</v>
      </c>
      <c r="F85" s="13">
        <v>43183</v>
      </c>
      <c r="G85" s="27">
        <v>12094</v>
      </c>
      <c r="H85" s="22">
        <f>IF(I85&lt;=12000,$F$5+(I85/24),"error")</f>
        <v>44587.745833333334</v>
      </c>
      <c r="I85" s="23">
        <f t="shared" si="11"/>
        <v>449.90000000000146</v>
      </c>
      <c r="J85" s="17" t="str">
        <f t="shared" si="10"/>
        <v>NOT DUE</v>
      </c>
      <c r="K85" s="31" t="s">
        <v>709</v>
      </c>
      <c r="L85" s="20"/>
    </row>
    <row r="86" spans="1:12" ht="36" customHeight="1">
      <c r="A86" s="17" t="s">
        <v>717</v>
      </c>
      <c r="B86" s="31" t="s">
        <v>259</v>
      </c>
      <c r="C86" s="31" t="s">
        <v>699</v>
      </c>
      <c r="D86" s="21">
        <v>24000</v>
      </c>
      <c r="E86" s="13">
        <v>41662</v>
      </c>
      <c r="F86" s="13">
        <v>41662</v>
      </c>
      <c r="G86" s="27">
        <v>0</v>
      </c>
      <c r="H86" s="22">
        <f>IF(I86&lt;=24000,$F$5+(I86/24),"error")</f>
        <v>44583.82916666667</v>
      </c>
      <c r="I86" s="23">
        <f t="shared" si="11"/>
        <v>355.90000000000146</v>
      </c>
      <c r="J86" s="17" t="str">
        <f t="shared" si="10"/>
        <v>NOT DUE</v>
      </c>
      <c r="K86" s="31" t="s">
        <v>710</v>
      </c>
      <c r="L86" s="20"/>
    </row>
    <row r="87" spans="1:12" ht="36" customHeight="1">
      <c r="A87" s="17" t="s">
        <v>718</v>
      </c>
      <c r="B87" s="31" t="s">
        <v>259</v>
      </c>
      <c r="C87" s="31" t="s">
        <v>700</v>
      </c>
      <c r="D87" s="21">
        <v>12000</v>
      </c>
      <c r="E87" s="13">
        <v>41662</v>
      </c>
      <c r="F87" s="13">
        <v>43183</v>
      </c>
      <c r="G87" s="27">
        <v>12094</v>
      </c>
      <c r="H87" s="22">
        <f t="shared" ref="H87:H88" si="13">IF(I87&lt;=12000,$F$5+(I87/24),"error")</f>
        <v>44587.745833333334</v>
      </c>
      <c r="I87" s="23">
        <f t="shared" si="11"/>
        <v>449.90000000000146</v>
      </c>
      <c r="J87" s="17" t="str">
        <f t="shared" si="10"/>
        <v>NOT DUE</v>
      </c>
      <c r="K87" s="31" t="s">
        <v>709</v>
      </c>
      <c r="L87" s="20"/>
    </row>
    <row r="88" spans="1:12" ht="36" customHeight="1">
      <c r="A88" s="17" t="s">
        <v>719</v>
      </c>
      <c r="B88" s="31" t="s">
        <v>259</v>
      </c>
      <c r="C88" s="31" t="s">
        <v>701</v>
      </c>
      <c r="D88" s="21">
        <v>12000</v>
      </c>
      <c r="E88" s="13">
        <v>41662</v>
      </c>
      <c r="F88" s="13">
        <v>43183</v>
      </c>
      <c r="G88" s="27">
        <v>12094</v>
      </c>
      <c r="H88" s="22">
        <f t="shared" si="13"/>
        <v>44587.745833333334</v>
      </c>
      <c r="I88" s="23">
        <f t="shared" si="11"/>
        <v>449.90000000000146</v>
      </c>
      <c r="J88" s="17" t="str">
        <f t="shared" si="10"/>
        <v>NOT DUE</v>
      </c>
      <c r="K88" s="31" t="s">
        <v>708</v>
      </c>
      <c r="L88" s="20"/>
    </row>
    <row r="89" spans="1:12" ht="36" customHeight="1">
      <c r="A89" s="17" t="s">
        <v>720</v>
      </c>
      <c r="B89" s="31" t="s">
        <v>259</v>
      </c>
      <c r="C89" s="31" t="s">
        <v>701</v>
      </c>
      <c r="D89" s="21">
        <v>24000</v>
      </c>
      <c r="E89" s="13">
        <v>41662</v>
      </c>
      <c r="F89" s="13">
        <v>41662</v>
      </c>
      <c r="G89" s="27">
        <v>0</v>
      </c>
      <c r="H89" s="22">
        <f>IF(I89&lt;=24000,$F$5+(I89/24),"error")</f>
        <v>44583.82916666667</v>
      </c>
      <c r="I89" s="23">
        <f t="shared" si="11"/>
        <v>355.90000000000146</v>
      </c>
      <c r="J89" s="17" t="str">
        <f t="shared" si="10"/>
        <v>NOT DUE</v>
      </c>
      <c r="K89" s="31" t="s">
        <v>711</v>
      </c>
      <c r="L89" s="20"/>
    </row>
    <row r="90" spans="1:12" ht="36" customHeight="1">
      <c r="A90" s="17" t="s">
        <v>721</v>
      </c>
      <c r="B90" s="31" t="s">
        <v>260</v>
      </c>
      <c r="C90" s="31" t="s">
        <v>707</v>
      </c>
      <c r="D90" s="21">
        <v>2000</v>
      </c>
      <c r="E90" s="13">
        <v>41662</v>
      </c>
      <c r="F90" s="13">
        <v>44300</v>
      </c>
      <c r="G90" s="27">
        <v>22490.799999999999</v>
      </c>
      <c r="H90" s="22">
        <f>IF(I90&lt;=2000,$F$5+(I90/24),"error")</f>
        <v>44604.279166666667</v>
      </c>
      <c r="I90" s="23">
        <f t="shared" si="11"/>
        <v>846.70000000000073</v>
      </c>
      <c r="J90" s="17" t="str">
        <f t="shared" si="10"/>
        <v>NOT DUE</v>
      </c>
      <c r="K90" s="31" t="s">
        <v>621</v>
      </c>
      <c r="L90" s="20"/>
    </row>
    <row r="91" spans="1:12" ht="36" customHeight="1">
      <c r="A91" s="17" t="s">
        <v>722</v>
      </c>
      <c r="B91" s="31" t="s">
        <v>260</v>
      </c>
      <c r="C91" s="31" t="s">
        <v>698</v>
      </c>
      <c r="D91" s="21">
        <v>6000</v>
      </c>
      <c r="E91" s="13">
        <v>41662</v>
      </c>
      <c r="F91" s="13">
        <v>43747</v>
      </c>
      <c r="G91" s="27">
        <v>18365</v>
      </c>
      <c r="H91" s="22">
        <f>IF(I91&lt;=6000,$F$5+(I91/24),"error")</f>
        <v>44599.037499999999</v>
      </c>
      <c r="I91" s="23">
        <f t="shared" si="11"/>
        <v>720.90000000000146</v>
      </c>
      <c r="J91" s="17" t="str">
        <f t="shared" si="10"/>
        <v>NOT DUE</v>
      </c>
      <c r="K91" s="31" t="s">
        <v>708</v>
      </c>
      <c r="L91" s="20"/>
    </row>
    <row r="92" spans="1:12" ht="36" customHeight="1">
      <c r="A92" s="17" t="s">
        <v>723</v>
      </c>
      <c r="B92" s="31" t="s">
        <v>260</v>
      </c>
      <c r="C92" s="31" t="s">
        <v>699</v>
      </c>
      <c r="D92" s="21">
        <v>12000</v>
      </c>
      <c r="E92" s="13">
        <v>41662</v>
      </c>
      <c r="F92" s="13">
        <v>43183</v>
      </c>
      <c r="G92" s="27">
        <v>12094</v>
      </c>
      <c r="H92" s="22">
        <f>IF(I92&lt;=12000,$F$5+(I92/24),"error")</f>
        <v>44587.745833333334</v>
      </c>
      <c r="I92" s="23">
        <f t="shared" si="11"/>
        <v>449.90000000000146</v>
      </c>
      <c r="J92" s="17" t="str">
        <f t="shared" si="10"/>
        <v>NOT DUE</v>
      </c>
      <c r="K92" s="31" t="s">
        <v>709</v>
      </c>
      <c r="L92" s="20"/>
    </row>
    <row r="93" spans="1:12" ht="36" customHeight="1">
      <c r="A93" s="17" t="s">
        <v>724</v>
      </c>
      <c r="B93" s="31" t="s">
        <v>260</v>
      </c>
      <c r="C93" s="31" t="s">
        <v>699</v>
      </c>
      <c r="D93" s="21">
        <v>24000</v>
      </c>
      <c r="E93" s="13">
        <v>41662</v>
      </c>
      <c r="F93" s="13">
        <v>41662</v>
      </c>
      <c r="G93" s="27">
        <v>0</v>
      </c>
      <c r="H93" s="22">
        <f>IF(I93&lt;=24000,$F$5+(I93/24),"error")</f>
        <v>44583.82916666667</v>
      </c>
      <c r="I93" s="23">
        <f t="shared" si="11"/>
        <v>355.90000000000146</v>
      </c>
      <c r="J93" s="17" t="str">
        <f t="shared" si="10"/>
        <v>NOT DUE</v>
      </c>
      <c r="K93" s="31" t="s">
        <v>710</v>
      </c>
      <c r="L93" s="20"/>
    </row>
    <row r="94" spans="1:12" ht="36" customHeight="1">
      <c r="A94" s="17" t="s">
        <v>725</v>
      </c>
      <c r="B94" s="31" t="s">
        <v>260</v>
      </c>
      <c r="C94" s="31" t="s">
        <v>700</v>
      </c>
      <c r="D94" s="21">
        <v>12000</v>
      </c>
      <c r="E94" s="13">
        <v>41662</v>
      </c>
      <c r="F94" s="13">
        <v>43183</v>
      </c>
      <c r="G94" s="27">
        <v>12094</v>
      </c>
      <c r="H94" s="22">
        <f t="shared" ref="H94:H95" si="14">IF(I94&lt;=12000,$F$5+(I94/24),"error")</f>
        <v>44587.745833333334</v>
      </c>
      <c r="I94" s="23">
        <f t="shared" si="11"/>
        <v>449.90000000000146</v>
      </c>
      <c r="J94" s="17" t="str">
        <f t="shared" si="10"/>
        <v>NOT DUE</v>
      </c>
      <c r="K94" s="31" t="s">
        <v>709</v>
      </c>
      <c r="L94" s="20"/>
    </row>
    <row r="95" spans="1:12" ht="36" customHeight="1">
      <c r="A95" s="17" t="s">
        <v>726</v>
      </c>
      <c r="B95" s="31" t="s">
        <v>260</v>
      </c>
      <c r="C95" s="31" t="s">
        <v>701</v>
      </c>
      <c r="D95" s="21">
        <v>12000</v>
      </c>
      <c r="E95" s="13">
        <v>41662</v>
      </c>
      <c r="F95" s="13">
        <v>43183</v>
      </c>
      <c r="G95" s="27">
        <v>12094</v>
      </c>
      <c r="H95" s="22">
        <f t="shared" si="14"/>
        <v>44587.745833333334</v>
      </c>
      <c r="I95" s="23">
        <f t="shared" si="11"/>
        <v>449.90000000000146</v>
      </c>
      <c r="J95" s="17" t="str">
        <f t="shared" si="10"/>
        <v>NOT DUE</v>
      </c>
      <c r="K95" s="31" t="s">
        <v>708</v>
      </c>
      <c r="L95" s="20"/>
    </row>
    <row r="96" spans="1:12" ht="36" customHeight="1">
      <c r="A96" s="17" t="s">
        <v>727</v>
      </c>
      <c r="B96" s="31" t="s">
        <v>260</v>
      </c>
      <c r="C96" s="31" t="s">
        <v>701</v>
      </c>
      <c r="D96" s="21">
        <v>24000</v>
      </c>
      <c r="E96" s="13">
        <v>41662</v>
      </c>
      <c r="F96" s="13">
        <v>41662</v>
      </c>
      <c r="G96" s="27">
        <v>0</v>
      </c>
      <c r="H96" s="22">
        <f>IF(I96&lt;=24000,$F$5+(I96/24),"error")</f>
        <v>44583.82916666667</v>
      </c>
      <c r="I96" s="23">
        <f t="shared" si="11"/>
        <v>355.90000000000146</v>
      </c>
      <c r="J96" s="17" t="str">
        <f t="shared" si="10"/>
        <v>NOT DUE</v>
      </c>
      <c r="K96" s="31" t="s">
        <v>711</v>
      </c>
      <c r="L96" s="20"/>
    </row>
    <row r="97" spans="1:12" ht="36" customHeight="1">
      <c r="A97" s="17" t="s">
        <v>728</v>
      </c>
      <c r="B97" s="31" t="s">
        <v>261</v>
      </c>
      <c r="C97" s="31" t="s">
        <v>707</v>
      </c>
      <c r="D97" s="21">
        <v>2000</v>
      </c>
      <c r="E97" s="13">
        <v>41662</v>
      </c>
      <c r="F97" s="13">
        <v>44300</v>
      </c>
      <c r="G97" s="27">
        <v>22490.799999999999</v>
      </c>
      <c r="H97" s="22">
        <f>IF(I97&lt;=2000,$F$5+(I97/24),"error")</f>
        <v>44604.279166666667</v>
      </c>
      <c r="I97" s="23">
        <f t="shared" si="11"/>
        <v>846.70000000000073</v>
      </c>
      <c r="J97" s="17" t="str">
        <f t="shared" si="10"/>
        <v>NOT DUE</v>
      </c>
      <c r="K97" s="31" t="s">
        <v>621</v>
      </c>
      <c r="L97" s="20"/>
    </row>
    <row r="98" spans="1:12" ht="36" customHeight="1">
      <c r="A98" s="17" t="s">
        <v>729</v>
      </c>
      <c r="B98" s="31" t="s">
        <v>261</v>
      </c>
      <c r="C98" s="31" t="s">
        <v>698</v>
      </c>
      <c r="D98" s="21">
        <v>6000</v>
      </c>
      <c r="E98" s="13">
        <v>41662</v>
      </c>
      <c r="F98" s="13">
        <v>43747</v>
      </c>
      <c r="G98" s="27">
        <v>18365</v>
      </c>
      <c r="H98" s="22">
        <f>IF(I98&lt;=6000,$F$5+(I98/24),"error")</f>
        <v>44599.037499999999</v>
      </c>
      <c r="I98" s="23">
        <f t="shared" si="11"/>
        <v>720.90000000000146</v>
      </c>
      <c r="J98" s="17" t="str">
        <f t="shared" si="10"/>
        <v>NOT DUE</v>
      </c>
      <c r="K98" s="31" t="s">
        <v>708</v>
      </c>
      <c r="L98" s="20"/>
    </row>
    <row r="99" spans="1:12" ht="36" customHeight="1">
      <c r="A99" s="17" t="s">
        <v>730</v>
      </c>
      <c r="B99" s="31" t="s">
        <v>261</v>
      </c>
      <c r="C99" s="31" t="s">
        <v>699</v>
      </c>
      <c r="D99" s="21">
        <v>12000</v>
      </c>
      <c r="E99" s="13">
        <v>41662</v>
      </c>
      <c r="F99" s="13">
        <v>43183</v>
      </c>
      <c r="G99" s="27">
        <v>12094</v>
      </c>
      <c r="H99" s="22">
        <f>IF(I99&lt;=12000,$F$5+(I99/24),"error")</f>
        <v>44587.745833333334</v>
      </c>
      <c r="I99" s="23">
        <f t="shared" si="11"/>
        <v>449.90000000000146</v>
      </c>
      <c r="J99" s="17" t="str">
        <f t="shared" si="10"/>
        <v>NOT DUE</v>
      </c>
      <c r="K99" s="31" t="s">
        <v>709</v>
      </c>
      <c r="L99" s="20"/>
    </row>
    <row r="100" spans="1:12" ht="36" customHeight="1">
      <c r="A100" s="17" t="s">
        <v>731</v>
      </c>
      <c r="B100" s="31" t="s">
        <v>261</v>
      </c>
      <c r="C100" s="31" t="s">
        <v>699</v>
      </c>
      <c r="D100" s="21">
        <v>24000</v>
      </c>
      <c r="E100" s="13">
        <v>41662</v>
      </c>
      <c r="F100" s="13">
        <v>41662</v>
      </c>
      <c r="G100" s="27">
        <v>0</v>
      </c>
      <c r="H100" s="22">
        <f>IF(I100&lt;=24000,$F$5+(I100/24),"error")</f>
        <v>44583.82916666667</v>
      </c>
      <c r="I100" s="23">
        <f t="shared" si="11"/>
        <v>355.90000000000146</v>
      </c>
      <c r="J100" s="17" t="str">
        <f t="shared" si="10"/>
        <v>NOT DUE</v>
      </c>
      <c r="K100" s="31" t="s">
        <v>710</v>
      </c>
      <c r="L100" s="20"/>
    </row>
    <row r="101" spans="1:12" ht="36" customHeight="1">
      <c r="A101" s="17" t="s">
        <v>732</v>
      </c>
      <c r="B101" s="31" t="s">
        <v>261</v>
      </c>
      <c r="C101" s="31" t="s">
        <v>700</v>
      </c>
      <c r="D101" s="21">
        <v>12000</v>
      </c>
      <c r="E101" s="13">
        <v>41662</v>
      </c>
      <c r="F101" s="13">
        <v>43183</v>
      </c>
      <c r="G101" s="27">
        <v>12094</v>
      </c>
      <c r="H101" s="22">
        <f t="shared" ref="H101:H102" si="15">IF(I101&lt;=12000,$F$5+(I101/24),"error")</f>
        <v>44587.745833333334</v>
      </c>
      <c r="I101" s="23">
        <f t="shared" si="11"/>
        <v>449.90000000000146</v>
      </c>
      <c r="J101" s="17" t="str">
        <f t="shared" si="10"/>
        <v>NOT DUE</v>
      </c>
      <c r="K101" s="31" t="s">
        <v>709</v>
      </c>
      <c r="L101" s="20"/>
    </row>
    <row r="102" spans="1:12" ht="36" customHeight="1">
      <c r="A102" s="17" t="s">
        <v>733</v>
      </c>
      <c r="B102" s="31" t="s">
        <v>261</v>
      </c>
      <c r="C102" s="31" t="s">
        <v>701</v>
      </c>
      <c r="D102" s="21">
        <v>12000</v>
      </c>
      <c r="E102" s="13">
        <v>41662</v>
      </c>
      <c r="F102" s="13">
        <v>43183</v>
      </c>
      <c r="G102" s="27">
        <v>12094</v>
      </c>
      <c r="H102" s="22">
        <f t="shared" si="15"/>
        <v>44587.745833333334</v>
      </c>
      <c r="I102" s="23">
        <f t="shared" si="11"/>
        <v>449.90000000000146</v>
      </c>
      <c r="J102" s="17" t="str">
        <f t="shared" si="10"/>
        <v>NOT DUE</v>
      </c>
      <c r="K102" s="31" t="s">
        <v>708</v>
      </c>
      <c r="L102" s="20"/>
    </row>
    <row r="103" spans="1:12" ht="36" customHeight="1">
      <c r="A103" s="17" t="s">
        <v>734</v>
      </c>
      <c r="B103" s="31" t="s">
        <v>261</v>
      </c>
      <c r="C103" s="31" t="s">
        <v>701</v>
      </c>
      <c r="D103" s="21">
        <v>24000</v>
      </c>
      <c r="E103" s="13">
        <v>41662</v>
      </c>
      <c r="F103" s="13">
        <v>41662</v>
      </c>
      <c r="G103" s="27">
        <v>0</v>
      </c>
      <c r="H103" s="22">
        <f>IF(I103&lt;=24000,$F$5+(I103/24),"error")</f>
        <v>44583.82916666667</v>
      </c>
      <c r="I103" s="23">
        <f t="shared" si="11"/>
        <v>355.90000000000146</v>
      </c>
      <c r="J103" s="17" t="str">
        <f t="shared" si="10"/>
        <v>NOT DUE</v>
      </c>
      <c r="K103" s="31" t="s">
        <v>711</v>
      </c>
      <c r="L103" s="20"/>
    </row>
    <row r="104" spans="1:12" ht="36" customHeight="1">
      <c r="A104" s="17" t="s">
        <v>735</v>
      </c>
      <c r="B104" s="31" t="s">
        <v>262</v>
      </c>
      <c r="C104" s="31" t="s">
        <v>707</v>
      </c>
      <c r="D104" s="21">
        <v>2000</v>
      </c>
      <c r="E104" s="13">
        <v>41662</v>
      </c>
      <c r="F104" s="13">
        <v>44300</v>
      </c>
      <c r="G104" s="27">
        <v>22490.799999999999</v>
      </c>
      <c r="H104" s="22">
        <f>IF(I104&lt;=2000,$F$5+(I104/24),"error")</f>
        <v>44604.279166666667</v>
      </c>
      <c r="I104" s="23">
        <f t="shared" si="11"/>
        <v>846.70000000000073</v>
      </c>
      <c r="J104" s="17" t="str">
        <f t="shared" si="10"/>
        <v>NOT DUE</v>
      </c>
      <c r="K104" s="31" t="s">
        <v>621</v>
      </c>
      <c r="L104" s="20"/>
    </row>
    <row r="105" spans="1:12" ht="36" customHeight="1">
      <c r="A105" s="17" t="s">
        <v>736</v>
      </c>
      <c r="B105" s="31" t="s">
        <v>262</v>
      </c>
      <c r="C105" s="31" t="s">
        <v>698</v>
      </c>
      <c r="D105" s="21">
        <v>6000</v>
      </c>
      <c r="E105" s="13">
        <v>41662</v>
      </c>
      <c r="F105" s="13">
        <v>43747</v>
      </c>
      <c r="G105" s="27">
        <v>18365</v>
      </c>
      <c r="H105" s="22">
        <f>IF(I105&lt;=6000,$F$5+(I105/24),"error")</f>
        <v>44599.037499999999</v>
      </c>
      <c r="I105" s="23">
        <f t="shared" si="11"/>
        <v>720.90000000000146</v>
      </c>
      <c r="J105" s="17" t="str">
        <f t="shared" si="10"/>
        <v>NOT DUE</v>
      </c>
      <c r="K105" s="31" t="s">
        <v>708</v>
      </c>
      <c r="L105" s="20"/>
    </row>
    <row r="106" spans="1:12" ht="36" customHeight="1">
      <c r="A106" s="17" t="s">
        <v>737</v>
      </c>
      <c r="B106" s="31" t="s">
        <v>262</v>
      </c>
      <c r="C106" s="31" t="s">
        <v>699</v>
      </c>
      <c r="D106" s="21">
        <v>12000</v>
      </c>
      <c r="E106" s="13">
        <v>41662</v>
      </c>
      <c r="F106" s="13">
        <v>43183</v>
      </c>
      <c r="G106" s="27">
        <v>12094</v>
      </c>
      <c r="H106" s="22">
        <f>IF(I106&lt;=12000,$F$5+(I106/24),"error")</f>
        <v>44587.745833333334</v>
      </c>
      <c r="I106" s="23">
        <f t="shared" si="11"/>
        <v>449.90000000000146</v>
      </c>
      <c r="J106" s="17" t="str">
        <f t="shared" si="10"/>
        <v>NOT DUE</v>
      </c>
      <c r="K106" s="31" t="s">
        <v>709</v>
      </c>
      <c r="L106" s="20"/>
    </row>
    <row r="107" spans="1:12" ht="36" customHeight="1">
      <c r="A107" s="17" t="s">
        <v>738</v>
      </c>
      <c r="B107" s="31" t="s">
        <v>262</v>
      </c>
      <c r="C107" s="31" t="s">
        <v>699</v>
      </c>
      <c r="D107" s="21">
        <v>24000</v>
      </c>
      <c r="E107" s="13">
        <v>41662</v>
      </c>
      <c r="F107" s="13">
        <v>41662</v>
      </c>
      <c r="G107" s="27">
        <v>0</v>
      </c>
      <c r="H107" s="22">
        <f>IF(I107&lt;=24000,$F$5+(I107/24),"error")</f>
        <v>44583.82916666667</v>
      </c>
      <c r="I107" s="23">
        <f t="shared" si="11"/>
        <v>355.90000000000146</v>
      </c>
      <c r="J107" s="17" t="str">
        <f t="shared" si="10"/>
        <v>NOT DUE</v>
      </c>
      <c r="K107" s="31" t="s">
        <v>710</v>
      </c>
      <c r="L107" s="20"/>
    </row>
    <row r="108" spans="1:12" ht="36" customHeight="1">
      <c r="A108" s="17" t="s">
        <v>739</v>
      </c>
      <c r="B108" s="31" t="s">
        <v>262</v>
      </c>
      <c r="C108" s="31" t="s">
        <v>700</v>
      </c>
      <c r="D108" s="21">
        <v>12000</v>
      </c>
      <c r="E108" s="13">
        <v>41662</v>
      </c>
      <c r="F108" s="13">
        <v>43183</v>
      </c>
      <c r="G108" s="27">
        <v>12094</v>
      </c>
      <c r="H108" s="22">
        <f t="shared" ref="H108:H109" si="16">IF(I108&lt;=12000,$F$5+(I108/24),"error")</f>
        <v>44587.745833333334</v>
      </c>
      <c r="I108" s="23">
        <f t="shared" si="11"/>
        <v>449.90000000000146</v>
      </c>
      <c r="J108" s="17" t="str">
        <f t="shared" si="10"/>
        <v>NOT DUE</v>
      </c>
      <c r="K108" s="31" t="s">
        <v>709</v>
      </c>
      <c r="L108" s="20"/>
    </row>
    <row r="109" spans="1:12" ht="36" customHeight="1">
      <c r="A109" s="17" t="s">
        <v>740</v>
      </c>
      <c r="B109" s="31" t="s">
        <v>262</v>
      </c>
      <c r="C109" s="31" t="s">
        <v>701</v>
      </c>
      <c r="D109" s="21">
        <v>12000</v>
      </c>
      <c r="E109" s="13">
        <v>41662</v>
      </c>
      <c r="F109" s="13">
        <v>43183</v>
      </c>
      <c r="G109" s="27">
        <v>12094</v>
      </c>
      <c r="H109" s="22">
        <f t="shared" si="16"/>
        <v>44587.745833333334</v>
      </c>
      <c r="I109" s="23">
        <f t="shared" si="11"/>
        <v>449.90000000000146</v>
      </c>
      <c r="J109" s="17" t="str">
        <f t="shared" si="10"/>
        <v>NOT DUE</v>
      </c>
      <c r="K109" s="31" t="s">
        <v>708</v>
      </c>
      <c r="L109" s="20"/>
    </row>
    <row r="110" spans="1:12" ht="36" customHeight="1">
      <c r="A110" s="17" t="s">
        <v>741</v>
      </c>
      <c r="B110" s="31" t="s">
        <v>262</v>
      </c>
      <c r="C110" s="31" t="s">
        <v>701</v>
      </c>
      <c r="D110" s="21">
        <v>24000</v>
      </c>
      <c r="E110" s="13">
        <v>41662</v>
      </c>
      <c r="F110" s="13">
        <v>41662</v>
      </c>
      <c r="G110" s="27">
        <v>0</v>
      </c>
      <c r="H110" s="22">
        <f>IF(I110&lt;=24000,$F$5+(I110/24),"error")</f>
        <v>44583.82916666667</v>
      </c>
      <c r="I110" s="23">
        <f t="shared" si="11"/>
        <v>355.90000000000146</v>
      </c>
      <c r="J110" s="17" t="str">
        <f t="shared" si="10"/>
        <v>NOT DUE</v>
      </c>
      <c r="K110" s="31" t="s">
        <v>711</v>
      </c>
      <c r="L110" s="20"/>
    </row>
    <row r="111" spans="1:12" ht="36" customHeight="1">
      <c r="A111" s="17" t="s">
        <v>742</v>
      </c>
      <c r="B111" s="31" t="s">
        <v>100</v>
      </c>
      <c r="C111" s="31" t="s">
        <v>747</v>
      </c>
      <c r="D111" s="21">
        <v>12000</v>
      </c>
      <c r="E111" s="13">
        <v>41662</v>
      </c>
      <c r="F111" s="13">
        <v>43183</v>
      </c>
      <c r="G111" s="27">
        <v>12094</v>
      </c>
      <c r="H111" s="22">
        <f>IF(I111&lt;=12000,$F$5+(I111/24),"error")</f>
        <v>44587.745833333334</v>
      </c>
      <c r="I111" s="23">
        <f t="shared" si="11"/>
        <v>449.90000000000146</v>
      </c>
      <c r="J111" s="17" t="str">
        <f t="shared" si="10"/>
        <v>NOT DUE</v>
      </c>
      <c r="K111" s="31" t="s">
        <v>752</v>
      </c>
      <c r="L111" s="20"/>
    </row>
    <row r="112" spans="1:12" ht="36" customHeight="1">
      <c r="A112" s="17" t="s">
        <v>743</v>
      </c>
      <c r="B112" s="31" t="s">
        <v>100</v>
      </c>
      <c r="C112" s="31" t="s">
        <v>748</v>
      </c>
      <c r="D112" s="21">
        <v>12000</v>
      </c>
      <c r="E112" s="13">
        <v>41662</v>
      </c>
      <c r="F112" s="13">
        <v>43183</v>
      </c>
      <c r="G112" s="27">
        <v>12094</v>
      </c>
      <c r="H112" s="22">
        <f t="shared" ref="H112:H174" si="17">IF(I112&lt;=12000,$F$5+(I112/24),"error")</f>
        <v>44587.745833333334</v>
      </c>
      <c r="I112" s="23">
        <f t="shared" si="11"/>
        <v>449.90000000000146</v>
      </c>
      <c r="J112" s="17" t="str">
        <f t="shared" si="10"/>
        <v>NOT DUE</v>
      </c>
      <c r="K112" s="31" t="s">
        <v>709</v>
      </c>
      <c r="L112" s="20"/>
    </row>
    <row r="113" spans="1:12" ht="36" customHeight="1">
      <c r="A113" s="17" t="s">
        <v>744</v>
      </c>
      <c r="B113" s="31" t="s">
        <v>100</v>
      </c>
      <c r="C113" s="31" t="s">
        <v>749</v>
      </c>
      <c r="D113" s="21">
        <v>12000</v>
      </c>
      <c r="E113" s="13">
        <v>41662</v>
      </c>
      <c r="F113" s="13">
        <v>43183</v>
      </c>
      <c r="G113" s="27">
        <v>12094</v>
      </c>
      <c r="H113" s="22">
        <f t="shared" si="17"/>
        <v>44587.745833333334</v>
      </c>
      <c r="I113" s="23">
        <f t="shared" si="11"/>
        <v>449.90000000000146</v>
      </c>
      <c r="J113" s="17" t="str">
        <f t="shared" si="10"/>
        <v>NOT DUE</v>
      </c>
      <c r="K113" s="31" t="s">
        <v>710</v>
      </c>
      <c r="L113" s="20"/>
    </row>
    <row r="114" spans="1:12" ht="36" customHeight="1">
      <c r="A114" s="17" t="s">
        <v>745</v>
      </c>
      <c r="B114" s="31" t="s">
        <v>100</v>
      </c>
      <c r="C114" s="31" t="s">
        <v>750</v>
      </c>
      <c r="D114" s="21">
        <v>12000</v>
      </c>
      <c r="E114" s="13">
        <v>41662</v>
      </c>
      <c r="F114" s="13">
        <v>43183</v>
      </c>
      <c r="G114" s="27">
        <v>12094</v>
      </c>
      <c r="H114" s="22">
        <f t="shared" si="17"/>
        <v>44587.745833333334</v>
      </c>
      <c r="I114" s="23">
        <f t="shared" si="11"/>
        <v>449.90000000000146</v>
      </c>
      <c r="J114" s="17" t="str">
        <f t="shared" si="10"/>
        <v>NOT DUE</v>
      </c>
      <c r="K114" s="31" t="s">
        <v>710</v>
      </c>
      <c r="L114" s="20"/>
    </row>
    <row r="115" spans="1:12" ht="36" customHeight="1">
      <c r="A115" s="17" t="s">
        <v>746</v>
      </c>
      <c r="B115" s="31" t="s">
        <v>100</v>
      </c>
      <c r="C115" s="31" t="s">
        <v>751</v>
      </c>
      <c r="D115" s="21">
        <v>12000</v>
      </c>
      <c r="E115" s="13">
        <v>41662</v>
      </c>
      <c r="F115" s="13">
        <v>43183</v>
      </c>
      <c r="G115" s="27">
        <v>12094</v>
      </c>
      <c r="H115" s="22">
        <f t="shared" si="17"/>
        <v>44587.745833333334</v>
      </c>
      <c r="I115" s="23">
        <f t="shared" si="11"/>
        <v>449.90000000000146</v>
      </c>
      <c r="J115" s="17" t="str">
        <f t="shared" si="10"/>
        <v>NOT DUE</v>
      </c>
      <c r="K115" s="31" t="s">
        <v>709</v>
      </c>
      <c r="L115" s="20"/>
    </row>
    <row r="116" spans="1:12" ht="36" customHeight="1">
      <c r="A116" s="17" t="s">
        <v>753</v>
      </c>
      <c r="B116" s="31" t="s">
        <v>101</v>
      </c>
      <c r="C116" s="31" t="s">
        <v>747</v>
      </c>
      <c r="D116" s="21">
        <v>12000</v>
      </c>
      <c r="E116" s="13">
        <v>41662</v>
      </c>
      <c r="F116" s="13">
        <v>43183</v>
      </c>
      <c r="G116" s="27">
        <v>12094</v>
      </c>
      <c r="H116" s="22">
        <f>IF(I116&lt;=12000,$F$5+(I116/24),"error")</f>
        <v>44587.745833333334</v>
      </c>
      <c r="I116" s="23">
        <f t="shared" si="11"/>
        <v>449.90000000000146</v>
      </c>
      <c r="J116" s="17" t="str">
        <f t="shared" si="10"/>
        <v>NOT DUE</v>
      </c>
      <c r="K116" s="31" t="s">
        <v>752</v>
      </c>
      <c r="L116" s="20"/>
    </row>
    <row r="117" spans="1:12" ht="36" customHeight="1">
      <c r="A117" s="17" t="s">
        <v>754</v>
      </c>
      <c r="B117" s="31" t="s">
        <v>101</v>
      </c>
      <c r="C117" s="31" t="s">
        <v>748</v>
      </c>
      <c r="D117" s="21">
        <v>12000</v>
      </c>
      <c r="E117" s="13">
        <v>41662</v>
      </c>
      <c r="F117" s="13">
        <v>43183</v>
      </c>
      <c r="G117" s="27">
        <v>12094</v>
      </c>
      <c r="H117" s="22">
        <f t="shared" si="17"/>
        <v>44587.745833333334</v>
      </c>
      <c r="I117" s="23">
        <f t="shared" si="11"/>
        <v>449.90000000000146</v>
      </c>
      <c r="J117" s="17" t="str">
        <f t="shared" si="10"/>
        <v>NOT DUE</v>
      </c>
      <c r="K117" s="31" t="s">
        <v>709</v>
      </c>
      <c r="L117" s="20"/>
    </row>
    <row r="118" spans="1:12" ht="36" customHeight="1">
      <c r="A118" s="17" t="s">
        <v>755</v>
      </c>
      <c r="B118" s="31" t="s">
        <v>101</v>
      </c>
      <c r="C118" s="31" t="s">
        <v>749</v>
      </c>
      <c r="D118" s="21">
        <v>12000</v>
      </c>
      <c r="E118" s="13">
        <v>41662</v>
      </c>
      <c r="F118" s="13">
        <v>43183</v>
      </c>
      <c r="G118" s="27">
        <v>12094</v>
      </c>
      <c r="H118" s="22">
        <f t="shared" si="17"/>
        <v>44587.745833333334</v>
      </c>
      <c r="I118" s="23">
        <f t="shared" si="11"/>
        <v>449.90000000000146</v>
      </c>
      <c r="J118" s="17" t="str">
        <f t="shared" si="10"/>
        <v>NOT DUE</v>
      </c>
      <c r="K118" s="31" t="s">
        <v>710</v>
      </c>
      <c r="L118" s="20"/>
    </row>
    <row r="119" spans="1:12" ht="36" customHeight="1">
      <c r="A119" s="17" t="s">
        <v>756</v>
      </c>
      <c r="B119" s="31" t="s">
        <v>101</v>
      </c>
      <c r="C119" s="31" t="s">
        <v>750</v>
      </c>
      <c r="D119" s="21">
        <v>12000</v>
      </c>
      <c r="E119" s="13">
        <v>41662</v>
      </c>
      <c r="F119" s="13">
        <v>43183</v>
      </c>
      <c r="G119" s="27">
        <v>12094</v>
      </c>
      <c r="H119" s="22">
        <f t="shared" si="17"/>
        <v>44587.745833333334</v>
      </c>
      <c r="I119" s="23">
        <f t="shared" si="11"/>
        <v>449.90000000000146</v>
      </c>
      <c r="J119" s="17" t="str">
        <f t="shared" si="10"/>
        <v>NOT DUE</v>
      </c>
      <c r="K119" s="31" t="s">
        <v>710</v>
      </c>
      <c r="L119" s="20"/>
    </row>
    <row r="120" spans="1:12" ht="36" customHeight="1">
      <c r="A120" s="17" t="s">
        <v>757</v>
      </c>
      <c r="B120" s="31" t="s">
        <v>101</v>
      </c>
      <c r="C120" s="31" t="s">
        <v>751</v>
      </c>
      <c r="D120" s="21">
        <v>12000</v>
      </c>
      <c r="E120" s="13">
        <v>41662</v>
      </c>
      <c r="F120" s="13">
        <v>43183</v>
      </c>
      <c r="G120" s="27">
        <v>12094</v>
      </c>
      <c r="H120" s="22">
        <f t="shared" si="17"/>
        <v>44587.745833333334</v>
      </c>
      <c r="I120" s="23">
        <f t="shared" si="11"/>
        <v>449.90000000000146</v>
      </c>
      <c r="J120" s="17" t="str">
        <f t="shared" si="10"/>
        <v>NOT DUE</v>
      </c>
      <c r="K120" s="31" t="s">
        <v>709</v>
      </c>
      <c r="L120" s="20"/>
    </row>
    <row r="121" spans="1:12" ht="36" customHeight="1">
      <c r="A121" s="17" t="s">
        <v>758</v>
      </c>
      <c r="B121" s="31" t="s">
        <v>102</v>
      </c>
      <c r="C121" s="31" t="s">
        <v>747</v>
      </c>
      <c r="D121" s="21">
        <v>12000</v>
      </c>
      <c r="E121" s="13">
        <v>41662</v>
      </c>
      <c r="F121" s="13">
        <v>43183</v>
      </c>
      <c r="G121" s="27">
        <v>12094</v>
      </c>
      <c r="H121" s="22">
        <f>IF(I121&lt;=12000,$F$5+(I121/24),"error")</f>
        <v>44587.745833333334</v>
      </c>
      <c r="I121" s="23">
        <f t="shared" si="11"/>
        <v>449.90000000000146</v>
      </c>
      <c r="J121" s="17" t="str">
        <f t="shared" si="10"/>
        <v>NOT DUE</v>
      </c>
      <c r="K121" s="31" t="s">
        <v>752</v>
      </c>
      <c r="L121" s="20"/>
    </row>
    <row r="122" spans="1:12" ht="36" customHeight="1">
      <c r="A122" s="17" t="s">
        <v>759</v>
      </c>
      <c r="B122" s="31" t="s">
        <v>102</v>
      </c>
      <c r="C122" s="31" t="s">
        <v>748</v>
      </c>
      <c r="D122" s="21">
        <v>12000</v>
      </c>
      <c r="E122" s="13">
        <v>41662</v>
      </c>
      <c r="F122" s="13">
        <v>43183</v>
      </c>
      <c r="G122" s="27">
        <v>12094</v>
      </c>
      <c r="H122" s="22">
        <f t="shared" si="17"/>
        <v>44587.745833333334</v>
      </c>
      <c r="I122" s="23">
        <f t="shared" si="11"/>
        <v>449.90000000000146</v>
      </c>
      <c r="J122" s="17" t="str">
        <f t="shared" si="10"/>
        <v>NOT DUE</v>
      </c>
      <c r="K122" s="31" t="s">
        <v>709</v>
      </c>
      <c r="L122" s="20"/>
    </row>
    <row r="123" spans="1:12" ht="36" customHeight="1">
      <c r="A123" s="17" t="s">
        <v>760</v>
      </c>
      <c r="B123" s="31" t="s">
        <v>102</v>
      </c>
      <c r="C123" s="31" t="s">
        <v>749</v>
      </c>
      <c r="D123" s="21">
        <v>12000</v>
      </c>
      <c r="E123" s="13">
        <v>41662</v>
      </c>
      <c r="F123" s="13">
        <v>43183</v>
      </c>
      <c r="G123" s="27">
        <v>12094</v>
      </c>
      <c r="H123" s="22">
        <f t="shared" si="17"/>
        <v>44587.745833333334</v>
      </c>
      <c r="I123" s="23">
        <f t="shared" si="11"/>
        <v>449.90000000000146</v>
      </c>
      <c r="J123" s="17" t="str">
        <f t="shared" si="10"/>
        <v>NOT DUE</v>
      </c>
      <c r="K123" s="31" t="s">
        <v>710</v>
      </c>
      <c r="L123" s="20"/>
    </row>
    <row r="124" spans="1:12" ht="36" customHeight="1">
      <c r="A124" s="17" t="s">
        <v>761</v>
      </c>
      <c r="B124" s="31" t="s">
        <v>102</v>
      </c>
      <c r="C124" s="31" t="s">
        <v>750</v>
      </c>
      <c r="D124" s="21">
        <v>12000</v>
      </c>
      <c r="E124" s="13">
        <v>41662</v>
      </c>
      <c r="F124" s="13">
        <v>43183</v>
      </c>
      <c r="G124" s="27">
        <v>12094</v>
      </c>
      <c r="H124" s="22">
        <f t="shared" si="17"/>
        <v>44587.745833333334</v>
      </c>
      <c r="I124" s="23">
        <f t="shared" si="11"/>
        <v>449.90000000000146</v>
      </c>
      <c r="J124" s="17" t="str">
        <f t="shared" si="10"/>
        <v>NOT DUE</v>
      </c>
      <c r="K124" s="31" t="s">
        <v>710</v>
      </c>
      <c r="L124" s="20"/>
    </row>
    <row r="125" spans="1:12" ht="36" customHeight="1">
      <c r="A125" s="17" t="s">
        <v>762</v>
      </c>
      <c r="B125" s="31" t="s">
        <v>102</v>
      </c>
      <c r="C125" s="31" t="s">
        <v>751</v>
      </c>
      <c r="D125" s="21">
        <v>12000</v>
      </c>
      <c r="E125" s="13">
        <v>41662</v>
      </c>
      <c r="F125" s="13">
        <v>43183</v>
      </c>
      <c r="G125" s="27">
        <v>12094</v>
      </c>
      <c r="H125" s="22">
        <f t="shared" si="17"/>
        <v>44587.745833333334</v>
      </c>
      <c r="I125" s="23">
        <f t="shared" si="11"/>
        <v>449.90000000000146</v>
      </c>
      <c r="J125" s="17" t="str">
        <f t="shared" si="10"/>
        <v>NOT DUE</v>
      </c>
      <c r="K125" s="31" t="s">
        <v>709</v>
      </c>
      <c r="L125" s="20"/>
    </row>
    <row r="126" spans="1:12" ht="36" customHeight="1">
      <c r="A126" s="17" t="s">
        <v>763</v>
      </c>
      <c r="B126" s="31" t="s">
        <v>103</v>
      </c>
      <c r="C126" s="31" t="s">
        <v>747</v>
      </c>
      <c r="D126" s="21">
        <v>12000</v>
      </c>
      <c r="E126" s="13">
        <v>41662</v>
      </c>
      <c r="F126" s="13">
        <v>43183</v>
      </c>
      <c r="G126" s="27">
        <v>12094</v>
      </c>
      <c r="H126" s="22">
        <f>IF(I126&lt;=12000,$F$5+(I126/24),"error")</f>
        <v>44587.745833333334</v>
      </c>
      <c r="I126" s="23">
        <f t="shared" si="11"/>
        <v>449.90000000000146</v>
      </c>
      <c r="J126" s="17" t="str">
        <f t="shared" si="10"/>
        <v>NOT DUE</v>
      </c>
      <c r="K126" s="31" t="s">
        <v>752</v>
      </c>
      <c r="L126" s="20"/>
    </row>
    <row r="127" spans="1:12" ht="36" customHeight="1">
      <c r="A127" s="17" t="s">
        <v>764</v>
      </c>
      <c r="B127" s="31" t="s">
        <v>103</v>
      </c>
      <c r="C127" s="31" t="s">
        <v>748</v>
      </c>
      <c r="D127" s="21">
        <v>12000</v>
      </c>
      <c r="E127" s="13">
        <v>41662</v>
      </c>
      <c r="F127" s="13">
        <v>43183</v>
      </c>
      <c r="G127" s="27">
        <v>12094</v>
      </c>
      <c r="H127" s="22">
        <f t="shared" si="17"/>
        <v>44587.745833333334</v>
      </c>
      <c r="I127" s="23">
        <f t="shared" si="11"/>
        <v>449.90000000000146</v>
      </c>
      <c r="J127" s="17" t="str">
        <f t="shared" si="10"/>
        <v>NOT DUE</v>
      </c>
      <c r="K127" s="31" t="s">
        <v>709</v>
      </c>
      <c r="L127" s="20"/>
    </row>
    <row r="128" spans="1:12" ht="36" customHeight="1">
      <c r="A128" s="17" t="s">
        <v>765</v>
      </c>
      <c r="B128" s="31" t="s">
        <v>103</v>
      </c>
      <c r="C128" s="31" t="s">
        <v>749</v>
      </c>
      <c r="D128" s="21">
        <v>12000</v>
      </c>
      <c r="E128" s="13">
        <v>41662</v>
      </c>
      <c r="F128" s="13">
        <v>43183</v>
      </c>
      <c r="G128" s="27">
        <v>12094</v>
      </c>
      <c r="H128" s="22">
        <f t="shared" si="17"/>
        <v>44587.745833333334</v>
      </c>
      <c r="I128" s="23">
        <f t="shared" si="11"/>
        <v>449.90000000000146</v>
      </c>
      <c r="J128" s="17" t="str">
        <f t="shared" si="10"/>
        <v>NOT DUE</v>
      </c>
      <c r="K128" s="31" t="s">
        <v>710</v>
      </c>
      <c r="L128" s="20"/>
    </row>
    <row r="129" spans="1:12" ht="36" customHeight="1">
      <c r="A129" s="17" t="s">
        <v>766</v>
      </c>
      <c r="B129" s="31" t="s">
        <v>103</v>
      </c>
      <c r="C129" s="31" t="s">
        <v>750</v>
      </c>
      <c r="D129" s="21">
        <v>12000</v>
      </c>
      <c r="E129" s="13">
        <v>41662</v>
      </c>
      <c r="F129" s="13">
        <v>43183</v>
      </c>
      <c r="G129" s="27">
        <v>12094</v>
      </c>
      <c r="H129" s="22">
        <f t="shared" si="17"/>
        <v>44587.745833333334</v>
      </c>
      <c r="I129" s="23">
        <f t="shared" si="11"/>
        <v>449.90000000000146</v>
      </c>
      <c r="J129" s="17" t="str">
        <f t="shared" si="10"/>
        <v>NOT DUE</v>
      </c>
      <c r="K129" s="31" t="s">
        <v>710</v>
      </c>
      <c r="L129" s="20"/>
    </row>
    <row r="130" spans="1:12" ht="36" customHeight="1">
      <c r="A130" s="17" t="s">
        <v>767</v>
      </c>
      <c r="B130" s="31" t="s">
        <v>103</v>
      </c>
      <c r="C130" s="31" t="s">
        <v>751</v>
      </c>
      <c r="D130" s="21">
        <v>12000</v>
      </c>
      <c r="E130" s="13">
        <v>41662</v>
      </c>
      <c r="F130" s="13">
        <v>43183</v>
      </c>
      <c r="G130" s="27">
        <v>12094</v>
      </c>
      <c r="H130" s="22">
        <f t="shared" si="17"/>
        <v>44587.745833333334</v>
      </c>
      <c r="I130" s="23">
        <f t="shared" si="11"/>
        <v>449.90000000000146</v>
      </c>
      <c r="J130" s="17" t="str">
        <f t="shared" si="10"/>
        <v>NOT DUE</v>
      </c>
      <c r="K130" s="31" t="s">
        <v>709</v>
      </c>
      <c r="L130" s="20"/>
    </row>
    <row r="131" spans="1:12" ht="36" customHeight="1">
      <c r="A131" s="17" t="s">
        <v>768</v>
      </c>
      <c r="B131" s="31" t="s">
        <v>104</v>
      </c>
      <c r="C131" s="31" t="s">
        <v>747</v>
      </c>
      <c r="D131" s="21">
        <v>12000</v>
      </c>
      <c r="E131" s="13">
        <v>41662</v>
      </c>
      <c r="F131" s="13">
        <v>43183</v>
      </c>
      <c r="G131" s="27">
        <v>12094</v>
      </c>
      <c r="H131" s="22">
        <f>IF(I131&lt;=12000,$F$5+(I131/24),"error")</f>
        <v>44587.745833333334</v>
      </c>
      <c r="I131" s="23">
        <f t="shared" si="11"/>
        <v>449.90000000000146</v>
      </c>
      <c r="J131" s="17" t="str">
        <f t="shared" si="10"/>
        <v>NOT DUE</v>
      </c>
      <c r="K131" s="31" t="s">
        <v>752</v>
      </c>
      <c r="L131" s="20"/>
    </row>
    <row r="132" spans="1:12" ht="36" customHeight="1">
      <c r="A132" s="17" t="s">
        <v>769</v>
      </c>
      <c r="B132" s="31" t="s">
        <v>104</v>
      </c>
      <c r="C132" s="31" t="s">
        <v>748</v>
      </c>
      <c r="D132" s="21">
        <v>12000</v>
      </c>
      <c r="E132" s="13">
        <v>41662</v>
      </c>
      <c r="F132" s="13">
        <v>43183</v>
      </c>
      <c r="G132" s="27">
        <v>12094</v>
      </c>
      <c r="H132" s="22">
        <f t="shared" si="17"/>
        <v>44587.745833333334</v>
      </c>
      <c r="I132" s="23">
        <f t="shared" si="11"/>
        <v>449.90000000000146</v>
      </c>
      <c r="J132" s="17" t="str">
        <f t="shared" si="10"/>
        <v>NOT DUE</v>
      </c>
      <c r="K132" s="31" t="s">
        <v>709</v>
      </c>
      <c r="L132" s="20"/>
    </row>
    <row r="133" spans="1:12" ht="36" customHeight="1">
      <c r="A133" s="17" t="s">
        <v>770</v>
      </c>
      <c r="B133" s="31" t="s">
        <v>104</v>
      </c>
      <c r="C133" s="31" t="s">
        <v>749</v>
      </c>
      <c r="D133" s="21">
        <v>12000</v>
      </c>
      <c r="E133" s="13">
        <v>41662</v>
      </c>
      <c r="F133" s="13">
        <v>43183</v>
      </c>
      <c r="G133" s="27">
        <v>12094</v>
      </c>
      <c r="H133" s="22">
        <f t="shared" si="17"/>
        <v>44587.745833333334</v>
      </c>
      <c r="I133" s="23">
        <f t="shared" si="11"/>
        <v>449.90000000000146</v>
      </c>
      <c r="J133" s="17" t="str">
        <f t="shared" si="10"/>
        <v>NOT DUE</v>
      </c>
      <c r="K133" s="31" t="s">
        <v>710</v>
      </c>
      <c r="L133" s="20"/>
    </row>
    <row r="134" spans="1:12" ht="36" customHeight="1">
      <c r="A134" s="17" t="s">
        <v>771</v>
      </c>
      <c r="B134" s="31" t="s">
        <v>104</v>
      </c>
      <c r="C134" s="31" t="s">
        <v>750</v>
      </c>
      <c r="D134" s="21">
        <v>12000</v>
      </c>
      <c r="E134" s="13">
        <v>41662</v>
      </c>
      <c r="F134" s="13">
        <v>43183</v>
      </c>
      <c r="G134" s="27">
        <v>12094</v>
      </c>
      <c r="H134" s="22">
        <f t="shared" si="17"/>
        <v>44587.745833333334</v>
      </c>
      <c r="I134" s="23">
        <f t="shared" si="11"/>
        <v>449.90000000000146</v>
      </c>
      <c r="J134" s="17" t="str">
        <f t="shared" si="10"/>
        <v>NOT DUE</v>
      </c>
      <c r="K134" s="31" t="s">
        <v>710</v>
      </c>
      <c r="L134" s="20"/>
    </row>
    <row r="135" spans="1:12" ht="36" customHeight="1">
      <c r="A135" s="17" t="s">
        <v>772</v>
      </c>
      <c r="B135" s="31" t="s">
        <v>104</v>
      </c>
      <c r="C135" s="31" t="s">
        <v>751</v>
      </c>
      <c r="D135" s="21">
        <v>12000</v>
      </c>
      <c r="E135" s="13">
        <v>41662</v>
      </c>
      <c r="F135" s="13">
        <v>43183</v>
      </c>
      <c r="G135" s="27">
        <v>12094</v>
      </c>
      <c r="H135" s="22">
        <f t="shared" si="17"/>
        <v>44587.745833333334</v>
      </c>
      <c r="I135" s="23">
        <f t="shared" si="11"/>
        <v>449.90000000000146</v>
      </c>
      <c r="J135" s="17" t="str">
        <f t="shared" si="10"/>
        <v>NOT DUE</v>
      </c>
      <c r="K135" s="31" t="s">
        <v>709</v>
      </c>
      <c r="L135" s="20"/>
    </row>
    <row r="136" spans="1:12" ht="36" customHeight="1">
      <c r="A136" s="17" t="s">
        <v>773</v>
      </c>
      <c r="B136" s="31" t="s">
        <v>782</v>
      </c>
      <c r="C136" s="31" t="s">
        <v>792</v>
      </c>
      <c r="D136" s="50">
        <v>3000</v>
      </c>
      <c r="E136" s="13">
        <v>41662</v>
      </c>
      <c r="F136" s="13">
        <v>44167</v>
      </c>
      <c r="G136" s="27">
        <v>21643.200000000001</v>
      </c>
      <c r="H136" s="22">
        <f>IF(I136&lt;=3000,$F$5+(I136/24),"error")</f>
        <v>44610.629166666666</v>
      </c>
      <c r="I136" s="238">
        <f t="shared" si="11"/>
        <v>999.10000000000218</v>
      </c>
      <c r="J136" s="17" t="str">
        <f t="shared" si="10"/>
        <v>NOT DUE</v>
      </c>
      <c r="K136" s="31" t="s">
        <v>793</v>
      </c>
      <c r="L136" s="20"/>
    </row>
    <row r="137" spans="1:12" ht="36" customHeight="1">
      <c r="A137" s="17" t="s">
        <v>774</v>
      </c>
      <c r="B137" s="31" t="s">
        <v>782</v>
      </c>
      <c r="C137" s="31" t="s">
        <v>778</v>
      </c>
      <c r="D137" s="50">
        <v>12000</v>
      </c>
      <c r="E137" s="13">
        <v>41662</v>
      </c>
      <c r="F137" s="13">
        <v>43183</v>
      </c>
      <c r="G137" s="27">
        <v>12094</v>
      </c>
      <c r="H137" s="22">
        <f t="shared" si="17"/>
        <v>44587.745833333334</v>
      </c>
      <c r="I137" s="23">
        <f t="shared" si="11"/>
        <v>449.90000000000146</v>
      </c>
      <c r="J137" s="17" t="str">
        <f t="shared" ref="J137:J200" si="18">IF(I137="","",IF(I137&lt;0,"OVERDUE","NOT DUE"))</f>
        <v>NOT DUE</v>
      </c>
      <c r="K137" s="31" t="s">
        <v>794</v>
      </c>
      <c r="L137" s="20"/>
    </row>
    <row r="138" spans="1:12" ht="36" customHeight="1">
      <c r="A138" s="17" t="s">
        <v>775</v>
      </c>
      <c r="B138" s="31" t="s">
        <v>782</v>
      </c>
      <c r="C138" s="31" t="s">
        <v>779</v>
      </c>
      <c r="D138" s="50">
        <v>24000</v>
      </c>
      <c r="E138" s="13">
        <v>41662</v>
      </c>
      <c r="F138" s="13">
        <v>41662</v>
      </c>
      <c r="G138" s="27">
        <v>0</v>
      </c>
      <c r="H138" s="22">
        <f>IF(I138&lt;=24000,$F$5+(I138/24),"error")</f>
        <v>44583.82916666667</v>
      </c>
      <c r="I138" s="23">
        <f t="shared" ref="I138:I201" si="19">D138-($F$4-G138)</f>
        <v>355.90000000000146</v>
      </c>
      <c r="J138" s="17" t="str">
        <f t="shared" si="18"/>
        <v>NOT DUE</v>
      </c>
      <c r="K138" s="31" t="s">
        <v>795</v>
      </c>
      <c r="L138" s="20"/>
    </row>
    <row r="139" spans="1:12" ht="36" customHeight="1">
      <c r="A139" s="17" t="s">
        <v>776</v>
      </c>
      <c r="B139" s="31" t="s">
        <v>782</v>
      </c>
      <c r="C139" s="31" t="s">
        <v>780</v>
      </c>
      <c r="D139" s="50">
        <v>24000</v>
      </c>
      <c r="E139" s="13">
        <v>41662</v>
      </c>
      <c r="F139" s="13">
        <v>41662</v>
      </c>
      <c r="G139" s="27">
        <v>0</v>
      </c>
      <c r="H139" s="22">
        <f>IF(I139&lt;=24000,$F$5+(I139/24),"error")</f>
        <v>44583.82916666667</v>
      </c>
      <c r="I139" s="23">
        <f t="shared" si="19"/>
        <v>355.90000000000146</v>
      </c>
      <c r="J139" s="17" t="str">
        <f t="shared" si="18"/>
        <v>NOT DUE</v>
      </c>
      <c r="K139" s="31" t="s">
        <v>796</v>
      </c>
      <c r="L139" s="20"/>
    </row>
    <row r="140" spans="1:12" ht="36" customHeight="1">
      <c r="A140" s="17" t="s">
        <v>777</v>
      </c>
      <c r="B140" s="31" t="s">
        <v>786</v>
      </c>
      <c r="C140" s="31" t="s">
        <v>781</v>
      </c>
      <c r="D140" s="21">
        <v>12000</v>
      </c>
      <c r="E140" s="13">
        <v>41662</v>
      </c>
      <c r="F140" s="13">
        <v>43183</v>
      </c>
      <c r="G140" s="27">
        <v>12094</v>
      </c>
      <c r="H140" s="22">
        <f t="shared" si="17"/>
        <v>44587.745833333334</v>
      </c>
      <c r="I140" s="23">
        <f t="shared" si="19"/>
        <v>449.90000000000146</v>
      </c>
      <c r="J140" s="17" t="str">
        <f t="shared" si="18"/>
        <v>NOT DUE</v>
      </c>
      <c r="K140" s="31" t="s">
        <v>797</v>
      </c>
      <c r="L140" s="20"/>
    </row>
    <row r="141" spans="1:12" ht="36" customHeight="1">
      <c r="A141" s="17" t="s">
        <v>798</v>
      </c>
      <c r="B141" s="31" t="s">
        <v>783</v>
      </c>
      <c r="C141" s="31" t="s">
        <v>792</v>
      </c>
      <c r="D141" s="50">
        <v>3000</v>
      </c>
      <c r="E141" s="13">
        <v>41662</v>
      </c>
      <c r="F141" s="13">
        <v>44167</v>
      </c>
      <c r="G141" s="27">
        <v>21643.200000000001</v>
      </c>
      <c r="H141" s="22">
        <f>IF(I141&lt;=3000,$F$5+(I141/24),"error")</f>
        <v>44610.629166666666</v>
      </c>
      <c r="I141" s="238">
        <f t="shared" si="19"/>
        <v>999.10000000000218</v>
      </c>
      <c r="J141" s="17" t="str">
        <f t="shared" si="18"/>
        <v>NOT DUE</v>
      </c>
      <c r="K141" s="31" t="s">
        <v>793</v>
      </c>
      <c r="L141" s="20"/>
    </row>
    <row r="142" spans="1:12" ht="36" customHeight="1">
      <c r="A142" s="17" t="s">
        <v>799</v>
      </c>
      <c r="B142" s="31" t="s">
        <v>783</v>
      </c>
      <c r="C142" s="31" t="s">
        <v>778</v>
      </c>
      <c r="D142" s="50">
        <v>12000</v>
      </c>
      <c r="E142" s="13">
        <v>41662</v>
      </c>
      <c r="F142" s="13">
        <v>43183</v>
      </c>
      <c r="G142" s="27">
        <v>12094</v>
      </c>
      <c r="H142" s="22">
        <f t="shared" si="17"/>
        <v>44587.745833333334</v>
      </c>
      <c r="I142" s="23">
        <f t="shared" si="19"/>
        <v>449.90000000000146</v>
      </c>
      <c r="J142" s="17" t="str">
        <f t="shared" si="18"/>
        <v>NOT DUE</v>
      </c>
      <c r="K142" s="31" t="s">
        <v>794</v>
      </c>
      <c r="L142" s="20"/>
    </row>
    <row r="143" spans="1:12" ht="36" customHeight="1">
      <c r="A143" s="17" t="s">
        <v>800</v>
      </c>
      <c r="B143" s="31" t="s">
        <v>783</v>
      </c>
      <c r="C143" s="31" t="s">
        <v>779</v>
      </c>
      <c r="D143" s="50">
        <v>24000</v>
      </c>
      <c r="E143" s="13">
        <v>41662</v>
      </c>
      <c r="F143" s="13">
        <v>41662</v>
      </c>
      <c r="G143" s="27">
        <v>0</v>
      </c>
      <c r="H143" s="22">
        <f>IF(I143&lt;=24000,$F$5+(I143/24),"error")</f>
        <v>44583.82916666667</v>
      </c>
      <c r="I143" s="23">
        <f t="shared" si="19"/>
        <v>355.90000000000146</v>
      </c>
      <c r="J143" s="17" t="str">
        <f t="shared" si="18"/>
        <v>NOT DUE</v>
      </c>
      <c r="K143" s="31" t="s">
        <v>795</v>
      </c>
      <c r="L143" s="20"/>
    </row>
    <row r="144" spans="1:12" ht="36" customHeight="1">
      <c r="A144" s="17" t="s">
        <v>801</v>
      </c>
      <c r="B144" s="31" t="s">
        <v>783</v>
      </c>
      <c r="C144" s="31" t="s">
        <v>780</v>
      </c>
      <c r="D144" s="50">
        <v>24000</v>
      </c>
      <c r="E144" s="13">
        <v>41662</v>
      </c>
      <c r="F144" s="13">
        <v>41662</v>
      </c>
      <c r="G144" s="27">
        <v>0</v>
      </c>
      <c r="H144" s="22">
        <f>IF(I144&lt;=24000,$F$5+(I144/24),"error")</f>
        <v>44583.82916666667</v>
      </c>
      <c r="I144" s="23">
        <f t="shared" si="19"/>
        <v>355.90000000000146</v>
      </c>
      <c r="J144" s="17" t="str">
        <f t="shared" si="18"/>
        <v>NOT DUE</v>
      </c>
      <c r="K144" s="31" t="s">
        <v>796</v>
      </c>
      <c r="L144" s="20"/>
    </row>
    <row r="145" spans="1:12" ht="36" customHeight="1">
      <c r="A145" s="17" t="s">
        <v>802</v>
      </c>
      <c r="B145" s="31" t="s">
        <v>787</v>
      </c>
      <c r="C145" s="31" t="s">
        <v>781</v>
      </c>
      <c r="D145" s="21">
        <v>12000</v>
      </c>
      <c r="E145" s="13">
        <v>41662</v>
      </c>
      <c r="F145" s="13">
        <v>43183</v>
      </c>
      <c r="G145" s="27">
        <v>12094</v>
      </c>
      <c r="H145" s="22">
        <f t="shared" si="17"/>
        <v>44587.745833333334</v>
      </c>
      <c r="I145" s="23">
        <f t="shared" si="19"/>
        <v>449.90000000000146</v>
      </c>
      <c r="J145" s="17" t="str">
        <f t="shared" si="18"/>
        <v>NOT DUE</v>
      </c>
      <c r="K145" s="31" t="s">
        <v>797</v>
      </c>
      <c r="L145" s="20"/>
    </row>
    <row r="146" spans="1:12" ht="36" customHeight="1">
      <c r="A146" s="17" t="s">
        <v>803</v>
      </c>
      <c r="B146" s="31" t="s">
        <v>784</v>
      </c>
      <c r="C146" s="31" t="s">
        <v>792</v>
      </c>
      <c r="D146" s="50">
        <v>3000</v>
      </c>
      <c r="E146" s="13">
        <v>41662</v>
      </c>
      <c r="F146" s="13">
        <v>44167</v>
      </c>
      <c r="G146" s="27">
        <v>21643.200000000001</v>
      </c>
      <c r="H146" s="22">
        <f>IF(I146&lt;=3000,$F$5+(I146/24),"error")</f>
        <v>44610.629166666666</v>
      </c>
      <c r="I146" s="238">
        <f t="shared" si="19"/>
        <v>999.10000000000218</v>
      </c>
      <c r="J146" s="17" t="str">
        <f t="shared" si="18"/>
        <v>NOT DUE</v>
      </c>
      <c r="K146" s="31" t="s">
        <v>793</v>
      </c>
      <c r="L146" s="20"/>
    </row>
    <row r="147" spans="1:12" ht="36" customHeight="1">
      <c r="A147" s="17" t="s">
        <v>804</v>
      </c>
      <c r="B147" s="31" t="s">
        <v>784</v>
      </c>
      <c r="C147" s="31" t="s">
        <v>778</v>
      </c>
      <c r="D147" s="50">
        <v>12000</v>
      </c>
      <c r="E147" s="13">
        <v>41662</v>
      </c>
      <c r="F147" s="13">
        <v>43183</v>
      </c>
      <c r="G147" s="27">
        <v>12094</v>
      </c>
      <c r="H147" s="22">
        <f t="shared" si="17"/>
        <v>44587.745833333334</v>
      </c>
      <c r="I147" s="23">
        <f t="shared" si="19"/>
        <v>449.90000000000146</v>
      </c>
      <c r="J147" s="17" t="str">
        <f t="shared" si="18"/>
        <v>NOT DUE</v>
      </c>
      <c r="K147" s="31" t="s">
        <v>794</v>
      </c>
      <c r="L147" s="20"/>
    </row>
    <row r="148" spans="1:12" ht="36" customHeight="1">
      <c r="A148" s="17" t="s">
        <v>805</v>
      </c>
      <c r="B148" s="31" t="s">
        <v>784</v>
      </c>
      <c r="C148" s="31" t="s">
        <v>779</v>
      </c>
      <c r="D148" s="50">
        <v>24000</v>
      </c>
      <c r="E148" s="13">
        <v>41662</v>
      </c>
      <c r="F148" s="13">
        <v>41662</v>
      </c>
      <c r="G148" s="27">
        <v>0</v>
      </c>
      <c r="H148" s="22">
        <f>IF(I148&lt;=24000,$F$5+(I148/24),"error")</f>
        <v>44583.82916666667</v>
      </c>
      <c r="I148" s="23">
        <f t="shared" si="19"/>
        <v>355.90000000000146</v>
      </c>
      <c r="J148" s="17" t="str">
        <f t="shared" si="18"/>
        <v>NOT DUE</v>
      </c>
      <c r="K148" s="31" t="s">
        <v>795</v>
      </c>
      <c r="L148" s="20"/>
    </row>
    <row r="149" spans="1:12" ht="36" customHeight="1">
      <c r="A149" s="17" t="s">
        <v>806</v>
      </c>
      <c r="B149" s="31" t="s">
        <v>784</v>
      </c>
      <c r="C149" s="31" t="s">
        <v>780</v>
      </c>
      <c r="D149" s="50">
        <v>24000</v>
      </c>
      <c r="E149" s="13">
        <v>41662</v>
      </c>
      <c r="F149" s="13">
        <v>41662</v>
      </c>
      <c r="G149" s="27">
        <v>0</v>
      </c>
      <c r="H149" s="22">
        <f>IF(I149&lt;=24000,$F$5+(I149/24),"error")</f>
        <v>44583.82916666667</v>
      </c>
      <c r="I149" s="23">
        <f t="shared" si="19"/>
        <v>355.90000000000146</v>
      </c>
      <c r="J149" s="17" t="str">
        <f t="shared" si="18"/>
        <v>NOT DUE</v>
      </c>
      <c r="K149" s="31" t="s">
        <v>796</v>
      </c>
      <c r="L149" s="20"/>
    </row>
    <row r="150" spans="1:12" ht="36" customHeight="1">
      <c r="A150" s="17" t="s">
        <v>807</v>
      </c>
      <c r="B150" s="31" t="s">
        <v>788</v>
      </c>
      <c r="C150" s="31" t="s">
        <v>781</v>
      </c>
      <c r="D150" s="21">
        <v>12000</v>
      </c>
      <c r="E150" s="13">
        <v>41662</v>
      </c>
      <c r="F150" s="13">
        <v>43183</v>
      </c>
      <c r="G150" s="27">
        <v>12094</v>
      </c>
      <c r="H150" s="22">
        <f t="shared" si="17"/>
        <v>44587.745833333334</v>
      </c>
      <c r="I150" s="23">
        <f t="shared" si="19"/>
        <v>449.90000000000146</v>
      </c>
      <c r="J150" s="17" t="str">
        <f t="shared" si="18"/>
        <v>NOT DUE</v>
      </c>
      <c r="K150" s="31" t="s">
        <v>797</v>
      </c>
      <c r="L150" s="20"/>
    </row>
    <row r="151" spans="1:12" ht="36" customHeight="1">
      <c r="A151" s="17" t="s">
        <v>808</v>
      </c>
      <c r="B151" s="31" t="s">
        <v>785</v>
      </c>
      <c r="C151" s="31" t="s">
        <v>792</v>
      </c>
      <c r="D151" s="50">
        <v>3000</v>
      </c>
      <c r="E151" s="13">
        <v>41662</v>
      </c>
      <c r="F151" s="13">
        <v>44167</v>
      </c>
      <c r="G151" s="27">
        <v>21643.200000000001</v>
      </c>
      <c r="H151" s="22">
        <f>IF(I151&lt;=3000,$F$5+(I151/24),"error")</f>
        <v>44610.629166666666</v>
      </c>
      <c r="I151" s="238">
        <f t="shared" si="19"/>
        <v>999.10000000000218</v>
      </c>
      <c r="J151" s="17" t="str">
        <f t="shared" si="18"/>
        <v>NOT DUE</v>
      </c>
      <c r="K151" s="31" t="s">
        <v>793</v>
      </c>
      <c r="L151" s="20"/>
    </row>
    <row r="152" spans="1:12" ht="36" customHeight="1">
      <c r="A152" s="17" t="s">
        <v>809</v>
      </c>
      <c r="B152" s="31" t="s">
        <v>785</v>
      </c>
      <c r="C152" s="31" t="s">
        <v>778</v>
      </c>
      <c r="D152" s="50">
        <v>12000</v>
      </c>
      <c r="E152" s="13">
        <v>41662</v>
      </c>
      <c r="F152" s="13">
        <v>43183</v>
      </c>
      <c r="G152" s="27">
        <v>12094</v>
      </c>
      <c r="H152" s="22">
        <f t="shared" si="17"/>
        <v>44587.745833333334</v>
      </c>
      <c r="I152" s="23">
        <f t="shared" si="19"/>
        <v>449.90000000000146</v>
      </c>
      <c r="J152" s="17" t="str">
        <f t="shared" si="18"/>
        <v>NOT DUE</v>
      </c>
      <c r="K152" s="31" t="s">
        <v>794</v>
      </c>
      <c r="L152" s="20"/>
    </row>
    <row r="153" spans="1:12" ht="36" customHeight="1">
      <c r="A153" s="17" t="s">
        <v>810</v>
      </c>
      <c r="B153" s="31" t="s">
        <v>785</v>
      </c>
      <c r="C153" s="31" t="s">
        <v>779</v>
      </c>
      <c r="D153" s="50">
        <v>24000</v>
      </c>
      <c r="E153" s="13">
        <v>41662</v>
      </c>
      <c r="F153" s="13">
        <v>41662</v>
      </c>
      <c r="G153" s="27">
        <v>0</v>
      </c>
      <c r="H153" s="22">
        <f>IF(I153&lt;=24000,$F$5+(I153/24),"error")</f>
        <v>44583.82916666667</v>
      </c>
      <c r="I153" s="23">
        <f t="shared" si="19"/>
        <v>355.90000000000146</v>
      </c>
      <c r="J153" s="17" t="str">
        <f t="shared" si="18"/>
        <v>NOT DUE</v>
      </c>
      <c r="K153" s="31" t="s">
        <v>795</v>
      </c>
      <c r="L153" s="20"/>
    </row>
    <row r="154" spans="1:12" ht="36" customHeight="1">
      <c r="A154" s="17" t="s">
        <v>811</v>
      </c>
      <c r="B154" s="31" t="s">
        <v>785</v>
      </c>
      <c r="C154" s="31" t="s">
        <v>780</v>
      </c>
      <c r="D154" s="50">
        <v>24000</v>
      </c>
      <c r="E154" s="13">
        <v>41662</v>
      </c>
      <c r="F154" s="13">
        <v>41662</v>
      </c>
      <c r="G154" s="27">
        <v>0</v>
      </c>
      <c r="H154" s="22">
        <f>IF(I154&lt;=24000,$F$5+(I154/24),"error")</f>
        <v>44583.82916666667</v>
      </c>
      <c r="I154" s="23">
        <f t="shared" si="19"/>
        <v>355.90000000000146</v>
      </c>
      <c r="J154" s="17" t="str">
        <f t="shared" si="18"/>
        <v>NOT DUE</v>
      </c>
      <c r="K154" s="31" t="s">
        <v>796</v>
      </c>
      <c r="L154" s="20"/>
    </row>
    <row r="155" spans="1:12" ht="36" customHeight="1">
      <c r="A155" s="17" t="s">
        <v>812</v>
      </c>
      <c r="B155" s="31" t="s">
        <v>789</v>
      </c>
      <c r="C155" s="31" t="s">
        <v>781</v>
      </c>
      <c r="D155" s="21">
        <v>12000</v>
      </c>
      <c r="E155" s="13">
        <v>41662</v>
      </c>
      <c r="F155" s="13">
        <v>43183</v>
      </c>
      <c r="G155" s="27">
        <v>12094</v>
      </c>
      <c r="H155" s="22">
        <f t="shared" si="17"/>
        <v>44587.745833333334</v>
      </c>
      <c r="I155" s="23">
        <f t="shared" si="19"/>
        <v>449.90000000000146</v>
      </c>
      <c r="J155" s="17" t="str">
        <f t="shared" si="18"/>
        <v>NOT DUE</v>
      </c>
      <c r="K155" s="31" t="s">
        <v>797</v>
      </c>
      <c r="L155" s="20"/>
    </row>
    <row r="156" spans="1:12" ht="36" customHeight="1">
      <c r="A156" s="17" t="s">
        <v>813</v>
      </c>
      <c r="B156" s="31" t="s">
        <v>791</v>
      </c>
      <c r="C156" s="31" t="s">
        <v>792</v>
      </c>
      <c r="D156" s="50">
        <v>3000</v>
      </c>
      <c r="E156" s="13">
        <v>41662</v>
      </c>
      <c r="F156" s="13">
        <v>44167</v>
      </c>
      <c r="G156" s="27">
        <v>21643.200000000001</v>
      </c>
      <c r="H156" s="22">
        <f>IF(I156&lt;=3000,$F$5+(I156/24),"error")</f>
        <v>44610.629166666666</v>
      </c>
      <c r="I156" s="238">
        <f t="shared" si="19"/>
        <v>999.10000000000218</v>
      </c>
      <c r="J156" s="17" t="str">
        <f t="shared" si="18"/>
        <v>NOT DUE</v>
      </c>
      <c r="K156" s="31" t="s">
        <v>793</v>
      </c>
      <c r="L156" s="20"/>
    </row>
    <row r="157" spans="1:12" ht="36" customHeight="1">
      <c r="A157" s="17" t="s">
        <v>814</v>
      </c>
      <c r="B157" s="31" t="s">
        <v>791</v>
      </c>
      <c r="C157" s="31" t="s">
        <v>778</v>
      </c>
      <c r="D157" s="50">
        <v>12000</v>
      </c>
      <c r="E157" s="13">
        <v>41662</v>
      </c>
      <c r="F157" s="13">
        <v>43183</v>
      </c>
      <c r="G157" s="27">
        <v>12094</v>
      </c>
      <c r="H157" s="22">
        <f t="shared" si="17"/>
        <v>44587.745833333334</v>
      </c>
      <c r="I157" s="23">
        <f t="shared" si="19"/>
        <v>449.90000000000146</v>
      </c>
      <c r="J157" s="17" t="str">
        <f t="shared" si="18"/>
        <v>NOT DUE</v>
      </c>
      <c r="K157" s="31" t="s">
        <v>794</v>
      </c>
      <c r="L157" s="20"/>
    </row>
    <row r="158" spans="1:12" ht="36" customHeight="1">
      <c r="A158" s="17" t="s">
        <v>815</v>
      </c>
      <c r="B158" s="31" t="s">
        <v>791</v>
      </c>
      <c r="C158" s="31" t="s">
        <v>779</v>
      </c>
      <c r="D158" s="50">
        <v>24000</v>
      </c>
      <c r="E158" s="13">
        <v>41662</v>
      </c>
      <c r="F158" s="13">
        <v>41662</v>
      </c>
      <c r="G158" s="27">
        <v>0</v>
      </c>
      <c r="H158" s="22">
        <f>IF(I158&lt;=24000,$F$5+(I158/24),"error")</f>
        <v>44583.82916666667</v>
      </c>
      <c r="I158" s="23">
        <f t="shared" si="19"/>
        <v>355.90000000000146</v>
      </c>
      <c r="J158" s="17" t="str">
        <f t="shared" si="18"/>
        <v>NOT DUE</v>
      </c>
      <c r="K158" s="31" t="s">
        <v>795</v>
      </c>
      <c r="L158" s="20"/>
    </row>
    <row r="159" spans="1:12" ht="36" customHeight="1">
      <c r="A159" s="17" t="s">
        <v>816</v>
      </c>
      <c r="B159" s="31" t="s">
        <v>791</v>
      </c>
      <c r="C159" s="31" t="s">
        <v>780</v>
      </c>
      <c r="D159" s="50">
        <v>24000</v>
      </c>
      <c r="E159" s="13">
        <v>41662</v>
      </c>
      <c r="F159" s="13">
        <v>41662</v>
      </c>
      <c r="G159" s="27">
        <v>0</v>
      </c>
      <c r="H159" s="22">
        <f>IF(I159&lt;=24000,$F$5+(I159/24),"error")</f>
        <v>44583.82916666667</v>
      </c>
      <c r="I159" s="23">
        <f t="shared" si="19"/>
        <v>355.90000000000146</v>
      </c>
      <c r="J159" s="17" t="str">
        <f t="shared" si="18"/>
        <v>NOT DUE</v>
      </c>
      <c r="K159" s="31" t="s">
        <v>796</v>
      </c>
      <c r="L159" s="20" t="s">
        <v>4461</v>
      </c>
    </row>
    <row r="160" spans="1:12" ht="36" customHeight="1">
      <c r="A160" s="17" t="s">
        <v>817</v>
      </c>
      <c r="B160" s="31" t="s">
        <v>790</v>
      </c>
      <c r="C160" s="31" t="s">
        <v>781</v>
      </c>
      <c r="D160" s="21">
        <v>12000</v>
      </c>
      <c r="E160" s="13">
        <v>41662</v>
      </c>
      <c r="F160" s="13">
        <v>43183</v>
      </c>
      <c r="G160" s="27">
        <v>12094</v>
      </c>
      <c r="H160" s="22">
        <f t="shared" si="17"/>
        <v>44587.745833333334</v>
      </c>
      <c r="I160" s="23">
        <f t="shared" si="19"/>
        <v>449.90000000000146</v>
      </c>
      <c r="J160" s="17" t="str">
        <f t="shared" si="18"/>
        <v>NOT DUE</v>
      </c>
      <c r="K160" s="31" t="s">
        <v>797</v>
      </c>
      <c r="L160" s="20"/>
    </row>
    <row r="161" spans="1:13" ht="36" customHeight="1">
      <c r="A161" s="17" t="s">
        <v>818</v>
      </c>
      <c r="B161" s="31" t="s">
        <v>823</v>
      </c>
      <c r="C161" s="31" t="s">
        <v>824</v>
      </c>
      <c r="D161" s="21">
        <v>3000</v>
      </c>
      <c r="E161" s="13">
        <v>41662</v>
      </c>
      <c r="F161" s="13">
        <v>44188</v>
      </c>
      <c r="G161" s="27">
        <v>21842</v>
      </c>
      <c r="H161" s="22">
        <f>IF(I161&lt;=3000,$F$5+(I161/24),"error")</f>
        <v>44618.912499999999</v>
      </c>
      <c r="I161" s="238">
        <f t="shared" si="19"/>
        <v>1197.9000000000015</v>
      </c>
      <c r="J161" s="17" t="str">
        <f t="shared" si="18"/>
        <v>NOT DUE</v>
      </c>
      <c r="K161" s="31" t="s">
        <v>834</v>
      </c>
      <c r="L161" s="124"/>
    </row>
    <row r="162" spans="1:13" ht="36" customHeight="1">
      <c r="A162" s="17" t="s">
        <v>819</v>
      </c>
      <c r="B162" s="31" t="s">
        <v>823</v>
      </c>
      <c r="C162" s="31" t="s">
        <v>825</v>
      </c>
      <c r="D162" s="21">
        <v>3000</v>
      </c>
      <c r="E162" s="13">
        <v>41662</v>
      </c>
      <c r="F162" s="13">
        <v>44188</v>
      </c>
      <c r="G162" s="27">
        <v>21842</v>
      </c>
      <c r="H162" s="22">
        <f>IF(I162&lt;=3000,$F$5+(I162/24),"error")</f>
        <v>44618.912499999999</v>
      </c>
      <c r="I162" s="238">
        <f t="shared" si="19"/>
        <v>1197.9000000000015</v>
      </c>
      <c r="J162" s="17" t="str">
        <f t="shared" si="18"/>
        <v>NOT DUE</v>
      </c>
      <c r="K162" s="31"/>
      <c r="L162" s="124"/>
    </row>
    <row r="163" spans="1:13" ht="36" customHeight="1">
      <c r="A163" s="17" t="s">
        <v>820</v>
      </c>
      <c r="B163" s="31" t="s">
        <v>823</v>
      </c>
      <c r="C163" s="31" t="s">
        <v>826</v>
      </c>
      <c r="D163" s="21">
        <v>12000</v>
      </c>
      <c r="E163" s="13">
        <v>41662</v>
      </c>
      <c r="F163" s="13" t="s">
        <v>5169</v>
      </c>
      <c r="G163" s="27">
        <v>21842</v>
      </c>
      <c r="H163" s="22">
        <f t="shared" si="17"/>
        <v>44993.912499999999</v>
      </c>
      <c r="I163" s="23">
        <f t="shared" si="19"/>
        <v>10197.900000000001</v>
      </c>
      <c r="J163" s="17" t="str">
        <f t="shared" si="18"/>
        <v>NOT DUE</v>
      </c>
      <c r="K163" s="31" t="s">
        <v>835</v>
      </c>
      <c r="L163" s="20"/>
    </row>
    <row r="164" spans="1:13" ht="36" customHeight="1">
      <c r="A164" s="17" t="s">
        <v>821</v>
      </c>
      <c r="B164" s="31" t="s">
        <v>823</v>
      </c>
      <c r="C164" s="31" t="s">
        <v>827</v>
      </c>
      <c r="D164" s="21">
        <v>24000</v>
      </c>
      <c r="E164" s="13">
        <v>41662</v>
      </c>
      <c r="F164" s="13">
        <v>41662</v>
      </c>
      <c r="G164" s="27">
        <v>0</v>
      </c>
      <c r="H164" s="22">
        <f>IF(I164&lt;=24000,$F$5+(I164/24),"error")</f>
        <v>44583.82916666667</v>
      </c>
      <c r="I164" s="23">
        <f t="shared" si="19"/>
        <v>355.90000000000146</v>
      </c>
      <c r="J164" s="17" t="str">
        <f t="shared" si="18"/>
        <v>NOT DUE</v>
      </c>
      <c r="K164" s="31" t="s">
        <v>835</v>
      </c>
      <c r="L164" s="20"/>
    </row>
    <row r="165" spans="1:13" ht="36" customHeight="1">
      <c r="A165" s="17" t="s">
        <v>822</v>
      </c>
      <c r="B165" s="31" t="s">
        <v>836</v>
      </c>
      <c r="C165" s="31" t="s">
        <v>837</v>
      </c>
      <c r="D165" s="43">
        <v>12000</v>
      </c>
      <c r="E165" s="13">
        <v>41662</v>
      </c>
      <c r="F165" s="13">
        <v>43183</v>
      </c>
      <c r="G165" s="27">
        <v>12094</v>
      </c>
      <c r="H165" s="22">
        <f t="shared" si="17"/>
        <v>44587.745833333334</v>
      </c>
      <c r="I165" s="23">
        <f t="shared" si="19"/>
        <v>449.90000000000146</v>
      </c>
      <c r="J165" s="17" t="str">
        <f t="shared" si="18"/>
        <v>NOT DUE</v>
      </c>
      <c r="K165" s="31" t="s">
        <v>839</v>
      </c>
      <c r="L165" s="20" t="s">
        <v>4454</v>
      </c>
    </row>
    <row r="166" spans="1:13" ht="36" customHeight="1">
      <c r="A166" s="17" t="s">
        <v>828</v>
      </c>
      <c r="B166" s="31" t="s">
        <v>836</v>
      </c>
      <c r="C166" s="31" t="s">
        <v>838</v>
      </c>
      <c r="D166" s="21">
        <v>12000</v>
      </c>
      <c r="E166" s="13">
        <v>41662</v>
      </c>
      <c r="F166" s="13">
        <v>43183</v>
      </c>
      <c r="G166" s="27">
        <v>12094</v>
      </c>
      <c r="H166" s="22">
        <f t="shared" si="17"/>
        <v>44587.745833333334</v>
      </c>
      <c r="I166" s="23">
        <f t="shared" si="19"/>
        <v>449.90000000000146</v>
      </c>
      <c r="J166" s="17" t="str">
        <f t="shared" si="18"/>
        <v>NOT DUE</v>
      </c>
      <c r="K166" s="31" t="s">
        <v>839</v>
      </c>
      <c r="L166" s="20" t="s">
        <v>4454</v>
      </c>
    </row>
    <row r="167" spans="1:13" ht="36" customHeight="1">
      <c r="A167" s="17" t="s">
        <v>829</v>
      </c>
      <c r="B167" s="31" t="s">
        <v>836</v>
      </c>
      <c r="C167" s="31" t="s">
        <v>838</v>
      </c>
      <c r="D167" s="21">
        <v>24000</v>
      </c>
      <c r="E167" s="13">
        <v>41662</v>
      </c>
      <c r="F167" s="13">
        <v>41662</v>
      </c>
      <c r="G167" s="27">
        <v>0</v>
      </c>
      <c r="H167" s="22">
        <f>IF(I167&lt;=24000,$F$5+(I167/24),"error")</f>
        <v>44583.82916666667</v>
      </c>
      <c r="I167" s="23">
        <f t="shared" si="19"/>
        <v>355.90000000000146</v>
      </c>
      <c r="J167" s="17" t="str">
        <f t="shared" si="18"/>
        <v>NOT DUE</v>
      </c>
      <c r="K167" s="31" t="s">
        <v>840</v>
      </c>
      <c r="L167" s="20" t="s">
        <v>4454</v>
      </c>
    </row>
    <row r="168" spans="1:13" ht="36" customHeight="1">
      <c r="A168" s="17" t="s">
        <v>830</v>
      </c>
      <c r="B168" s="31" t="s">
        <v>844</v>
      </c>
      <c r="C168" s="31" t="s">
        <v>845</v>
      </c>
      <c r="D168" s="21">
        <v>12000</v>
      </c>
      <c r="E168" s="13">
        <v>41662</v>
      </c>
      <c r="F168" s="13">
        <v>43183</v>
      </c>
      <c r="G168" s="27">
        <v>12094</v>
      </c>
      <c r="H168" s="22">
        <f t="shared" si="17"/>
        <v>44587.745833333334</v>
      </c>
      <c r="I168" s="23">
        <f t="shared" si="19"/>
        <v>449.90000000000146</v>
      </c>
      <c r="J168" s="17" t="str">
        <f t="shared" si="18"/>
        <v>NOT DUE</v>
      </c>
      <c r="K168" s="31" t="s">
        <v>851</v>
      </c>
      <c r="L168" s="20" t="s">
        <v>4454</v>
      </c>
    </row>
    <row r="169" spans="1:13" ht="36" customHeight="1">
      <c r="A169" s="17" t="s">
        <v>831</v>
      </c>
      <c r="B169" s="31" t="s">
        <v>844</v>
      </c>
      <c r="C169" s="31" t="s">
        <v>846</v>
      </c>
      <c r="D169" s="21">
        <v>12000</v>
      </c>
      <c r="E169" s="13">
        <v>41662</v>
      </c>
      <c r="F169" s="13">
        <v>43183</v>
      </c>
      <c r="G169" s="27">
        <v>12094</v>
      </c>
      <c r="H169" s="22">
        <f t="shared" si="17"/>
        <v>44587.745833333334</v>
      </c>
      <c r="I169" s="23">
        <f t="shared" si="19"/>
        <v>449.90000000000146</v>
      </c>
      <c r="J169" s="17" t="str">
        <f t="shared" si="18"/>
        <v>NOT DUE</v>
      </c>
      <c r="K169" s="31" t="s">
        <v>851</v>
      </c>
      <c r="L169" s="20" t="s">
        <v>4454</v>
      </c>
    </row>
    <row r="170" spans="1:13" ht="36" customHeight="1">
      <c r="A170" s="17" t="s">
        <v>832</v>
      </c>
      <c r="B170" s="31" t="s">
        <v>844</v>
      </c>
      <c r="C170" s="31" t="s">
        <v>847</v>
      </c>
      <c r="D170" s="21">
        <v>12000</v>
      </c>
      <c r="E170" s="13">
        <v>41662</v>
      </c>
      <c r="F170" s="13">
        <v>43183</v>
      </c>
      <c r="G170" s="27">
        <v>12094</v>
      </c>
      <c r="H170" s="22">
        <f t="shared" si="17"/>
        <v>44587.745833333334</v>
      </c>
      <c r="I170" s="23">
        <f t="shared" si="19"/>
        <v>449.90000000000146</v>
      </c>
      <c r="J170" s="17" t="str">
        <f t="shared" si="18"/>
        <v>NOT DUE</v>
      </c>
      <c r="K170" s="31" t="s">
        <v>851</v>
      </c>
      <c r="L170" s="20" t="s">
        <v>4454</v>
      </c>
    </row>
    <row r="171" spans="1:13" ht="36" customHeight="1">
      <c r="A171" s="17" t="s">
        <v>841</v>
      </c>
      <c r="B171" s="31" t="s">
        <v>852</v>
      </c>
      <c r="C171" s="31" t="s">
        <v>853</v>
      </c>
      <c r="D171" s="21">
        <v>500</v>
      </c>
      <c r="E171" s="13">
        <v>41662</v>
      </c>
      <c r="F171" s="13">
        <v>44381</v>
      </c>
      <c r="G171" s="27">
        <v>23093.3</v>
      </c>
      <c r="H171" s="22">
        <f>IF(I171&lt;=500,$F$5+(I171/24),"error")</f>
        <v>44566.883333333331</v>
      </c>
      <c r="I171" s="238">
        <f t="shared" si="19"/>
        <v>-50.799999999999272</v>
      </c>
      <c r="J171" s="17" t="str">
        <f t="shared" si="18"/>
        <v>OVERDUE</v>
      </c>
      <c r="K171" s="31" t="s">
        <v>833</v>
      </c>
      <c r="L171" s="271" t="s">
        <v>5301</v>
      </c>
    </row>
    <row r="172" spans="1:13" ht="36" customHeight="1">
      <c r="A172" s="17" t="s">
        <v>842</v>
      </c>
      <c r="B172" s="31" t="s">
        <v>852</v>
      </c>
      <c r="C172" s="31" t="s">
        <v>854</v>
      </c>
      <c r="D172" s="21">
        <v>12000</v>
      </c>
      <c r="E172" s="13">
        <v>41662</v>
      </c>
      <c r="F172" s="13">
        <v>43183</v>
      </c>
      <c r="G172" s="27">
        <v>12094</v>
      </c>
      <c r="H172" s="22">
        <f t="shared" si="17"/>
        <v>44587.745833333334</v>
      </c>
      <c r="I172" s="23">
        <f t="shared" si="19"/>
        <v>449.90000000000146</v>
      </c>
      <c r="J172" s="17" t="str">
        <f t="shared" si="18"/>
        <v>NOT DUE</v>
      </c>
      <c r="K172" s="31" t="s">
        <v>863</v>
      </c>
      <c r="L172" s="20" t="s">
        <v>4454</v>
      </c>
    </row>
    <row r="173" spans="1:13" ht="36" customHeight="1">
      <c r="A173" s="17" t="s">
        <v>843</v>
      </c>
      <c r="B173" s="31" t="s">
        <v>855</v>
      </c>
      <c r="C173" s="31" t="s">
        <v>856</v>
      </c>
      <c r="D173" s="21">
        <v>12000</v>
      </c>
      <c r="E173" s="13">
        <v>41662</v>
      </c>
      <c r="F173" s="13">
        <v>43183</v>
      </c>
      <c r="G173" s="27">
        <v>12094</v>
      </c>
      <c r="H173" s="22">
        <f t="shared" si="17"/>
        <v>44587.745833333334</v>
      </c>
      <c r="I173" s="23">
        <f t="shared" si="19"/>
        <v>449.90000000000146</v>
      </c>
      <c r="J173" s="17" t="str">
        <f t="shared" si="18"/>
        <v>NOT DUE</v>
      </c>
      <c r="K173" s="31" t="s">
        <v>863</v>
      </c>
      <c r="L173" s="20" t="s">
        <v>4454</v>
      </c>
    </row>
    <row r="174" spans="1:13" ht="36" customHeight="1">
      <c r="A174" s="17" t="s">
        <v>848</v>
      </c>
      <c r="B174" s="31" t="s">
        <v>857</v>
      </c>
      <c r="C174" s="31" t="s">
        <v>858</v>
      </c>
      <c r="D174" s="21">
        <v>12000</v>
      </c>
      <c r="E174" s="13">
        <v>41662</v>
      </c>
      <c r="F174" s="13">
        <v>43183</v>
      </c>
      <c r="G174" s="27">
        <v>12094</v>
      </c>
      <c r="H174" s="22">
        <f t="shared" si="17"/>
        <v>44587.745833333334</v>
      </c>
      <c r="I174" s="23">
        <f t="shared" si="19"/>
        <v>449.90000000000146</v>
      </c>
      <c r="J174" s="17" t="str">
        <f t="shared" si="18"/>
        <v>NOT DUE</v>
      </c>
      <c r="K174" s="31" t="s">
        <v>863</v>
      </c>
      <c r="L174" s="20" t="s">
        <v>4454</v>
      </c>
    </row>
    <row r="175" spans="1:13" ht="36" customHeight="1">
      <c r="A175" s="17" t="s">
        <v>849</v>
      </c>
      <c r="B175" s="31" t="s">
        <v>864</v>
      </c>
      <c r="C175" s="31" t="s">
        <v>872</v>
      </c>
      <c r="D175" s="21">
        <v>2000</v>
      </c>
      <c r="E175" s="13">
        <v>41662</v>
      </c>
      <c r="F175" s="13">
        <v>44320</v>
      </c>
      <c r="G175" s="27">
        <v>22630.799999999999</v>
      </c>
      <c r="H175" s="22">
        <f>IF(I175&lt;=2000,$F$5+(I175/24),"error")</f>
        <v>44610.112500000003</v>
      </c>
      <c r="I175" s="238">
        <f t="shared" si="19"/>
        <v>986.70000000000073</v>
      </c>
      <c r="J175" s="17" t="str">
        <f t="shared" si="18"/>
        <v>NOT DUE</v>
      </c>
      <c r="K175" s="31" t="s">
        <v>873</v>
      </c>
      <c r="L175" s="20" t="s">
        <v>4455</v>
      </c>
      <c r="M175" s="315" t="s">
        <v>5226</v>
      </c>
    </row>
    <row r="176" spans="1:13" ht="36" customHeight="1">
      <c r="A176" s="17" t="s">
        <v>850</v>
      </c>
      <c r="B176" s="31" t="s">
        <v>864</v>
      </c>
      <c r="C176" s="31" t="s">
        <v>865</v>
      </c>
      <c r="D176" s="21">
        <v>43200</v>
      </c>
      <c r="E176" s="13">
        <v>41663</v>
      </c>
      <c r="F176" s="13">
        <v>43476</v>
      </c>
      <c r="G176" s="27">
        <v>16350</v>
      </c>
      <c r="H176" s="22">
        <f>IF(I176&lt;=43200,$F$5+(I176/24),"error")</f>
        <v>46065.07916666667</v>
      </c>
      <c r="I176" s="23">
        <f t="shared" si="19"/>
        <v>35905.9</v>
      </c>
      <c r="J176" s="17" t="str">
        <f t="shared" si="18"/>
        <v>NOT DUE</v>
      </c>
      <c r="K176" s="31" t="s">
        <v>874</v>
      </c>
      <c r="L176" s="20" t="s">
        <v>4455</v>
      </c>
    </row>
    <row r="177" spans="1:12" ht="36" customHeight="1">
      <c r="A177" s="17" t="s">
        <v>859</v>
      </c>
      <c r="B177" s="31" t="s">
        <v>866</v>
      </c>
      <c r="C177" s="31" t="s">
        <v>867</v>
      </c>
      <c r="D177" s="43">
        <v>12000</v>
      </c>
      <c r="E177" s="13">
        <v>41662</v>
      </c>
      <c r="F177" s="13">
        <v>43467</v>
      </c>
      <c r="G177" s="27">
        <v>16350</v>
      </c>
      <c r="H177" s="22">
        <f t="shared" ref="H177:H182" si="20">IF(I177&lt;=12000,$F$5+(I177/24),"error")</f>
        <v>44765.07916666667</v>
      </c>
      <c r="I177" s="23">
        <f t="shared" si="19"/>
        <v>4705.9000000000015</v>
      </c>
      <c r="J177" s="17" t="str">
        <f t="shared" si="18"/>
        <v>NOT DUE</v>
      </c>
      <c r="K177" s="31" t="s">
        <v>875</v>
      </c>
      <c r="L177" s="20" t="s">
        <v>4455</v>
      </c>
    </row>
    <row r="178" spans="1:12" ht="36" customHeight="1">
      <c r="A178" s="17" t="s">
        <v>860</v>
      </c>
      <c r="B178" s="31" t="s">
        <v>876</v>
      </c>
      <c r="C178" s="31" t="s">
        <v>877</v>
      </c>
      <c r="D178" s="43">
        <v>2000</v>
      </c>
      <c r="E178" s="13">
        <v>41662</v>
      </c>
      <c r="F178" s="13">
        <v>44275</v>
      </c>
      <c r="G178" s="27">
        <v>22323</v>
      </c>
      <c r="H178" s="22">
        <f>IF(I178&lt;=2000,$F$5+(I178/24),"error")</f>
        <v>44597.287499999999</v>
      </c>
      <c r="I178" s="23">
        <f t="shared" si="19"/>
        <v>678.90000000000146</v>
      </c>
      <c r="J178" s="17" t="str">
        <f t="shared" si="18"/>
        <v>NOT DUE</v>
      </c>
      <c r="K178" s="31" t="s">
        <v>879</v>
      </c>
      <c r="L178" s="20"/>
    </row>
    <row r="179" spans="1:12" ht="36" customHeight="1">
      <c r="A179" s="17" t="s">
        <v>861</v>
      </c>
      <c r="B179" s="31" t="s">
        <v>889</v>
      </c>
      <c r="C179" s="31" t="s">
        <v>880</v>
      </c>
      <c r="D179" s="21">
        <v>6000</v>
      </c>
      <c r="E179" s="13">
        <v>41662</v>
      </c>
      <c r="F179" s="13">
        <v>44012</v>
      </c>
      <c r="G179" s="27">
        <v>20322</v>
      </c>
      <c r="H179" s="22">
        <f>IF(I179&lt;=6000,$F$5+(I179/24),"error")</f>
        <v>44680.57916666667</v>
      </c>
      <c r="I179" s="23">
        <f t="shared" si="19"/>
        <v>2677.9000000000015</v>
      </c>
      <c r="J179" s="17" t="str">
        <f t="shared" si="18"/>
        <v>NOT DUE</v>
      </c>
      <c r="K179" s="31" t="s">
        <v>863</v>
      </c>
      <c r="L179" s="20"/>
    </row>
    <row r="180" spans="1:12" ht="36" customHeight="1">
      <c r="A180" s="17" t="s">
        <v>862</v>
      </c>
      <c r="B180" s="31" t="s">
        <v>889</v>
      </c>
      <c r="C180" s="31" t="s">
        <v>881</v>
      </c>
      <c r="D180" s="21">
        <v>6000</v>
      </c>
      <c r="E180" s="13">
        <v>41662</v>
      </c>
      <c r="F180" s="13">
        <v>44012</v>
      </c>
      <c r="G180" s="27">
        <v>20322</v>
      </c>
      <c r="H180" s="22">
        <f>IF(I180&lt;=6000,$F$5+(I180/24),"error")</f>
        <v>44680.57916666667</v>
      </c>
      <c r="I180" s="23">
        <f t="shared" si="19"/>
        <v>2677.9000000000015</v>
      </c>
      <c r="J180" s="17" t="str">
        <f t="shared" si="18"/>
        <v>NOT DUE</v>
      </c>
      <c r="K180" s="31" t="s">
        <v>886</v>
      </c>
      <c r="L180" s="20"/>
    </row>
    <row r="181" spans="1:12" ht="36" customHeight="1">
      <c r="A181" s="17" t="s">
        <v>868</v>
      </c>
      <c r="B181" s="31" t="s">
        <v>889</v>
      </c>
      <c r="C181" s="31" t="s">
        <v>885</v>
      </c>
      <c r="D181" s="21">
        <v>6000</v>
      </c>
      <c r="E181" s="13">
        <v>41662</v>
      </c>
      <c r="F181" s="13">
        <v>44012</v>
      </c>
      <c r="G181" s="27">
        <v>20322</v>
      </c>
      <c r="H181" s="22">
        <f>IF(I181&lt;=6000,$F$5+(I181/24),"error")</f>
        <v>44680.57916666667</v>
      </c>
      <c r="I181" s="23">
        <f t="shared" si="19"/>
        <v>2677.9000000000015</v>
      </c>
      <c r="J181" s="17" t="str">
        <f t="shared" si="18"/>
        <v>NOT DUE</v>
      </c>
      <c r="K181" s="31" t="s">
        <v>887</v>
      </c>
      <c r="L181" s="20"/>
    </row>
    <row r="182" spans="1:12" ht="36" customHeight="1">
      <c r="A182" s="17" t="s">
        <v>869</v>
      </c>
      <c r="B182" s="31" t="s">
        <v>889</v>
      </c>
      <c r="C182" s="31" t="s">
        <v>882</v>
      </c>
      <c r="D182" s="21">
        <v>12000</v>
      </c>
      <c r="E182" s="13">
        <v>41662</v>
      </c>
      <c r="F182" s="13">
        <v>43200</v>
      </c>
      <c r="G182" s="27">
        <v>12812</v>
      </c>
      <c r="H182" s="22">
        <f t="shared" si="20"/>
        <v>44617.662499999999</v>
      </c>
      <c r="I182" s="23">
        <f t="shared" si="19"/>
        <v>1167.9000000000015</v>
      </c>
      <c r="J182" s="17" t="str">
        <f t="shared" si="18"/>
        <v>NOT DUE</v>
      </c>
      <c r="K182" s="31" t="s">
        <v>888</v>
      </c>
      <c r="L182" s="20" t="s">
        <v>4457</v>
      </c>
    </row>
    <row r="183" spans="1:12" ht="36" customHeight="1">
      <c r="A183" s="17" t="s">
        <v>870</v>
      </c>
      <c r="B183" s="31" t="s">
        <v>889</v>
      </c>
      <c r="C183" s="31" t="s">
        <v>883</v>
      </c>
      <c r="D183" s="43">
        <v>24000</v>
      </c>
      <c r="E183" s="13">
        <v>41662</v>
      </c>
      <c r="F183" s="13">
        <v>41662</v>
      </c>
      <c r="G183" s="27">
        <v>0</v>
      </c>
      <c r="H183" s="22">
        <f>IF(I183&lt;=24000,$F$5+(I183/24),"error")</f>
        <v>44583.82916666667</v>
      </c>
      <c r="I183" s="23">
        <f t="shared" si="19"/>
        <v>355.90000000000146</v>
      </c>
      <c r="J183" s="17" t="str">
        <f t="shared" si="18"/>
        <v>NOT DUE</v>
      </c>
      <c r="K183" s="31" t="s">
        <v>888</v>
      </c>
      <c r="L183" s="20" t="s">
        <v>4458</v>
      </c>
    </row>
    <row r="184" spans="1:12" ht="36" customHeight="1">
      <c r="A184" s="17" t="s">
        <v>878</v>
      </c>
      <c r="B184" s="31" t="s">
        <v>889</v>
      </c>
      <c r="C184" s="31" t="s">
        <v>884</v>
      </c>
      <c r="D184" s="21">
        <v>24000</v>
      </c>
      <c r="E184" s="13">
        <v>41662</v>
      </c>
      <c r="F184" s="13">
        <v>41662</v>
      </c>
      <c r="G184" s="27">
        <v>0</v>
      </c>
      <c r="H184" s="22">
        <f>IF(I184&lt;=24000,$F$5+(I184/24),"error")</f>
        <v>44583.82916666667</v>
      </c>
      <c r="I184" s="23">
        <f t="shared" si="19"/>
        <v>355.90000000000146</v>
      </c>
      <c r="J184" s="17" t="str">
        <f t="shared" si="18"/>
        <v>NOT DUE</v>
      </c>
      <c r="K184" s="31" t="s">
        <v>888</v>
      </c>
      <c r="L184" s="20"/>
    </row>
    <row r="185" spans="1:12" ht="36" customHeight="1">
      <c r="A185" s="17" t="s">
        <v>894</v>
      </c>
      <c r="B185" s="31" t="s">
        <v>890</v>
      </c>
      <c r="C185" s="31" t="s">
        <v>880</v>
      </c>
      <c r="D185" s="21">
        <v>6000</v>
      </c>
      <c r="E185" s="13">
        <v>41662</v>
      </c>
      <c r="F185" s="13">
        <v>44012</v>
      </c>
      <c r="G185" s="27">
        <v>20322</v>
      </c>
      <c r="H185" s="22">
        <f>IF(I185&lt;=6000,$F$5+(I185/24),"error")</f>
        <v>44680.57916666667</v>
      </c>
      <c r="I185" s="23">
        <f t="shared" si="19"/>
        <v>2677.9000000000015</v>
      </c>
      <c r="J185" s="17" t="str">
        <f t="shared" si="18"/>
        <v>NOT DUE</v>
      </c>
      <c r="K185" s="31" t="s">
        <v>863</v>
      </c>
      <c r="L185" s="20"/>
    </row>
    <row r="186" spans="1:12" ht="36" customHeight="1">
      <c r="A186" s="17" t="s">
        <v>895</v>
      </c>
      <c r="B186" s="31" t="s">
        <v>890</v>
      </c>
      <c r="C186" s="31" t="s">
        <v>881</v>
      </c>
      <c r="D186" s="21">
        <v>6000</v>
      </c>
      <c r="E186" s="13">
        <v>41662</v>
      </c>
      <c r="F186" s="13">
        <v>44012</v>
      </c>
      <c r="G186" s="27">
        <v>20322</v>
      </c>
      <c r="H186" s="22">
        <f t="shared" ref="H186:H187" si="21">IF(I186&lt;=6000,$F$5+(I186/24),"error")</f>
        <v>44680.57916666667</v>
      </c>
      <c r="I186" s="23">
        <f t="shared" si="19"/>
        <v>2677.9000000000015</v>
      </c>
      <c r="J186" s="17" t="str">
        <f t="shared" si="18"/>
        <v>NOT DUE</v>
      </c>
      <c r="K186" s="31" t="s">
        <v>886</v>
      </c>
      <c r="L186" s="20"/>
    </row>
    <row r="187" spans="1:12" ht="36" customHeight="1">
      <c r="A187" s="17" t="s">
        <v>896</v>
      </c>
      <c r="B187" s="31" t="s">
        <v>890</v>
      </c>
      <c r="C187" s="31" t="s">
        <v>885</v>
      </c>
      <c r="D187" s="21">
        <v>6000</v>
      </c>
      <c r="E187" s="13">
        <v>41662</v>
      </c>
      <c r="F187" s="13">
        <v>44012</v>
      </c>
      <c r="G187" s="27">
        <v>20322</v>
      </c>
      <c r="H187" s="22">
        <f t="shared" si="21"/>
        <v>44680.57916666667</v>
      </c>
      <c r="I187" s="23">
        <f t="shared" si="19"/>
        <v>2677.9000000000015</v>
      </c>
      <c r="J187" s="17" t="str">
        <f t="shared" si="18"/>
        <v>NOT DUE</v>
      </c>
      <c r="K187" s="31" t="s">
        <v>887</v>
      </c>
      <c r="L187" s="20" t="s">
        <v>4457</v>
      </c>
    </row>
    <row r="188" spans="1:12" ht="36" customHeight="1">
      <c r="A188" s="17" t="s">
        <v>897</v>
      </c>
      <c r="B188" s="31" t="s">
        <v>890</v>
      </c>
      <c r="C188" s="31" t="s">
        <v>882</v>
      </c>
      <c r="D188" s="21">
        <v>12000</v>
      </c>
      <c r="E188" s="13">
        <v>41662</v>
      </c>
      <c r="F188" s="13">
        <v>43200</v>
      </c>
      <c r="G188" s="27">
        <v>12812</v>
      </c>
      <c r="H188" s="22">
        <f>IF(I188&lt;=12000,$F$5+(I188/24),"error")</f>
        <v>44617.662499999999</v>
      </c>
      <c r="I188" s="23">
        <f t="shared" si="19"/>
        <v>1167.9000000000015</v>
      </c>
      <c r="J188" s="17" t="str">
        <f t="shared" si="18"/>
        <v>NOT DUE</v>
      </c>
      <c r="K188" s="31" t="s">
        <v>888</v>
      </c>
      <c r="L188" s="20" t="s">
        <v>4458</v>
      </c>
    </row>
    <row r="189" spans="1:12" ht="36" customHeight="1">
      <c r="A189" s="17" t="s">
        <v>898</v>
      </c>
      <c r="B189" s="31" t="s">
        <v>890</v>
      </c>
      <c r="C189" s="31" t="s">
        <v>883</v>
      </c>
      <c r="D189" s="43">
        <v>24000</v>
      </c>
      <c r="E189" s="13">
        <v>41662</v>
      </c>
      <c r="F189" s="13">
        <v>41662</v>
      </c>
      <c r="G189" s="27">
        <v>0</v>
      </c>
      <c r="H189" s="22">
        <f t="shared" ref="H189:H190" si="22">IF(I189&lt;=24000,$F$5+(I189/24),"error")</f>
        <v>44583.82916666667</v>
      </c>
      <c r="I189" s="23">
        <f t="shared" si="19"/>
        <v>355.90000000000146</v>
      </c>
      <c r="J189" s="17" t="str">
        <f t="shared" si="18"/>
        <v>NOT DUE</v>
      </c>
      <c r="K189" s="31" t="s">
        <v>888</v>
      </c>
      <c r="L189" s="20"/>
    </row>
    <row r="190" spans="1:12" ht="36" customHeight="1">
      <c r="A190" s="17" t="s">
        <v>899</v>
      </c>
      <c r="B190" s="31" t="s">
        <v>890</v>
      </c>
      <c r="C190" s="31" t="s">
        <v>884</v>
      </c>
      <c r="D190" s="21">
        <v>24000</v>
      </c>
      <c r="E190" s="13">
        <v>41662</v>
      </c>
      <c r="F190" s="13">
        <v>41662</v>
      </c>
      <c r="G190" s="27">
        <v>0</v>
      </c>
      <c r="H190" s="22">
        <f t="shared" si="22"/>
        <v>44583.82916666667</v>
      </c>
      <c r="I190" s="23">
        <f t="shared" si="19"/>
        <v>355.90000000000146</v>
      </c>
      <c r="J190" s="17" t="str">
        <f t="shared" si="18"/>
        <v>NOT DUE</v>
      </c>
      <c r="K190" s="31" t="s">
        <v>888</v>
      </c>
      <c r="L190" s="20"/>
    </row>
    <row r="191" spans="1:12" ht="36" customHeight="1">
      <c r="A191" s="17" t="s">
        <v>900</v>
      </c>
      <c r="B191" s="31" t="s">
        <v>891</v>
      </c>
      <c r="C191" s="31" t="s">
        <v>880</v>
      </c>
      <c r="D191" s="21">
        <v>6000</v>
      </c>
      <c r="E191" s="13">
        <v>41662</v>
      </c>
      <c r="F191" s="13">
        <v>44012</v>
      </c>
      <c r="G191" s="27">
        <v>20322</v>
      </c>
      <c r="H191" s="22">
        <f>IF(I191&lt;=6000,$F$5+(I191/24),"error")</f>
        <v>44680.57916666667</v>
      </c>
      <c r="I191" s="23">
        <f t="shared" si="19"/>
        <v>2677.9000000000015</v>
      </c>
      <c r="J191" s="17" t="str">
        <f t="shared" si="18"/>
        <v>NOT DUE</v>
      </c>
      <c r="K191" s="31" t="s">
        <v>863</v>
      </c>
      <c r="L191" s="20"/>
    </row>
    <row r="192" spans="1:12" ht="36" customHeight="1">
      <c r="A192" s="17" t="s">
        <v>901</v>
      </c>
      <c r="B192" s="31" t="s">
        <v>891</v>
      </c>
      <c r="C192" s="31" t="s">
        <v>881</v>
      </c>
      <c r="D192" s="21">
        <v>6000</v>
      </c>
      <c r="E192" s="13">
        <v>41662</v>
      </c>
      <c r="F192" s="13">
        <v>44012</v>
      </c>
      <c r="G192" s="27">
        <v>20322</v>
      </c>
      <c r="H192" s="22">
        <f t="shared" ref="H192:H193" si="23">IF(I192&lt;=6000,$F$5+(I192/24),"error")</f>
        <v>44680.57916666667</v>
      </c>
      <c r="I192" s="23">
        <f t="shared" si="19"/>
        <v>2677.9000000000015</v>
      </c>
      <c r="J192" s="17" t="str">
        <f t="shared" si="18"/>
        <v>NOT DUE</v>
      </c>
      <c r="K192" s="31" t="s">
        <v>886</v>
      </c>
      <c r="L192" s="20"/>
    </row>
    <row r="193" spans="1:12" ht="36" customHeight="1">
      <c r="A193" s="17" t="s">
        <v>902</v>
      </c>
      <c r="B193" s="31" t="s">
        <v>891</v>
      </c>
      <c r="C193" s="31" t="s">
        <v>885</v>
      </c>
      <c r="D193" s="21">
        <v>6000</v>
      </c>
      <c r="E193" s="13">
        <v>41662</v>
      </c>
      <c r="F193" s="13">
        <v>44012</v>
      </c>
      <c r="G193" s="27">
        <v>20322</v>
      </c>
      <c r="H193" s="22">
        <f t="shared" si="23"/>
        <v>44680.57916666667</v>
      </c>
      <c r="I193" s="23">
        <f t="shared" si="19"/>
        <v>2677.9000000000015</v>
      </c>
      <c r="J193" s="17" t="str">
        <f t="shared" si="18"/>
        <v>NOT DUE</v>
      </c>
      <c r="K193" s="31" t="s">
        <v>887</v>
      </c>
      <c r="L193" s="20" t="s">
        <v>4457</v>
      </c>
    </row>
    <row r="194" spans="1:12" ht="36" customHeight="1">
      <c r="A194" s="17" t="s">
        <v>903</v>
      </c>
      <c r="B194" s="31" t="s">
        <v>891</v>
      </c>
      <c r="C194" s="31" t="s">
        <v>882</v>
      </c>
      <c r="D194" s="21">
        <v>12000</v>
      </c>
      <c r="E194" s="13">
        <v>41662</v>
      </c>
      <c r="F194" s="13">
        <v>43200</v>
      </c>
      <c r="G194" s="27">
        <v>12812</v>
      </c>
      <c r="H194" s="22">
        <f>IF(I194&lt;=12000,$F$5+(I194/24),"error")</f>
        <v>44617.662499999999</v>
      </c>
      <c r="I194" s="23">
        <f t="shared" si="19"/>
        <v>1167.9000000000015</v>
      </c>
      <c r="J194" s="17" t="str">
        <f t="shared" si="18"/>
        <v>NOT DUE</v>
      </c>
      <c r="K194" s="31" t="s">
        <v>888</v>
      </c>
      <c r="L194" s="20" t="s">
        <v>4458</v>
      </c>
    </row>
    <row r="195" spans="1:12" ht="36" customHeight="1">
      <c r="A195" s="17" t="s">
        <v>904</v>
      </c>
      <c r="B195" s="31" t="s">
        <v>891</v>
      </c>
      <c r="C195" s="31" t="s">
        <v>883</v>
      </c>
      <c r="D195" s="43">
        <v>24000</v>
      </c>
      <c r="E195" s="13">
        <v>41662</v>
      </c>
      <c r="F195" s="13">
        <v>41662</v>
      </c>
      <c r="G195" s="27">
        <v>0</v>
      </c>
      <c r="H195" s="22">
        <f t="shared" ref="H195:H196" si="24">IF(I195&lt;=24000,$F$5+(I195/24),"error")</f>
        <v>44583.82916666667</v>
      </c>
      <c r="I195" s="23">
        <f t="shared" si="19"/>
        <v>355.90000000000146</v>
      </c>
      <c r="J195" s="17" t="str">
        <f t="shared" si="18"/>
        <v>NOT DUE</v>
      </c>
      <c r="K195" s="31" t="s">
        <v>888</v>
      </c>
      <c r="L195" s="20"/>
    </row>
    <row r="196" spans="1:12" ht="36" customHeight="1">
      <c r="A196" s="17" t="s">
        <v>905</v>
      </c>
      <c r="B196" s="31" t="s">
        <v>891</v>
      </c>
      <c r="C196" s="31" t="s">
        <v>884</v>
      </c>
      <c r="D196" s="21">
        <v>24000</v>
      </c>
      <c r="E196" s="13">
        <v>41662</v>
      </c>
      <c r="F196" s="13">
        <v>41662</v>
      </c>
      <c r="G196" s="27">
        <v>0</v>
      </c>
      <c r="H196" s="22">
        <f t="shared" si="24"/>
        <v>44583.82916666667</v>
      </c>
      <c r="I196" s="23">
        <f t="shared" si="19"/>
        <v>355.90000000000146</v>
      </c>
      <c r="J196" s="17" t="str">
        <f t="shared" si="18"/>
        <v>NOT DUE</v>
      </c>
      <c r="K196" s="31" t="s">
        <v>888</v>
      </c>
      <c r="L196" s="20"/>
    </row>
    <row r="197" spans="1:12" ht="36" customHeight="1">
      <c r="A197" s="17" t="s">
        <v>906</v>
      </c>
      <c r="B197" s="31" t="s">
        <v>892</v>
      </c>
      <c r="C197" s="31" t="s">
        <v>880</v>
      </c>
      <c r="D197" s="21">
        <v>6000</v>
      </c>
      <c r="E197" s="13">
        <v>41662</v>
      </c>
      <c r="F197" s="13">
        <v>44012</v>
      </c>
      <c r="G197" s="27">
        <v>20322</v>
      </c>
      <c r="H197" s="22">
        <f>IF(I197&lt;=6000,$F$5+(I197/24),"error")</f>
        <v>44680.57916666667</v>
      </c>
      <c r="I197" s="23">
        <f t="shared" si="19"/>
        <v>2677.9000000000015</v>
      </c>
      <c r="J197" s="17" t="str">
        <f t="shared" si="18"/>
        <v>NOT DUE</v>
      </c>
      <c r="K197" s="31" t="s">
        <v>863</v>
      </c>
      <c r="L197" s="20"/>
    </row>
    <row r="198" spans="1:12" ht="36" customHeight="1">
      <c r="A198" s="17" t="s">
        <v>907</v>
      </c>
      <c r="B198" s="31" t="s">
        <v>892</v>
      </c>
      <c r="C198" s="31" t="s">
        <v>881</v>
      </c>
      <c r="D198" s="21">
        <v>6000</v>
      </c>
      <c r="E198" s="13">
        <v>41662</v>
      </c>
      <c r="F198" s="13">
        <v>44012</v>
      </c>
      <c r="G198" s="27">
        <v>20322</v>
      </c>
      <c r="H198" s="22">
        <f t="shared" ref="H198:H199" si="25">IF(I198&lt;=6000,$F$5+(I198/24),"error")</f>
        <v>44680.57916666667</v>
      </c>
      <c r="I198" s="23">
        <f t="shared" si="19"/>
        <v>2677.9000000000015</v>
      </c>
      <c r="J198" s="17" t="str">
        <f t="shared" si="18"/>
        <v>NOT DUE</v>
      </c>
      <c r="K198" s="31" t="s">
        <v>886</v>
      </c>
      <c r="L198" s="20"/>
    </row>
    <row r="199" spans="1:12" ht="36" customHeight="1">
      <c r="A199" s="17" t="s">
        <v>908</v>
      </c>
      <c r="B199" s="31" t="s">
        <v>892</v>
      </c>
      <c r="C199" s="31" t="s">
        <v>885</v>
      </c>
      <c r="D199" s="21">
        <v>6000</v>
      </c>
      <c r="E199" s="13">
        <v>41662</v>
      </c>
      <c r="F199" s="13">
        <v>44012</v>
      </c>
      <c r="G199" s="27">
        <v>20322</v>
      </c>
      <c r="H199" s="22">
        <f t="shared" si="25"/>
        <v>44680.57916666667</v>
      </c>
      <c r="I199" s="23">
        <f t="shared" si="19"/>
        <v>2677.9000000000015</v>
      </c>
      <c r="J199" s="17" t="str">
        <f t="shared" si="18"/>
        <v>NOT DUE</v>
      </c>
      <c r="K199" s="31" t="s">
        <v>887</v>
      </c>
      <c r="L199" s="20" t="s">
        <v>4457</v>
      </c>
    </row>
    <row r="200" spans="1:12" ht="36" customHeight="1">
      <c r="A200" s="17" t="s">
        <v>909</v>
      </c>
      <c r="B200" s="31" t="s">
        <v>892</v>
      </c>
      <c r="C200" s="31" t="s">
        <v>882</v>
      </c>
      <c r="D200" s="21">
        <v>12000</v>
      </c>
      <c r="E200" s="13">
        <v>41662</v>
      </c>
      <c r="F200" s="13">
        <v>43200</v>
      </c>
      <c r="G200" s="27">
        <v>12812</v>
      </c>
      <c r="H200" s="22">
        <f>IF(I200&lt;=12000,$F$5+(I200/24),"error")</f>
        <v>44617.662499999999</v>
      </c>
      <c r="I200" s="23">
        <f t="shared" si="19"/>
        <v>1167.9000000000015</v>
      </c>
      <c r="J200" s="17" t="str">
        <f t="shared" si="18"/>
        <v>NOT DUE</v>
      </c>
      <c r="K200" s="31" t="s">
        <v>888</v>
      </c>
      <c r="L200" s="20" t="s">
        <v>4458</v>
      </c>
    </row>
    <row r="201" spans="1:12" ht="36" customHeight="1">
      <c r="A201" s="17" t="s">
        <v>910</v>
      </c>
      <c r="B201" s="31" t="s">
        <v>892</v>
      </c>
      <c r="C201" s="31" t="s">
        <v>883</v>
      </c>
      <c r="D201" s="43">
        <v>24000</v>
      </c>
      <c r="E201" s="13">
        <v>41662</v>
      </c>
      <c r="F201" s="13">
        <v>41662</v>
      </c>
      <c r="G201" s="27">
        <v>0</v>
      </c>
      <c r="H201" s="22">
        <f t="shared" ref="H201:H202" si="26">IF(I201&lt;=24000,$F$5+(I201/24),"error")</f>
        <v>44583.82916666667</v>
      </c>
      <c r="I201" s="23">
        <f t="shared" si="19"/>
        <v>355.90000000000146</v>
      </c>
      <c r="J201" s="17" t="str">
        <f t="shared" ref="J201:J264" si="27">IF(I201="","",IF(I201&lt;0,"OVERDUE","NOT DUE"))</f>
        <v>NOT DUE</v>
      </c>
      <c r="K201" s="31" t="s">
        <v>888</v>
      </c>
      <c r="L201" s="20"/>
    </row>
    <row r="202" spans="1:12" ht="36" customHeight="1">
      <c r="A202" s="17" t="s">
        <v>911</v>
      </c>
      <c r="B202" s="31" t="s">
        <v>892</v>
      </c>
      <c r="C202" s="31" t="s">
        <v>884</v>
      </c>
      <c r="D202" s="21">
        <v>24000</v>
      </c>
      <c r="E202" s="13">
        <v>41662</v>
      </c>
      <c r="F202" s="13">
        <v>41662</v>
      </c>
      <c r="G202" s="27">
        <v>0</v>
      </c>
      <c r="H202" s="22">
        <f t="shared" si="26"/>
        <v>44583.82916666667</v>
      </c>
      <c r="I202" s="23">
        <f t="shared" ref="I202:I227" si="28">D202-($F$4-G202)</f>
        <v>355.90000000000146</v>
      </c>
      <c r="J202" s="17" t="str">
        <f t="shared" si="27"/>
        <v>NOT DUE</v>
      </c>
      <c r="K202" s="31" t="s">
        <v>888</v>
      </c>
      <c r="L202" s="20"/>
    </row>
    <row r="203" spans="1:12" ht="36" customHeight="1">
      <c r="A203" s="17" t="s">
        <v>912</v>
      </c>
      <c r="B203" s="31" t="s">
        <v>893</v>
      </c>
      <c r="C203" s="31" t="s">
        <v>880</v>
      </c>
      <c r="D203" s="21">
        <v>6000</v>
      </c>
      <c r="E203" s="13">
        <v>41662</v>
      </c>
      <c r="F203" s="13">
        <v>44012</v>
      </c>
      <c r="G203" s="27">
        <v>20322</v>
      </c>
      <c r="H203" s="22">
        <f>IF(I203&lt;=6000,$F$5+(I203/24),"error")</f>
        <v>44680.57916666667</v>
      </c>
      <c r="I203" s="23">
        <f t="shared" si="28"/>
        <v>2677.9000000000015</v>
      </c>
      <c r="J203" s="17" t="str">
        <f t="shared" si="27"/>
        <v>NOT DUE</v>
      </c>
      <c r="K203" s="31" t="s">
        <v>863</v>
      </c>
      <c r="L203" s="20"/>
    </row>
    <row r="204" spans="1:12" ht="36" customHeight="1">
      <c r="A204" s="17" t="s">
        <v>913</v>
      </c>
      <c r="B204" s="31" t="s">
        <v>893</v>
      </c>
      <c r="C204" s="31" t="s">
        <v>881</v>
      </c>
      <c r="D204" s="21">
        <v>6000</v>
      </c>
      <c r="E204" s="13">
        <v>41662</v>
      </c>
      <c r="F204" s="13">
        <v>44012</v>
      </c>
      <c r="G204" s="27">
        <v>20322</v>
      </c>
      <c r="H204" s="22">
        <f t="shared" ref="H204:H205" si="29">IF(I204&lt;=6000,$F$5+(I204/24),"error")</f>
        <v>44680.57916666667</v>
      </c>
      <c r="I204" s="23">
        <f t="shared" si="28"/>
        <v>2677.9000000000015</v>
      </c>
      <c r="J204" s="17" t="str">
        <f t="shared" si="27"/>
        <v>NOT DUE</v>
      </c>
      <c r="K204" s="31" t="s">
        <v>886</v>
      </c>
      <c r="L204" s="20"/>
    </row>
    <row r="205" spans="1:12" ht="36" customHeight="1">
      <c r="A205" s="17" t="s">
        <v>914</v>
      </c>
      <c r="B205" s="31" t="s">
        <v>893</v>
      </c>
      <c r="C205" s="31" t="s">
        <v>885</v>
      </c>
      <c r="D205" s="21">
        <v>6000</v>
      </c>
      <c r="E205" s="13">
        <v>41662</v>
      </c>
      <c r="F205" s="13">
        <v>44012</v>
      </c>
      <c r="G205" s="27">
        <v>20322</v>
      </c>
      <c r="H205" s="22">
        <f t="shared" si="29"/>
        <v>44680.57916666667</v>
      </c>
      <c r="I205" s="23">
        <f t="shared" si="28"/>
        <v>2677.9000000000015</v>
      </c>
      <c r="J205" s="17" t="str">
        <f t="shared" si="27"/>
        <v>NOT DUE</v>
      </c>
      <c r="K205" s="31" t="s">
        <v>887</v>
      </c>
      <c r="L205" s="20" t="s">
        <v>4457</v>
      </c>
    </row>
    <row r="206" spans="1:12" ht="36" customHeight="1">
      <c r="A206" s="17" t="s">
        <v>915</v>
      </c>
      <c r="B206" s="31" t="s">
        <v>893</v>
      </c>
      <c r="C206" s="31" t="s">
        <v>882</v>
      </c>
      <c r="D206" s="21">
        <v>12000</v>
      </c>
      <c r="E206" s="13">
        <v>41662</v>
      </c>
      <c r="F206" s="13">
        <v>43200</v>
      </c>
      <c r="G206" s="27">
        <v>12812</v>
      </c>
      <c r="H206" s="22">
        <f>IF(I206&lt;=12000,$F$5+(I206/24),"error")</f>
        <v>44617.662499999999</v>
      </c>
      <c r="I206" s="23">
        <f t="shared" si="28"/>
        <v>1167.9000000000015</v>
      </c>
      <c r="J206" s="17" t="str">
        <f t="shared" si="27"/>
        <v>NOT DUE</v>
      </c>
      <c r="K206" s="31" t="s">
        <v>888</v>
      </c>
      <c r="L206" s="20" t="s">
        <v>4458</v>
      </c>
    </row>
    <row r="207" spans="1:12" ht="36" customHeight="1">
      <c r="A207" s="17" t="s">
        <v>916</v>
      </c>
      <c r="B207" s="31" t="s">
        <v>893</v>
      </c>
      <c r="C207" s="31" t="s">
        <v>883</v>
      </c>
      <c r="D207" s="43">
        <v>24000</v>
      </c>
      <c r="E207" s="13">
        <v>41662</v>
      </c>
      <c r="F207" s="13">
        <v>41662</v>
      </c>
      <c r="G207" s="27">
        <v>0</v>
      </c>
      <c r="H207" s="22">
        <f t="shared" ref="H207:H208" si="30">IF(I207&lt;=24000,$F$5+(I207/24),"error")</f>
        <v>44583.82916666667</v>
      </c>
      <c r="I207" s="23">
        <f t="shared" si="28"/>
        <v>355.90000000000146</v>
      </c>
      <c r="J207" s="17" t="str">
        <f t="shared" si="27"/>
        <v>NOT DUE</v>
      </c>
      <c r="K207" s="31" t="s">
        <v>888</v>
      </c>
      <c r="L207" s="20"/>
    </row>
    <row r="208" spans="1:12" ht="36" customHeight="1">
      <c r="A208" s="17" t="s">
        <v>917</v>
      </c>
      <c r="B208" s="31" t="s">
        <v>893</v>
      </c>
      <c r="C208" s="31" t="s">
        <v>884</v>
      </c>
      <c r="D208" s="21">
        <v>24000</v>
      </c>
      <c r="E208" s="13">
        <v>41662</v>
      </c>
      <c r="F208" s="13">
        <v>41662</v>
      </c>
      <c r="G208" s="27">
        <v>0</v>
      </c>
      <c r="H208" s="22">
        <f t="shared" si="30"/>
        <v>44583.82916666667</v>
      </c>
      <c r="I208" s="23">
        <f t="shared" si="28"/>
        <v>355.90000000000146</v>
      </c>
      <c r="J208" s="17" t="str">
        <f t="shared" si="27"/>
        <v>NOT DUE</v>
      </c>
      <c r="K208" s="31" t="s">
        <v>888</v>
      </c>
      <c r="L208" s="20"/>
    </row>
    <row r="209" spans="1:12" ht="36" customHeight="1">
      <c r="A209" s="17" t="s">
        <v>918</v>
      </c>
      <c r="B209" s="31" t="s">
        <v>925</v>
      </c>
      <c r="C209" s="31" t="s">
        <v>924</v>
      </c>
      <c r="D209" s="50">
        <v>1500</v>
      </c>
      <c r="E209" s="13">
        <v>41662</v>
      </c>
      <c r="F209" s="13">
        <v>44393</v>
      </c>
      <c r="G209" s="27">
        <v>23214</v>
      </c>
      <c r="H209" s="22">
        <f>IF(I209&lt;=1500,$F$5+(I209/24),"error")</f>
        <v>44613.57916666667</v>
      </c>
      <c r="I209" s="238">
        <f t="shared" si="28"/>
        <v>1069.9000000000015</v>
      </c>
      <c r="J209" s="17" t="str">
        <f t="shared" si="27"/>
        <v>NOT DUE</v>
      </c>
      <c r="K209" s="31" t="s">
        <v>930</v>
      </c>
      <c r="L209" s="123"/>
    </row>
    <row r="210" spans="1:12" ht="36" customHeight="1">
      <c r="A210" s="17" t="s">
        <v>919</v>
      </c>
      <c r="B210" s="31" t="s">
        <v>926</v>
      </c>
      <c r="C210" s="31" t="s">
        <v>924</v>
      </c>
      <c r="D210" s="50">
        <v>1500</v>
      </c>
      <c r="E210" s="13">
        <v>41662</v>
      </c>
      <c r="F210" s="13">
        <v>44393</v>
      </c>
      <c r="G210" s="27">
        <v>23214</v>
      </c>
      <c r="H210" s="22">
        <f t="shared" ref="H210:H213" si="31">IF(I210&lt;=1500,$F$5+(I210/24),"error")</f>
        <v>44613.57916666667</v>
      </c>
      <c r="I210" s="238">
        <f t="shared" si="28"/>
        <v>1069.9000000000015</v>
      </c>
      <c r="J210" s="17" t="str">
        <f t="shared" si="27"/>
        <v>NOT DUE</v>
      </c>
      <c r="K210" s="31" t="s">
        <v>930</v>
      </c>
      <c r="L210" s="123"/>
    </row>
    <row r="211" spans="1:12" ht="36" customHeight="1">
      <c r="A211" s="17" t="s">
        <v>920</v>
      </c>
      <c r="B211" s="31" t="s">
        <v>927</v>
      </c>
      <c r="C211" s="31" t="s">
        <v>924</v>
      </c>
      <c r="D211" s="50">
        <v>1500</v>
      </c>
      <c r="E211" s="13">
        <v>41662</v>
      </c>
      <c r="F211" s="13">
        <v>44393</v>
      </c>
      <c r="G211" s="27">
        <v>23214</v>
      </c>
      <c r="H211" s="22">
        <f t="shared" si="31"/>
        <v>44613.57916666667</v>
      </c>
      <c r="I211" s="238">
        <f t="shared" si="28"/>
        <v>1069.9000000000015</v>
      </c>
      <c r="J211" s="17" t="str">
        <f t="shared" si="27"/>
        <v>NOT DUE</v>
      </c>
      <c r="K211" s="31" t="s">
        <v>930</v>
      </c>
      <c r="L211" s="123"/>
    </row>
    <row r="212" spans="1:12" ht="36" customHeight="1">
      <c r="A212" s="17" t="s">
        <v>921</v>
      </c>
      <c r="B212" s="31" t="s">
        <v>928</v>
      </c>
      <c r="C212" s="31" t="s">
        <v>924</v>
      </c>
      <c r="D212" s="50">
        <v>1500</v>
      </c>
      <c r="E212" s="13">
        <v>41662</v>
      </c>
      <c r="F212" s="13">
        <v>44393</v>
      </c>
      <c r="G212" s="27">
        <v>23214</v>
      </c>
      <c r="H212" s="22">
        <f t="shared" si="31"/>
        <v>44613.57916666667</v>
      </c>
      <c r="I212" s="238">
        <f t="shared" si="28"/>
        <v>1069.9000000000015</v>
      </c>
      <c r="J212" s="17" t="str">
        <f t="shared" si="27"/>
        <v>NOT DUE</v>
      </c>
      <c r="K212" s="31" t="s">
        <v>930</v>
      </c>
      <c r="L212" s="123"/>
    </row>
    <row r="213" spans="1:12" ht="36" customHeight="1">
      <c r="A213" s="17" t="s">
        <v>922</v>
      </c>
      <c r="B213" s="31" t="s">
        <v>929</v>
      </c>
      <c r="C213" s="31" t="s">
        <v>924</v>
      </c>
      <c r="D213" s="50">
        <v>1500</v>
      </c>
      <c r="E213" s="13">
        <v>41662</v>
      </c>
      <c r="F213" s="13">
        <v>44393</v>
      </c>
      <c r="G213" s="27">
        <v>23214</v>
      </c>
      <c r="H213" s="22">
        <f t="shared" si="31"/>
        <v>44613.57916666667</v>
      </c>
      <c r="I213" s="238">
        <f t="shared" si="28"/>
        <v>1069.9000000000015</v>
      </c>
      <c r="J213" s="17" t="str">
        <f t="shared" si="27"/>
        <v>NOT DUE</v>
      </c>
      <c r="K213" s="31" t="s">
        <v>930</v>
      </c>
      <c r="L213" s="123"/>
    </row>
    <row r="214" spans="1:12" ht="36" customHeight="1">
      <c r="A214" s="17" t="s">
        <v>923</v>
      </c>
      <c r="B214" s="31" t="s">
        <v>936</v>
      </c>
      <c r="C214" s="31" t="s">
        <v>937</v>
      </c>
      <c r="D214" s="50">
        <v>12000</v>
      </c>
      <c r="E214" s="13">
        <v>41662</v>
      </c>
      <c r="F214" s="13">
        <v>44012</v>
      </c>
      <c r="G214" s="27">
        <v>20322</v>
      </c>
      <c r="H214" s="22">
        <f>IF(I214&lt;=12000,$F$5+(I214/24),"error")</f>
        <v>44930.57916666667</v>
      </c>
      <c r="I214" s="23">
        <f t="shared" si="28"/>
        <v>8677.9000000000015</v>
      </c>
      <c r="J214" s="17" t="str">
        <f t="shared" si="27"/>
        <v>NOT DUE</v>
      </c>
      <c r="K214" s="31" t="s">
        <v>940</v>
      </c>
      <c r="L214" s="20"/>
    </row>
    <row r="215" spans="1:12" ht="36" customHeight="1">
      <c r="A215" s="17" t="s">
        <v>931</v>
      </c>
      <c r="B215" s="31" t="s">
        <v>938</v>
      </c>
      <c r="C215" s="31" t="s">
        <v>939</v>
      </c>
      <c r="D215" s="21">
        <v>6000</v>
      </c>
      <c r="E215" s="13">
        <v>41662</v>
      </c>
      <c r="F215" s="13">
        <v>43735</v>
      </c>
      <c r="G215" s="27">
        <v>18365</v>
      </c>
      <c r="H215" s="22">
        <f>IF(I215&lt;=6000,$F$5+(I215/24),"error")</f>
        <v>44599.037499999999</v>
      </c>
      <c r="I215" s="23">
        <f t="shared" si="28"/>
        <v>720.90000000000146</v>
      </c>
      <c r="J215" s="17" t="str">
        <f t="shared" si="27"/>
        <v>NOT DUE</v>
      </c>
      <c r="K215" s="31" t="s">
        <v>941</v>
      </c>
      <c r="L215" s="123"/>
    </row>
    <row r="216" spans="1:12" ht="36" customHeight="1">
      <c r="A216" s="17" t="s">
        <v>932</v>
      </c>
      <c r="B216" s="31" t="s">
        <v>944</v>
      </c>
      <c r="C216" s="31" t="s">
        <v>945</v>
      </c>
      <c r="D216" s="21">
        <v>200</v>
      </c>
      <c r="E216" s="13">
        <v>41662</v>
      </c>
      <c r="F216" s="13">
        <v>44517</v>
      </c>
      <c r="G216" s="27">
        <v>23455</v>
      </c>
      <c r="H216" s="22">
        <f>IF(I216&lt;=200,$F$5+(I216/24),"error")</f>
        <v>44569.45416666667</v>
      </c>
      <c r="I216" s="238">
        <f t="shared" si="28"/>
        <v>10.900000000001455</v>
      </c>
      <c r="J216" s="17" t="str">
        <f t="shared" si="27"/>
        <v>NOT DUE</v>
      </c>
      <c r="K216" s="31" t="s">
        <v>953</v>
      </c>
      <c r="L216" s="271"/>
    </row>
    <row r="217" spans="1:12" ht="36" customHeight="1">
      <c r="A217" s="17" t="s">
        <v>933</v>
      </c>
      <c r="B217" s="31" t="s">
        <v>944</v>
      </c>
      <c r="C217" s="31" t="s">
        <v>946</v>
      </c>
      <c r="D217" s="21">
        <v>200</v>
      </c>
      <c r="E217" s="13">
        <v>41662</v>
      </c>
      <c r="F217" s="13">
        <v>44517</v>
      </c>
      <c r="G217" s="27">
        <v>23455</v>
      </c>
      <c r="H217" s="22">
        <f t="shared" ref="H217:H218" si="32">IF(I217&lt;=200,$F$5+(I217/24),"error")</f>
        <v>44569.45416666667</v>
      </c>
      <c r="I217" s="238">
        <f t="shared" si="28"/>
        <v>10.900000000001455</v>
      </c>
      <c r="J217" s="17" t="str">
        <f t="shared" si="27"/>
        <v>NOT DUE</v>
      </c>
      <c r="K217" s="31" t="s">
        <v>954</v>
      </c>
      <c r="L217" s="271"/>
    </row>
    <row r="218" spans="1:12" ht="36" customHeight="1">
      <c r="A218" s="17" t="s">
        <v>934</v>
      </c>
      <c r="B218" s="31" t="s">
        <v>944</v>
      </c>
      <c r="C218" s="31" t="s">
        <v>947</v>
      </c>
      <c r="D218" s="21">
        <v>200</v>
      </c>
      <c r="E218" s="13">
        <v>41662</v>
      </c>
      <c r="F218" s="13">
        <v>44517</v>
      </c>
      <c r="G218" s="27">
        <v>23455</v>
      </c>
      <c r="H218" s="22">
        <f t="shared" si="32"/>
        <v>44569.45416666667</v>
      </c>
      <c r="I218" s="238">
        <f t="shared" si="28"/>
        <v>10.900000000001455</v>
      </c>
      <c r="J218" s="17" t="str">
        <f t="shared" si="27"/>
        <v>NOT DUE</v>
      </c>
      <c r="K218" s="31" t="s">
        <v>955</v>
      </c>
      <c r="L218" s="271"/>
    </row>
    <row r="219" spans="1:12" ht="36" customHeight="1">
      <c r="A219" s="17" t="s">
        <v>935</v>
      </c>
      <c r="B219" s="31" t="s">
        <v>560</v>
      </c>
      <c r="C219" s="31" t="s">
        <v>948</v>
      </c>
      <c r="D219" s="21">
        <v>8000</v>
      </c>
      <c r="E219" s="13">
        <v>41662</v>
      </c>
      <c r="F219" s="13">
        <v>43389</v>
      </c>
      <c r="G219" s="27">
        <v>15498</v>
      </c>
      <c r="H219" s="22">
        <f>IF(I219&lt;=8000,$F$5+(I219/24),"error")</f>
        <v>44562.912499999999</v>
      </c>
      <c r="I219" s="23">
        <f t="shared" si="28"/>
        <v>-146.09999999999854</v>
      </c>
      <c r="J219" s="17" t="str">
        <f t="shared" si="27"/>
        <v>OVERDUE</v>
      </c>
      <c r="K219" s="31" t="s">
        <v>956</v>
      </c>
      <c r="L219" s="125" t="s">
        <v>5308</v>
      </c>
    </row>
    <row r="220" spans="1:12" ht="36" customHeight="1">
      <c r="A220" s="17" t="s">
        <v>942</v>
      </c>
      <c r="B220" s="31" t="s">
        <v>560</v>
      </c>
      <c r="C220" s="31" t="s">
        <v>949</v>
      </c>
      <c r="D220" s="21">
        <v>8000</v>
      </c>
      <c r="E220" s="13">
        <v>41662</v>
      </c>
      <c r="F220" s="13">
        <v>43389</v>
      </c>
      <c r="G220" s="27">
        <v>15498</v>
      </c>
      <c r="H220" s="22">
        <f t="shared" ref="H220:H223" si="33">IF(I220&lt;=8000,$F$5+(I220/24),"error")</f>
        <v>44562.912499999999</v>
      </c>
      <c r="I220" s="23">
        <f t="shared" si="28"/>
        <v>-146.09999999999854</v>
      </c>
      <c r="J220" s="17" t="str">
        <f t="shared" si="27"/>
        <v>OVERDUE</v>
      </c>
      <c r="K220" s="31" t="s">
        <v>956</v>
      </c>
      <c r="L220" s="125" t="s">
        <v>5308</v>
      </c>
    </row>
    <row r="221" spans="1:12" ht="36" customHeight="1">
      <c r="A221" s="17" t="s">
        <v>943</v>
      </c>
      <c r="B221" s="31" t="s">
        <v>560</v>
      </c>
      <c r="C221" s="31" t="s">
        <v>950</v>
      </c>
      <c r="D221" s="21">
        <v>8000</v>
      </c>
      <c r="E221" s="13">
        <v>41662</v>
      </c>
      <c r="F221" s="13">
        <v>43389</v>
      </c>
      <c r="G221" s="27">
        <v>15498</v>
      </c>
      <c r="H221" s="22">
        <f t="shared" si="33"/>
        <v>44562.912499999999</v>
      </c>
      <c r="I221" s="23">
        <f t="shared" si="28"/>
        <v>-146.09999999999854</v>
      </c>
      <c r="J221" s="17" t="str">
        <f t="shared" si="27"/>
        <v>OVERDUE</v>
      </c>
      <c r="K221" s="31" t="s">
        <v>957</v>
      </c>
      <c r="L221" s="125" t="s">
        <v>5308</v>
      </c>
    </row>
    <row r="222" spans="1:12" ht="36" customHeight="1">
      <c r="A222" s="17" t="s">
        <v>958</v>
      </c>
      <c r="B222" s="31" t="s">
        <v>560</v>
      </c>
      <c r="C222" s="31" t="s">
        <v>951</v>
      </c>
      <c r="D222" s="21">
        <v>8000</v>
      </c>
      <c r="E222" s="13">
        <v>41662</v>
      </c>
      <c r="F222" s="13">
        <v>43389</v>
      </c>
      <c r="G222" s="27">
        <v>15498</v>
      </c>
      <c r="H222" s="22">
        <f t="shared" si="33"/>
        <v>44562.912499999999</v>
      </c>
      <c r="I222" s="23">
        <f t="shared" si="28"/>
        <v>-146.09999999999854</v>
      </c>
      <c r="J222" s="17" t="str">
        <f t="shared" si="27"/>
        <v>OVERDUE</v>
      </c>
      <c r="K222" s="31" t="s">
        <v>957</v>
      </c>
      <c r="L222" s="125" t="s">
        <v>5308</v>
      </c>
    </row>
    <row r="223" spans="1:12" ht="36" customHeight="1">
      <c r="A223" s="17" t="s">
        <v>959</v>
      </c>
      <c r="B223" s="31" t="s">
        <v>560</v>
      </c>
      <c r="C223" s="31" t="s">
        <v>952</v>
      </c>
      <c r="D223" s="21">
        <v>8000</v>
      </c>
      <c r="E223" s="13">
        <v>41662</v>
      </c>
      <c r="F223" s="13">
        <v>43389</v>
      </c>
      <c r="G223" s="27">
        <v>15498</v>
      </c>
      <c r="H223" s="22">
        <f t="shared" si="33"/>
        <v>44562.912499999999</v>
      </c>
      <c r="I223" s="23">
        <f t="shared" si="28"/>
        <v>-146.09999999999854</v>
      </c>
      <c r="J223" s="17" t="str">
        <f t="shared" si="27"/>
        <v>OVERDUE</v>
      </c>
      <c r="K223" s="31" t="s">
        <v>957</v>
      </c>
      <c r="L223" s="125" t="s">
        <v>5308</v>
      </c>
    </row>
    <row r="224" spans="1:12" ht="36" customHeight="1">
      <c r="A224" s="17" t="s">
        <v>960</v>
      </c>
      <c r="B224" s="31" t="s">
        <v>966</v>
      </c>
      <c r="C224" s="31" t="s">
        <v>967</v>
      </c>
      <c r="D224" s="21">
        <v>300</v>
      </c>
      <c r="E224" s="13">
        <v>41662</v>
      </c>
      <c r="F224" s="13">
        <v>44495</v>
      </c>
      <c r="G224" s="27">
        <v>23376</v>
      </c>
      <c r="H224" s="22">
        <f>IF(I224&lt;=300,$F$5+(I224/24),"error")</f>
        <v>44570.32916666667</v>
      </c>
      <c r="I224" s="23">
        <f t="shared" si="28"/>
        <v>31.900000000001455</v>
      </c>
      <c r="J224" s="17" t="str">
        <f t="shared" si="27"/>
        <v>NOT DUE</v>
      </c>
      <c r="K224" s="31" t="s">
        <v>974</v>
      </c>
      <c r="L224" s="271"/>
    </row>
    <row r="225" spans="1:12" ht="36" customHeight="1">
      <c r="A225" s="17" t="s">
        <v>961</v>
      </c>
      <c r="B225" s="31" t="s">
        <v>968</v>
      </c>
      <c r="C225" s="31" t="s">
        <v>969</v>
      </c>
      <c r="D225" s="21">
        <v>2000</v>
      </c>
      <c r="E225" s="13">
        <v>41662</v>
      </c>
      <c r="F225" s="13">
        <v>44208</v>
      </c>
      <c r="G225" s="27">
        <v>22041.4</v>
      </c>
      <c r="H225" s="22">
        <f>IF(I225&lt;=2000,$F$5+(I225/24),"error")</f>
        <v>44585.554166666669</v>
      </c>
      <c r="I225" s="238">
        <f t="shared" si="28"/>
        <v>397.30000000000291</v>
      </c>
      <c r="J225" s="17" t="str">
        <f t="shared" si="27"/>
        <v>NOT DUE</v>
      </c>
      <c r="K225" s="31" t="s">
        <v>975</v>
      </c>
      <c r="L225" s="20"/>
    </row>
    <row r="226" spans="1:12" ht="36" customHeight="1">
      <c r="A226" s="17" t="s">
        <v>962</v>
      </c>
      <c r="B226" s="31" t="s">
        <v>970</v>
      </c>
      <c r="C226" s="31" t="s">
        <v>971</v>
      </c>
      <c r="D226" s="21">
        <v>2000</v>
      </c>
      <c r="E226" s="13">
        <v>41662</v>
      </c>
      <c r="F226" s="13">
        <v>44208</v>
      </c>
      <c r="G226" s="27">
        <v>22041.4</v>
      </c>
      <c r="H226" s="22">
        <f>IF(I226&lt;=2000,$F$5+(I226/24),"error")</f>
        <v>44585.554166666669</v>
      </c>
      <c r="I226" s="238">
        <f t="shared" si="28"/>
        <v>397.30000000000291</v>
      </c>
      <c r="J226" s="17" t="str">
        <f t="shared" si="27"/>
        <v>NOT DUE</v>
      </c>
      <c r="K226" s="31" t="s">
        <v>603</v>
      </c>
      <c r="L226" s="20" t="s">
        <v>4456</v>
      </c>
    </row>
    <row r="227" spans="1:12" ht="36" customHeight="1">
      <c r="A227" s="17" t="s">
        <v>963</v>
      </c>
      <c r="B227" s="31" t="s">
        <v>973</v>
      </c>
      <c r="C227" s="31" t="s">
        <v>867</v>
      </c>
      <c r="D227" s="43">
        <v>24000</v>
      </c>
      <c r="E227" s="13">
        <v>41662</v>
      </c>
      <c r="F227" s="13">
        <v>41662</v>
      </c>
      <c r="G227" s="27">
        <v>0</v>
      </c>
      <c r="H227" s="22">
        <f>IF(I227&lt;=24000,$F$5+(I227/24),"error")</f>
        <v>44583.82916666667</v>
      </c>
      <c r="I227" s="16">
        <f t="shared" si="28"/>
        <v>355.90000000000146</v>
      </c>
      <c r="J227" s="17" t="str">
        <f t="shared" si="27"/>
        <v>NOT DUE</v>
      </c>
      <c r="K227" s="31" t="s">
        <v>976</v>
      </c>
      <c r="L227" s="125"/>
    </row>
    <row r="228" spans="1:12" ht="36" customHeight="1">
      <c r="A228" s="17" t="s">
        <v>964</v>
      </c>
      <c r="B228" s="31" t="s">
        <v>983</v>
      </c>
      <c r="C228" s="31" t="s">
        <v>865</v>
      </c>
      <c r="D228" s="21">
        <v>12000</v>
      </c>
      <c r="E228" s="13">
        <v>41662</v>
      </c>
      <c r="F228" s="13">
        <v>43183</v>
      </c>
      <c r="G228" s="27">
        <v>12094</v>
      </c>
      <c r="H228" s="22">
        <f>IF(I228&lt;=12000,$F$5+(I228/24),"error")</f>
        <v>44587.745833333334</v>
      </c>
      <c r="I228" s="23">
        <f t="shared" ref="I228:I248" si="34">D228-($F$4-G228)</f>
        <v>449.90000000000146</v>
      </c>
      <c r="J228" s="17" t="str">
        <f t="shared" si="27"/>
        <v>NOT DUE</v>
      </c>
      <c r="K228" s="31" t="s">
        <v>986</v>
      </c>
      <c r="L228" s="20" t="s">
        <v>4460</v>
      </c>
    </row>
    <row r="229" spans="1:12" ht="36" customHeight="1">
      <c r="A229" s="17" t="s">
        <v>965</v>
      </c>
      <c r="B229" s="31" t="s">
        <v>984</v>
      </c>
      <c r="C229" s="31" t="s">
        <v>985</v>
      </c>
      <c r="D229" s="21">
        <v>12000</v>
      </c>
      <c r="E229" s="13">
        <v>41662</v>
      </c>
      <c r="F229" s="13">
        <v>43183</v>
      </c>
      <c r="G229" s="27">
        <v>12094</v>
      </c>
      <c r="H229" s="22">
        <f t="shared" ref="H229:H231" si="35">IF(I229&lt;=12000,$F$5+(I229/24),"error")</f>
        <v>44587.745833333334</v>
      </c>
      <c r="I229" s="23">
        <f t="shared" si="34"/>
        <v>449.90000000000146</v>
      </c>
      <c r="J229" s="17" t="str">
        <f t="shared" si="27"/>
        <v>NOT DUE</v>
      </c>
      <c r="K229" s="31" t="s">
        <v>987</v>
      </c>
      <c r="L229" s="20" t="s">
        <v>4460</v>
      </c>
    </row>
    <row r="230" spans="1:12" ht="36" customHeight="1">
      <c r="A230" s="17" t="s">
        <v>977</v>
      </c>
      <c r="B230" s="31" t="s">
        <v>990</v>
      </c>
      <c r="C230" s="31" t="s">
        <v>867</v>
      </c>
      <c r="D230" s="43">
        <v>12000</v>
      </c>
      <c r="E230" s="13">
        <v>41662</v>
      </c>
      <c r="F230" s="252">
        <v>43318</v>
      </c>
      <c r="G230" s="251">
        <v>14362</v>
      </c>
      <c r="H230" s="22">
        <f t="shared" si="35"/>
        <v>44682.245833333334</v>
      </c>
      <c r="I230" s="23">
        <f t="shared" si="34"/>
        <v>2717.9000000000015</v>
      </c>
      <c r="J230" s="17" t="str">
        <f t="shared" si="27"/>
        <v>NOT DUE</v>
      </c>
      <c r="K230" s="31" t="s">
        <v>998</v>
      </c>
      <c r="L230" s="20" t="s">
        <v>4460</v>
      </c>
    </row>
    <row r="231" spans="1:12" ht="36" customHeight="1">
      <c r="A231" s="17" t="s">
        <v>978</v>
      </c>
      <c r="B231" s="31" t="s">
        <v>990</v>
      </c>
      <c r="C231" s="31" t="s">
        <v>991</v>
      </c>
      <c r="D231" s="43">
        <v>12000</v>
      </c>
      <c r="E231" s="13">
        <v>41662</v>
      </c>
      <c r="F231" s="252">
        <v>43318</v>
      </c>
      <c r="G231" s="251">
        <v>14362</v>
      </c>
      <c r="H231" s="22">
        <f t="shared" si="35"/>
        <v>44682.245833333334</v>
      </c>
      <c r="I231" s="23">
        <f t="shared" si="34"/>
        <v>2717.9000000000015</v>
      </c>
      <c r="J231" s="17" t="str">
        <f t="shared" si="27"/>
        <v>NOT DUE</v>
      </c>
      <c r="K231" s="31" t="s">
        <v>999</v>
      </c>
      <c r="L231" s="20" t="s">
        <v>4460</v>
      </c>
    </row>
    <row r="232" spans="1:12" ht="36" customHeight="1">
      <c r="A232" s="17" t="s">
        <v>979</v>
      </c>
      <c r="B232" s="31" t="s">
        <v>992</v>
      </c>
      <c r="C232" s="31" t="s">
        <v>993</v>
      </c>
      <c r="D232" s="43">
        <v>6000</v>
      </c>
      <c r="E232" s="13">
        <v>41662</v>
      </c>
      <c r="F232" s="13">
        <v>44012</v>
      </c>
      <c r="G232" s="27">
        <v>20322</v>
      </c>
      <c r="H232" s="22">
        <f>IF(I232&lt;=6000,$F$5+(I232/24),"error")</f>
        <v>44680.57916666667</v>
      </c>
      <c r="I232" s="23">
        <f t="shared" si="34"/>
        <v>2677.9000000000015</v>
      </c>
      <c r="J232" s="17" t="str">
        <f t="shared" si="27"/>
        <v>NOT DUE</v>
      </c>
      <c r="K232" s="31" t="s">
        <v>1000</v>
      </c>
      <c r="L232" s="20" t="s">
        <v>4460</v>
      </c>
    </row>
    <row r="233" spans="1:12" ht="36" customHeight="1">
      <c r="A233" s="17" t="s">
        <v>980</v>
      </c>
      <c r="B233" s="31" t="s">
        <v>994</v>
      </c>
      <c r="C233" s="31" t="s">
        <v>865</v>
      </c>
      <c r="D233" s="43">
        <v>24000</v>
      </c>
      <c r="E233" s="13">
        <v>41662</v>
      </c>
      <c r="F233" s="13">
        <v>41662</v>
      </c>
      <c r="G233" s="27">
        <v>0</v>
      </c>
      <c r="H233" s="22">
        <f>IF(I233&lt;=24000,$F$5+(I233/24),"error")</f>
        <v>44583.82916666667</v>
      </c>
      <c r="I233" s="23">
        <f t="shared" si="34"/>
        <v>355.90000000000146</v>
      </c>
      <c r="J233" s="17" t="str">
        <f t="shared" si="27"/>
        <v>NOT DUE</v>
      </c>
      <c r="K233" s="31"/>
      <c r="L233" s="20" t="s">
        <v>4460</v>
      </c>
    </row>
    <row r="234" spans="1:12" ht="36" customHeight="1">
      <c r="A234" s="17" t="s">
        <v>981</v>
      </c>
      <c r="B234" s="31" t="s">
        <v>995</v>
      </c>
      <c r="C234" s="31" t="s">
        <v>996</v>
      </c>
      <c r="D234" s="43">
        <v>12000</v>
      </c>
      <c r="E234" s="13">
        <v>41662</v>
      </c>
      <c r="F234" s="252">
        <v>43318</v>
      </c>
      <c r="G234" s="251">
        <v>14362</v>
      </c>
      <c r="H234" s="22">
        <f>IF(I234&lt;=12000,$F$5+(I234/24),"error")</f>
        <v>44682.245833333334</v>
      </c>
      <c r="I234" s="23">
        <f t="shared" si="34"/>
        <v>2717.9000000000015</v>
      </c>
      <c r="J234" s="17" t="str">
        <f t="shared" si="27"/>
        <v>NOT DUE</v>
      </c>
      <c r="K234" s="31" t="s">
        <v>1001</v>
      </c>
      <c r="L234" s="20" t="s">
        <v>4460</v>
      </c>
    </row>
    <row r="235" spans="1:12" ht="36" customHeight="1">
      <c r="A235" s="17" t="s">
        <v>982</v>
      </c>
      <c r="B235" s="31" t="s">
        <v>995</v>
      </c>
      <c r="C235" s="31" t="s">
        <v>996</v>
      </c>
      <c r="D235" s="43">
        <v>24000</v>
      </c>
      <c r="E235" s="13">
        <v>41662</v>
      </c>
      <c r="F235" s="13">
        <v>41662</v>
      </c>
      <c r="G235" s="27">
        <v>0</v>
      </c>
      <c r="H235" s="22">
        <f>IF(I235&lt;=24000,$F$5+(I235/24),"error")</f>
        <v>44583.82916666667</v>
      </c>
      <c r="I235" s="23">
        <f t="shared" si="34"/>
        <v>355.90000000000146</v>
      </c>
      <c r="J235" s="17" t="str">
        <f t="shared" si="27"/>
        <v>NOT DUE</v>
      </c>
      <c r="K235" s="31" t="s">
        <v>1002</v>
      </c>
      <c r="L235" s="20" t="s">
        <v>4460</v>
      </c>
    </row>
    <row r="236" spans="1:12" ht="36" customHeight="1">
      <c r="A236" s="17" t="s">
        <v>988</v>
      </c>
      <c r="B236" s="31" t="s">
        <v>997</v>
      </c>
      <c r="C236" s="31" t="s">
        <v>972</v>
      </c>
      <c r="D236" s="43">
        <v>12000</v>
      </c>
      <c r="E236" s="13">
        <v>41662</v>
      </c>
      <c r="F236" s="252">
        <v>43318</v>
      </c>
      <c r="G236" s="251">
        <v>14362</v>
      </c>
      <c r="H236" s="22">
        <f t="shared" ref="H236:H241" si="36">IF(I236&lt;=12000,$F$5+(I236/24),"error")</f>
        <v>44682.245833333334</v>
      </c>
      <c r="I236" s="23">
        <f t="shared" si="34"/>
        <v>2717.9000000000015</v>
      </c>
      <c r="J236" s="17" t="str">
        <f t="shared" si="27"/>
        <v>NOT DUE</v>
      </c>
      <c r="K236" s="31" t="s">
        <v>1003</v>
      </c>
      <c r="L236" s="20" t="s">
        <v>4460</v>
      </c>
    </row>
    <row r="237" spans="1:12" ht="36" customHeight="1">
      <c r="A237" s="17" t="s">
        <v>989</v>
      </c>
      <c r="B237" s="31" t="s">
        <v>1011</v>
      </c>
      <c r="C237" s="31" t="s">
        <v>867</v>
      </c>
      <c r="D237" s="43">
        <v>12000</v>
      </c>
      <c r="E237" s="13">
        <v>41662</v>
      </c>
      <c r="F237" s="252">
        <v>43286</v>
      </c>
      <c r="G237" s="251">
        <v>13783</v>
      </c>
      <c r="H237" s="22">
        <f t="shared" si="36"/>
        <v>44658.120833333334</v>
      </c>
      <c r="I237" s="23">
        <f t="shared" si="34"/>
        <v>2138.9000000000015</v>
      </c>
      <c r="J237" s="17" t="str">
        <f t="shared" si="27"/>
        <v>NOT DUE</v>
      </c>
      <c r="K237" s="31" t="s">
        <v>1020</v>
      </c>
      <c r="L237" s="20"/>
    </row>
    <row r="238" spans="1:12" ht="36" customHeight="1">
      <c r="A238" s="17" t="s">
        <v>1004</v>
      </c>
      <c r="B238" s="31" t="s">
        <v>1011</v>
      </c>
      <c r="C238" s="31" t="s">
        <v>1012</v>
      </c>
      <c r="D238" s="43">
        <v>12000</v>
      </c>
      <c r="E238" s="13">
        <v>41662</v>
      </c>
      <c r="F238" s="252">
        <v>43286</v>
      </c>
      <c r="G238" s="251">
        <v>13783</v>
      </c>
      <c r="H238" s="22">
        <f t="shared" si="36"/>
        <v>44658.120833333334</v>
      </c>
      <c r="I238" s="23">
        <f t="shared" si="34"/>
        <v>2138.9000000000015</v>
      </c>
      <c r="J238" s="17" t="str">
        <f t="shared" si="27"/>
        <v>NOT DUE</v>
      </c>
      <c r="K238" s="31" t="s">
        <v>1021</v>
      </c>
      <c r="L238" s="20"/>
    </row>
    <row r="239" spans="1:12" ht="36" customHeight="1">
      <c r="A239" s="17" t="s">
        <v>1005</v>
      </c>
      <c r="B239" s="31" t="s">
        <v>1011</v>
      </c>
      <c r="C239" s="31" t="s">
        <v>1013</v>
      </c>
      <c r="D239" s="43">
        <v>12000</v>
      </c>
      <c r="E239" s="13">
        <v>41662</v>
      </c>
      <c r="F239" s="252">
        <v>43286</v>
      </c>
      <c r="G239" s="251">
        <v>13783</v>
      </c>
      <c r="H239" s="22">
        <f t="shared" si="36"/>
        <v>44658.120833333334</v>
      </c>
      <c r="I239" s="23">
        <f t="shared" si="34"/>
        <v>2138.9000000000015</v>
      </c>
      <c r="J239" s="17" t="str">
        <f t="shared" si="27"/>
        <v>NOT DUE</v>
      </c>
      <c r="K239" s="31" t="s">
        <v>1021</v>
      </c>
      <c r="L239" s="20"/>
    </row>
    <row r="240" spans="1:12" ht="36" customHeight="1">
      <c r="A240" s="17" t="s">
        <v>1006</v>
      </c>
      <c r="B240" s="31" t="s">
        <v>1014</v>
      </c>
      <c r="C240" s="31" t="s">
        <v>1015</v>
      </c>
      <c r="D240" s="43">
        <v>12000</v>
      </c>
      <c r="E240" s="13">
        <v>41662</v>
      </c>
      <c r="F240" s="252">
        <v>43286</v>
      </c>
      <c r="G240" s="251">
        <v>13783</v>
      </c>
      <c r="H240" s="22">
        <f t="shared" si="36"/>
        <v>44658.120833333334</v>
      </c>
      <c r="I240" s="23">
        <f t="shared" si="34"/>
        <v>2138.9000000000015</v>
      </c>
      <c r="J240" s="17" t="str">
        <f t="shared" si="27"/>
        <v>NOT DUE</v>
      </c>
      <c r="K240" s="31" t="s">
        <v>1022</v>
      </c>
      <c r="L240" s="20" t="s">
        <v>4460</v>
      </c>
    </row>
    <row r="241" spans="1:12" ht="36" customHeight="1">
      <c r="A241" s="17" t="s">
        <v>1007</v>
      </c>
      <c r="B241" s="31" t="s">
        <v>1023</v>
      </c>
      <c r="C241" s="31" t="s">
        <v>1024</v>
      </c>
      <c r="D241" s="43">
        <v>12000</v>
      </c>
      <c r="E241" s="13">
        <v>41662</v>
      </c>
      <c r="F241" s="13">
        <v>43183</v>
      </c>
      <c r="G241" s="27">
        <v>12094</v>
      </c>
      <c r="H241" s="22">
        <f t="shared" si="36"/>
        <v>44587.745833333334</v>
      </c>
      <c r="I241" s="23">
        <f t="shared" si="34"/>
        <v>449.90000000000146</v>
      </c>
      <c r="J241" s="17" t="str">
        <f t="shared" si="27"/>
        <v>NOT DUE</v>
      </c>
      <c r="K241" s="31" t="s">
        <v>1032</v>
      </c>
      <c r="L241" s="20" t="s">
        <v>4460</v>
      </c>
    </row>
    <row r="242" spans="1:12" ht="36" customHeight="1">
      <c r="A242" s="17" t="s">
        <v>1008</v>
      </c>
      <c r="B242" s="31" t="s">
        <v>1025</v>
      </c>
      <c r="C242" s="31" t="s">
        <v>1026</v>
      </c>
      <c r="D242" s="43">
        <v>24000</v>
      </c>
      <c r="E242" s="13">
        <v>41662</v>
      </c>
      <c r="F242" s="13">
        <v>41662</v>
      </c>
      <c r="G242" s="27">
        <v>0</v>
      </c>
      <c r="H242" s="22">
        <f>IF(I242&lt;=24000,$F$5+(I242/24),"error")</f>
        <v>44583.82916666667</v>
      </c>
      <c r="I242" s="23">
        <f t="shared" si="34"/>
        <v>355.90000000000146</v>
      </c>
      <c r="J242" s="17" t="str">
        <f t="shared" si="27"/>
        <v>NOT DUE</v>
      </c>
      <c r="K242" s="31" t="s">
        <v>1033</v>
      </c>
      <c r="L242" s="20"/>
    </row>
    <row r="243" spans="1:12" ht="36" customHeight="1">
      <c r="A243" s="17" t="s">
        <v>1009</v>
      </c>
      <c r="B243" s="31" t="s">
        <v>1025</v>
      </c>
      <c r="C243" s="31" t="s">
        <v>1027</v>
      </c>
      <c r="D243" s="43">
        <v>24000</v>
      </c>
      <c r="E243" s="13">
        <v>41662</v>
      </c>
      <c r="F243" s="13">
        <v>41662</v>
      </c>
      <c r="G243" s="27">
        <v>0</v>
      </c>
      <c r="H243" s="22">
        <f>IF(I243&lt;=24000,$F$5+(I243/24),"error")</f>
        <v>44583.82916666667</v>
      </c>
      <c r="I243" s="23">
        <f t="shared" si="34"/>
        <v>355.90000000000146</v>
      </c>
      <c r="J243" s="17" t="str">
        <f t="shared" si="27"/>
        <v>NOT DUE</v>
      </c>
      <c r="K243" s="31" t="s">
        <v>1034</v>
      </c>
      <c r="L243" s="20"/>
    </row>
    <row r="244" spans="1:12" ht="36" customHeight="1">
      <c r="A244" s="17" t="s">
        <v>1010</v>
      </c>
      <c r="B244" s="31" t="s">
        <v>1025</v>
      </c>
      <c r="C244" s="31" t="s">
        <v>1028</v>
      </c>
      <c r="D244" s="43">
        <v>6000</v>
      </c>
      <c r="E244" s="13">
        <v>41662</v>
      </c>
      <c r="F244" s="13">
        <v>43727</v>
      </c>
      <c r="G244" s="27">
        <v>18364</v>
      </c>
      <c r="H244" s="22">
        <f>IF(I244&lt;=6000,$F$5+(I244/24),"error")</f>
        <v>44598.995833333334</v>
      </c>
      <c r="I244" s="23">
        <f t="shared" si="34"/>
        <v>719.90000000000146</v>
      </c>
      <c r="J244" s="17" t="str">
        <f t="shared" si="27"/>
        <v>NOT DUE</v>
      </c>
      <c r="K244" s="31" t="s">
        <v>1033</v>
      </c>
      <c r="L244" s="20"/>
    </row>
    <row r="245" spans="1:12" ht="36" customHeight="1">
      <c r="A245" s="17" t="s">
        <v>1016</v>
      </c>
      <c r="B245" s="31" t="s">
        <v>1029</v>
      </c>
      <c r="C245" s="31" t="s">
        <v>1030</v>
      </c>
      <c r="D245" s="21">
        <v>12000</v>
      </c>
      <c r="E245" s="13">
        <v>41662</v>
      </c>
      <c r="F245" s="13">
        <v>43183</v>
      </c>
      <c r="G245" s="27">
        <v>12094</v>
      </c>
      <c r="H245" s="22">
        <f>IF(I245&lt;=12000,$F$5+(I245/24),"error")</f>
        <v>44587.745833333334</v>
      </c>
      <c r="I245" s="23">
        <f t="shared" si="34"/>
        <v>449.90000000000146</v>
      </c>
      <c r="J245" s="17" t="str">
        <f t="shared" si="27"/>
        <v>NOT DUE</v>
      </c>
      <c r="K245" s="31" t="s">
        <v>1035</v>
      </c>
      <c r="L245" s="20" t="s">
        <v>4460</v>
      </c>
    </row>
    <row r="246" spans="1:12" ht="36" customHeight="1">
      <c r="A246" s="17" t="s">
        <v>1017</v>
      </c>
      <c r="B246" s="31" t="s">
        <v>1031</v>
      </c>
      <c r="C246" s="31" t="s">
        <v>971</v>
      </c>
      <c r="D246" s="21">
        <v>500</v>
      </c>
      <c r="E246" s="13">
        <v>41662</v>
      </c>
      <c r="F246" s="13">
        <v>44410</v>
      </c>
      <c r="G246" s="27">
        <v>23292</v>
      </c>
      <c r="H246" s="22">
        <f>IF(I246&lt;=500,$F$5+(I246/24),"error")</f>
        <v>44575.162499999999</v>
      </c>
      <c r="I246" s="23">
        <f t="shared" si="34"/>
        <v>147.90000000000146</v>
      </c>
      <c r="J246" s="17" t="str">
        <f t="shared" si="27"/>
        <v>NOT DUE</v>
      </c>
      <c r="K246" s="31" t="s">
        <v>1036</v>
      </c>
      <c r="L246" s="271"/>
    </row>
    <row r="247" spans="1:12" ht="36" customHeight="1">
      <c r="A247" s="17" t="s">
        <v>1018</v>
      </c>
      <c r="B247" s="31" t="s">
        <v>1046</v>
      </c>
      <c r="C247" s="31" t="s">
        <v>1043</v>
      </c>
      <c r="D247" s="21">
        <v>300</v>
      </c>
      <c r="E247" s="13">
        <v>41662</v>
      </c>
      <c r="F247" s="13">
        <v>44410</v>
      </c>
      <c r="G247" s="27">
        <v>23292</v>
      </c>
      <c r="H247" s="22">
        <f>IF(I247&lt;=300,$F$5+(I247/24),"error")</f>
        <v>44566.82916666667</v>
      </c>
      <c r="I247" s="23">
        <f t="shared" si="34"/>
        <v>-52.099999999998545</v>
      </c>
      <c r="J247" s="17" t="str">
        <f t="shared" si="27"/>
        <v>OVERDUE</v>
      </c>
      <c r="K247" s="31" t="s">
        <v>1049</v>
      </c>
      <c r="L247" s="271" t="s">
        <v>5301</v>
      </c>
    </row>
    <row r="248" spans="1:12" ht="36" customHeight="1">
      <c r="A248" s="17" t="s">
        <v>1019</v>
      </c>
      <c r="B248" s="31" t="s">
        <v>1044</v>
      </c>
      <c r="C248" s="31" t="s">
        <v>1045</v>
      </c>
      <c r="D248" s="21">
        <v>300</v>
      </c>
      <c r="E248" s="13">
        <v>41662</v>
      </c>
      <c r="F248" s="13">
        <v>44497</v>
      </c>
      <c r="G248" s="27">
        <v>23376</v>
      </c>
      <c r="H248" s="22">
        <f>IF(I248&lt;=300,$F$5+(I248/24),"error")</f>
        <v>44570.32916666667</v>
      </c>
      <c r="I248" s="23">
        <f t="shared" si="34"/>
        <v>31.900000000001455</v>
      </c>
      <c r="J248" s="17" t="str">
        <f t="shared" si="27"/>
        <v>NOT DUE</v>
      </c>
      <c r="K248" s="31" t="s">
        <v>1050</v>
      </c>
      <c r="L248" s="271"/>
    </row>
    <row r="249" spans="1:12" ht="36" customHeight="1">
      <c r="A249" s="17" t="s">
        <v>1037</v>
      </c>
      <c r="B249" s="31" t="s">
        <v>392</v>
      </c>
      <c r="C249" s="31" t="s">
        <v>393</v>
      </c>
      <c r="D249" s="21" t="s">
        <v>4</v>
      </c>
      <c r="E249" s="13">
        <v>41662</v>
      </c>
      <c r="F249" s="13">
        <v>44540</v>
      </c>
      <c r="G249" s="27"/>
      <c r="H249" s="15">
        <f>EDATE(F249-1,1)</f>
        <v>44570</v>
      </c>
      <c r="I249" s="240">
        <f ca="1">IF(ISBLANK(H249),"",H249-DATE(YEAR(NOW()),MONTH(NOW()),DAY(NOW())))</f>
        <v>0</v>
      </c>
      <c r="J249" s="17" t="str">
        <f t="shared" ca="1" si="27"/>
        <v>NOT DUE</v>
      </c>
      <c r="K249" s="31"/>
      <c r="L249" s="125"/>
    </row>
    <row r="250" spans="1:12" ht="36" customHeight="1">
      <c r="A250" s="17" t="s">
        <v>1038</v>
      </c>
      <c r="B250" s="31" t="s">
        <v>1055</v>
      </c>
      <c r="C250" s="31" t="s">
        <v>1060</v>
      </c>
      <c r="D250" s="21" t="s">
        <v>377</v>
      </c>
      <c r="E250" s="13">
        <v>41662</v>
      </c>
      <c r="F250" s="13">
        <v>44401</v>
      </c>
      <c r="G250" s="27"/>
      <c r="H250" s="15">
        <f>DATE(YEAR(F250)+1,MONTH(F250),DAY(F250)-1)</f>
        <v>44765</v>
      </c>
      <c r="I250" s="240">
        <f ca="1">IF(ISBLANK(H250),"",H250-DATE(YEAR(NOW()),MONTH(NOW()),DAY(NOW())))</f>
        <v>195</v>
      </c>
      <c r="J250" s="17" t="str">
        <f t="shared" ca="1" si="27"/>
        <v>NOT DUE</v>
      </c>
      <c r="K250" s="31" t="s">
        <v>1061</v>
      </c>
      <c r="L250" s="20"/>
    </row>
    <row r="251" spans="1:12" ht="36" customHeight="1">
      <c r="A251" s="17" t="s">
        <v>1039</v>
      </c>
      <c r="B251" s="31" t="s">
        <v>1056</v>
      </c>
      <c r="C251" s="31" t="s">
        <v>971</v>
      </c>
      <c r="D251" s="21">
        <v>300</v>
      </c>
      <c r="E251" s="13">
        <v>41662</v>
      </c>
      <c r="F251" s="13">
        <v>44497</v>
      </c>
      <c r="G251" s="27">
        <v>23376</v>
      </c>
      <c r="H251" s="22">
        <f>IF(I251&lt;=300,$F$5+(I251/24),"error")</f>
        <v>44570.32916666667</v>
      </c>
      <c r="I251" s="23">
        <f>D251-($F$4-G251)</f>
        <v>31.900000000001455</v>
      </c>
      <c r="J251" s="17" t="str">
        <f t="shared" si="27"/>
        <v>NOT DUE</v>
      </c>
      <c r="K251" s="31" t="s">
        <v>1062</v>
      </c>
      <c r="L251" s="271"/>
    </row>
    <row r="252" spans="1:12" ht="36" customHeight="1">
      <c r="A252" s="17" t="s">
        <v>1040</v>
      </c>
      <c r="B252" s="31" t="s">
        <v>1057</v>
      </c>
      <c r="C252" s="31" t="s">
        <v>1058</v>
      </c>
      <c r="D252" s="21" t="s">
        <v>1</v>
      </c>
      <c r="E252" s="13">
        <v>41662</v>
      </c>
      <c r="F252" s="13">
        <f>F8</f>
        <v>44569</v>
      </c>
      <c r="G252" s="27"/>
      <c r="H252" s="15">
        <f>DATE(YEAR(F252),MONTH(F252),DAY(F252)+1)</f>
        <v>44570</v>
      </c>
      <c r="I252" s="16">
        <f ca="1">IF(ISBLANK(H252),"",H252-DATE(YEAR(NOW()),MONTH(NOW()),DAY(NOW())))</f>
        <v>0</v>
      </c>
      <c r="J252" s="17" t="str">
        <f t="shared" ca="1" si="27"/>
        <v>NOT DUE</v>
      </c>
      <c r="K252" s="31" t="s">
        <v>1063</v>
      </c>
      <c r="L252" s="123"/>
    </row>
    <row r="253" spans="1:12" ht="36" customHeight="1">
      <c r="A253" s="17" t="s">
        <v>1041</v>
      </c>
      <c r="B253" s="31" t="s">
        <v>995</v>
      </c>
      <c r="C253" s="31" t="s">
        <v>1059</v>
      </c>
      <c r="D253" s="21">
        <v>2000</v>
      </c>
      <c r="E253" s="13">
        <v>41662</v>
      </c>
      <c r="F253" s="13">
        <v>44484</v>
      </c>
      <c r="G253" s="27">
        <v>23349</v>
      </c>
      <c r="H253" s="22">
        <f>IF(I253&lt;=2000,$F$5+(I253/24),"error")</f>
        <v>44640.037499999999</v>
      </c>
      <c r="I253" s="23">
        <f>D253-($F$4-G253)</f>
        <v>1704.9000000000015</v>
      </c>
      <c r="J253" s="17" t="str">
        <f t="shared" si="27"/>
        <v>NOT DUE</v>
      </c>
      <c r="K253" s="31" t="s">
        <v>1064</v>
      </c>
      <c r="L253" s="20" t="s">
        <v>4460</v>
      </c>
    </row>
    <row r="254" spans="1:12" ht="36" customHeight="1">
      <c r="A254" s="17" t="s">
        <v>1042</v>
      </c>
      <c r="B254" s="31" t="s">
        <v>1071</v>
      </c>
      <c r="C254" s="31" t="s">
        <v>1072</v>
      </c>
      <c r="D254" s="21">
        <v>500</v>
      </c>
      <c r="E254" s="13">
        <v>41662</v>
      </c>
      <c r="F254" s="13">
        <v>44561</v>
      </c>
      <c r="G254" s="27">
        <v>23601</v>
      </c>
      <c r="H254" s="22">
        <f>IF(I254&lt;=500,$F$5+(I254/24),"error")</f>
        <v>44588.037499999999</v>
      </c>
      <c r="I254" s="238">
        <f>D254-($F$4-G254)</f>
        <v>456.90000000000146</v>
      </c>
      <c r="J254" s="17" t="str">
        <f t="shared" si="27"/>
        <v>NOT DUE</v>
      </c>
      <c r="K254" s="31" t="s">
        <v>1077</v>
      </c>
      <c r="L254" s="125"/>
    </row>
    <row r="255" spans="1:12" ht="36" customHeight="1">
      <c r="A255" s="17" t="s">
        <v>1047</v>
      </c>
      <c r="B255" s="31" t="s">
        <v>1073</v>
      </c>
      <c r="C255" s="31" t="s">
        <v>1074</v>
      </c>
      <c r="D255" s="21" t="s">
        <v>26</v>
      </c>
      <c r="E255" s="13">
        <v>41662</v>
      </c>
      <c r="F255" s="13">
        <f>F256-1</f>
        <v>44568</v>
      </c>
      <c r="G255" s="27"/>
      <c r="H255" s="15">
        <f>DATE(YEAR(F255),MONTH(F255),DAY(F255)+7)</f>
        <v>44575</v>
      </c>
      <c r="I255" s="16">
        <f t="shared" ref="I255:I318" ca="1" si="37">IF(ISBLANK(H255),"",H255-DATE(YEAR(NOW()),MONTH(NOW()),DAY(NOW())))</f>
        <v>5</v>
      </c>
      <c r="J255" s="17" t="str">
        <f t="shared" ca="1" si="27"/>
        <v>NOT DUE</v>
      </c>
      <c r="K255" s="31" t="s">
        <v>1078</v>
      </c>
      <c r="L255" s="20"/>
    </row>
    <row r="256" spans="1:12" ht="36" customHeight="1">
      <c r="A256" s="17" t="s">
        <v>1048</v>
      </c>
      <c r="B256" s="31" t="s">
        <v>1079</v>
      </c>
      <c r="C256" s="31" t="s">
        <v>1080</v>
      </c>
      <c r="D256" s="21" t="s">
        <v>1</v>
      </c>
      <c r="E256" s="13">
        <v>41662</v>
      </c>
      <c r="F256" s="13">
        <f>F252</f>
        <v>44569</v>
      </c>
      <c r="G256" s="27"/>
      <c r="H256" s="15">
        <f t="shared" ref="H256:H269" si="38">DATE(YEAR(F256),MONTH(F256),DAY(F256)+1)</f>
        <v>44570</v>
      </c>
      <c r="I256" s="16">
        <f t="shared" ca="1" si="37"/>
        <v>0</v>
      </c>
      <c r="J256" s="17" t="str">
        <f t="shared" ca="1" si="27"/>
        <v>NOT DUE</v>
      </c>
      <c r="K256" s="31" t="s">
        <v>1106</v>
      </c>
      <c r="L256" s="20"/>
    </row>
    <row r="257" spans="1:12" ht="36" customHeight="1">
      <c r="A257" s="17" t="s">
        <v>1051</v>
      </c>
      <c r="B257" s="31" t="s">
        <v>1081</v>
      </c>
      <c r="C257" s="31" t="s">
        <v>1082</v>
      </c>
      <c r="D257" s="21" t="s">
        <v>1</v>
      </c>
      <c r="E257" s="13">
        <v>41662</v>
      </c>
      <c r="F257" s="13">
        <f t="shared" ref="F257:F269" si="39">F256</f>
        <v>44569</v>
      </c>
      <c r="G257" s="27"/>
      <c r="H257" s="15">
        <f t="shared" si="38"/>
        <v>44570</v>
      </c>
      <c r="I257" s="16">
        <f t="shared" ca="1" si="37"/>
        <v>0</v>
      </c>
      <c r="J257" s="17" t="str">
        <f t="shared" ca="1" si="27"/>
        <v>NOT DUE</v>
      </c>
      <c r="K257" s="31" t="s">
        <v>1107</v>
      </c>
      <c r="L257" s="20"/>
    </row>
    <row r="258" spans="1:12" ht="36" customHeight="1">
      <c r="A258" s="17" t="s">
        <v>1052</v>
      </c>
      <c r="B258" s="31" t="s">
        <v>1083</v>
      </c>
      <c r="C258" s="31" t="s">
        <v>1082</v>
      </c>
      <c r="D258" s="21" t="s">
        <v>1</v>
      </c>
      <c r="E258" s="13">
        <v>41662</v>
      </c>
      <c r="F258" s="13">
        <f t="shared" si="39"/>
        <v>44569</v>
      </c>
      <c r="G258" s="27"/>
      <c r="H258" s="15">
        <f t="shared" si="38"/>
        <v>44570</v>
      </c>
      <c r="I258" s="16">
        <f t="shared" ca="1" si="37"/>
        <v>0</v>
      </c>
      <c r="J258" s="17" t="str">
        <f t="shared" ca="1" si="27"/>
        <v>NOT DUE</v>
      </c>
      <c r="K258" s="31" t="s">
        <v>1108</v>
      </c>
      <c r="L258" s="20"/>
    </row>
    <row r="259" spans="1:12" ht="36" customHeight="1">
      <c r="A259" s="17" t="s">
        <v>1053</v>
      </c>
      <c r="B259" s="31" t="s">
        <v>1084</v>
      </c>
      <c r="C259" s="31" t="s">
        <v>1085</v>
      </c>
      <c r="D259" s="21" t="s">
        <v>1</v>
      </c>
      <c r="E259" s="13">
        <v>41662</v>
      </c>
      <c r="F259" s="13">
        <f t="shared" si="39"/>
        <v>44569</v>
      </c>
      <c r="G259" s="27"/>
      <c r="H259" s="15">
        <f t="shared" si="38"/>
        <v>44570</v>
      </c>
      <c r="I259" s="16">
        <f t="shared" ca="1" si="37"/>
        <v>0</v>
      </c>
      <c r="J259" s="17" t="str">
        <f t="shared" ca="1" si="27"/>
        <v>NOT DUE</v>
      </c>
      <c r="K259" s="31" t="s">
        <v>1109</v>
      </c>
      <c r="L259" s="20"/>
    </row>
    <row r="260" spans="1:12" ht="36" customHeight="1">
      <c r="A260" s="17" t="s">
        <v>1054</v>
      </c>
      <c r="B260" s="31" t="s">
        <v>1086</v>
      </c>
      <c r="C260" s="31" t="s">
        <v>1087</v>
      </c>
      <c r="D260" s="21" t="s">
        <v>1</v>
      </c>
      <c r="E260" s="13">
        <v>41662</v>
      </c>
      <c r="F260" s="13">
        <f t="shared" si="39"/>
        <v>44569</v>
      </c>
      <c r="G260" s="27"/>
      <c r="H260" s="15">
        <f t="shared" si="38"/>
        <v>44570</v>
      </c>
      <c r="I260" s="16">
        <f t="shared" ca="1" si="37"/>
        <v>0</v>
      </c>
      <c r="J260" s="17" t="str">
        <f t="shared" ca="1" si="27"/>
        <v>NOT DUE</v>
      </c>
      <c r="K260" s="31" t="s">
        <v>1110</v>
      </c>
      <c r="L260" s="20"/>
    </row>
    <row r="261" spans="1:12" ht="36" customHeight="1">
      <c r="A261" s="17" t="s">
        <v>1065</v>
      </c>
      <c r="B261" s="31" t="s">
        <v>1088</v>
      </c>
      <c r="C261" s="31" t="s">
        <v>1089</v>
      </c>
      <c r="D261" s="21" t="s">
        <v>1</v>
      </c>
      <c r="E261" s="13">
        <v>41662</v>
      </c>
      <c r="F261" s="13">
        <f t="shared" si="39"/>
        <v>44569</v>
      </c>
      <c r="G261" s="27"/>
      <c r="H261" s="15">
        <f t="shared" si="38"/>
        <v>44570</v>
      </c>
      <c r="I261" s="16">
        <f t="shared" ca="1" si="37"/>
        <v>0</v>
      </c>
      <c r="J261" s="17" t="str">
        <f t="shared" ca="1" si="27"/>
        <v>NOT DUE</v>
      </c>
      <c r="K261" s="31" t="s">
        <v>1111</v>
      </c>
      <c r="L261" s="20"/>
    </row>
    <row r="262" spans="1:12" ht="36" customHeight="1">
      <c r="A262" s="17" t="s">
        <v>1066</v>
      </c>
      <c r="B262" s="31" t="s">
        <v>1090</v>
      </c>
      <c r="C262" s="31" t="s">
        <v>1091</v>
      </c>
      <c r="D262" s="21" t="s">
        <v>1</v>
      </c>
      <c r="E262" s="13">
        <v>41662</v>
      </c>
      <c r="F262" s="13">
        <f t="shared" si="39"/>
        <v>44569</v>
      </c>
      <c r="G262" s="27"/>
      <c r="H262" s="15">
        <f t="shared" si="38"/>
        <v>44570</v>
      </c>
      <c r="I262" s="16">
        <f t="shared" ca="1" si="37"/>
        <v>0</v>
      </c>
      <c r="J262" s="17" t="str">
        <f t="shared" ca="1" si="27"/>
        <v>NOT DUE</v>
      </c>
      <c r="K262" s="31" t="s">
        <v>1112</v>
      </c>
      <c r="L262" s="20"/>
    </row>
    <row r="263" spans="1:12" ht="36" customHeight="1">
      <c r="A263" s="17" t="s">
        <v>1067</v>
      </c>
      <c r="B263" s="31" t="s">
        <v>1092</v>
      </c>
      <c r="C263" s="31" t="s">
        <v>1093</v>
      </c>
      <c r="D263" s="21" t="s">
        <v>1</v>
      </c>
      <c r="E263" s="13">
        <v>41662</v>
      </c>
      <c r="F263" s="13">
        <f t="shared" si="39"/>
        <v>44569</v>
      </c>
      <c r="G263" s="27"/>
      <c r="H263" s="15">
        <f t="shared" si="38"/>
        <v>44570</v>
      </c>
      <c r="I263" s="16">
        <f t="shared" ca="1" si="37"/>
        <v>0</v>
      </c>
      <c r="J263" s="17" t="str">
        <f t="shared" ca="1" si="27"/>
        <v>NOT DUE</v>
      </c>
      <c r="K263" s="31" t="s">
        <v>1113</v>
      </c>
      <c r="L263" s="20"/>
    </row>
    <row r="264" spans="1:12" ht="36" customHeight="1">
      <c r="A264" s="17" t="s">
        <v>1068</v>
      </c>
      <c r="B264" s="31" t="s">
        <v>1094</v>
      </c>
      <c r="C264" s="31" t="s">
        <v>1095</v>
      </c>
      <c r="D264" s="21" t="s">
        <v>1</v>
      </c>
      <c r="E264" s="13">
        <v>41662</v>
      </c>
      <c r="F264" s="13">
        <f t="shared" si="39"/>
        <v>44569</v>
      </c>
      <c r="G264" s="27"/>
      <c r="H264" s="15">
        <f t="shared" si="38"/>
        <v>44570</v>
      </c>
      <c r="I264" s="16">
        <f t="shared" ca="1" si="37"/>
        <v>0</v>
      </c>
      <c r="J264" s="17" t="str">
        <f t="shared" ca="1" si="27"/>
        <v>NOT DUE</v>
      </c>
      <c r="K264" s="31" t="s">
        <v>1114</v>
      </c>
      <c r="L264" s="20"/>
    </row>
    <row r="265" spans="1:12" ht="36" customHeight="1">
      <c r="A265" s="17" t="s">
        <v>1069</v>
      </c>
      <c r="B265" s="31" t="s">
        <v>1096</v>
      </c>
      <c r="C265" s="31" t="s">
        <v>1097</v>
      </c>
      <c r="D265" s="21" t="s">
        <v>1</v>
      </c>
      <c r="E265" s="13">
        <v>41662</v>
      </c>
      <c r="F265" s="13">
        <f t="shared" si="39"/>
        <v>44569</v>
      </c>
      <c r="G265" s="27"/>
      <c r="H265" s="15">
        <f t="shared" si="38"/>
        <v>44570</v>
      </c>
      <c r="I265" s="16">
        <f t="shared" ca="1" si="37"/>
        <v>0</v>
      </c>
      <c r="J265" s="17" t="str">
        <f t="shared" ref="J265:J328" ca="1" si="40">IF(I265="","",IF(I265&lt;0,"OVERDUE","NOT DUE"))</f>
        <v>NOT DUE</v>
      </c>
      <c r="K265" s="31" t="s">
        <v>1115</v>
      </c>
      <c r="L265" s="20"/>
    </row>
    <row r="266" spans="1:12" ht="36" customHeight="1">
      <c r="A266" s="17" t="s">
        <v>1070</v>
      </c>
      <c r="B266" s="31" t="s">
        <v>1098</v>
      </c>
      <c r="C266" s="31" t="s">
        <v>1097</v>
      </c>
      <c r="D266" s="21" t="s">
        <v>1</v>
      </c>
      <c r="E266" s="13">
        <v>41662</v>
      </c>
      <c r="F266" s="13">
        <f t="shared" si="39"/>
        <v>44569</v>
      </c>
      <c r="G266" s="27"/>
      <c r="H266" s="15">
        <f t="shared" si="38"/>
        <v>44570</v>
      </c>
      <c r="I266" s="16">
        <f t="shared" ca="1" si="37"/>
        <v>0</v>
      </c>
      <c r="J266" s="17" t="str">
        <f t="shared" ca="1" si="40"/>
        <v>NOT DUE</v>
      </c>
      <c r="K266" s="31" t="s">
        <v>1116</v>
      </c>
      <c r="L266" s="20"/>
    </row>
    <row r="267" spans="1:12" ht="36" customHeight="1">
      <c r="A267" s="17" t="s">
        <v>1075</v>
      </c>
      <c r="B267" s="31" t="s">
        <v>1099</v>
      </c>
      <c r="C267" s="31" t="s">
        <v>1100</v>
      </c>
      <c r="D267" s="21" t="s">
        <v>1</v>
      </c>
      <c r="E267" s="13">
        <v>41662</v>
      </c>
      <c r="F267" s="13">
        <f t="shared" si="39"/>
        <v>44569</v>
      </c>
      <c r="G267" s="27"/>
      <c r="H267" s="15">
        <f t="shared" si="38"/>
        <v>44570</v>
      </c>
      <c r="I267" s="16">
        <f t="shared" ca="1" si="37"/>
        <v>0</v>
      </c>
      <c r="J267" s="17" t="str">
        <f t="shared" ca="1" si="40"/>
        <v>NOT DUE</v>
      </c>
      <c r="K267" s="31" t="s">
        <v>1113</v>
      </c>
      <c r="L267" s="20"/>
    </row>
    <row r="268" spans="1:12" ht="36" customHeight="1">
      <c r="A268" s="17" t="s">
        <v>1076</v>
      </c>
      <c r="B268" s="31" t="s">
        <v>1101</v>
      </c>
      <c r="C268" s="31" t="s">
        <v>1097</v>
      </c>
      <c r="D268" s="21" t="s">
        <v>1</v>
      </c>
      <c r="E268" s="13">
        <v>41662</v>
      </c>
      <c r="F268" s="13">
        <f t="shared" si="39"/>
        <v>44569</v>
      </c>
      <c r="G268" s="27"/>
      <c r="H268" s="15">
        <f t="shared" si="38"/>
        <v>44570</v>
      </c>
      <c r="I268" s="16">
        <f t="shared" ca="1" si="37"/>
        <v>0</v>
      </c>
      <c r="J268" s="17" t="str">
        <f t="shared" ca="1" si="40"/>
        <v>NOT DUE</v>
      </c>
      <c r="K268" s="31" t="s">
        <v>1117</v>
      </c>
      <c r="L268" s="20"/>
    </row>
    <row r="269" spans="1:12" ht="36" customHeight="1">
      <c r="A269" s="17" t="s">
        <v>1103</v>
      </c>
      <c r="B269" s="31" t="s">
        <v>1102</v>
      </c>
      <c r="C269" s="31" t="s">
        <v>1097</v>
      </c>
      <c r="D269" s="21" t="s">
        <v>1</v>
      </c>
      <c r="E269" s="13">
        <v>41662</v>
      </c>
      <c r="F269" s="13">
        <f t="shared" si="39"/>
        <v>44569</v>
      </c>
      <c r="G269" s="27"/>
      <c r="H269" s="15">
        <f t="shared" si="38"/>
        <v>44570</v>
      </c>
      <c r="I269" s="16">
        <f t="shared" ca="1" si="37"/>
        <v>0</v>
      </c>
      <c r="J269" s="17" t="str">
        <f t="shared" ca="1" si="40"/>
        <v>NOT DUE</v>
      </c>
      <c r="K269" s="31" t="s">
        <v>1118</v>
      </c>
      <c r="L269" s="20"/>
    </row>
    <row r="270" spans="1:12" ht="36" customHeight="1">
      <c r="A270" s="17" t="s">
        <v>1104</v>
      </c>
      <c r="B270" s="31" t="s">
        <v>1090</v>
      </c>
      <c r="C270" s="31" t="s">
        <v>1130</v>
      </c>
      <c r="D270" s="21" t="s">
        <v>26</v>
      </c>
      <c r="E270" s="13">
        <v>41662</v>
      </c>
      <c r="F270" s="13">
        <f>F269-1</f>
        <v>44568</v>
      </c>
      <c r="G270" s="27"/>
      <c r="H270" s="15">
        <f>DATE(YEAR(F270),MONTH(F270),DAY(F270)+7)</f>
        <v>44575</v>
      </c>
      <c r="I270" s="16">
        <f t="shared" ca="1" si="37"/>
        <v>5</v>
      </c>
      <c r="J270" s="17" t="str">
        <f t="shared" ca="1" si="40"/>
        <v>NOT DUE</v>
      </c>
      <c r="K270" s="31" t="s">
        <v>1112</v>
      </c>
      <c r="L270" s="20"/>
    </row>
    <row r="271" spans="1:12" ht="36" customHeight="1">
      <c r="A271" s="17" t="s">
        <v>1105</v>
      </c>
      <c r="B271" s="31" t="s">
        <v>1131</v>
      </c>
      <c r="C271" s="31" t="s">
        <v>1132</v>
      </c>
      <c r="D271" s="21" t="s">
        <v>26</v>
      </c>
      <c r="E271" s="13">
        <v>41662</v>
      </c>
      <c r="F271" s="13">
        <f>F270</f>
        <v>44568</v>
      </c>
      <c r="G271" s="27"/>
      <c r="H271" s="15">
        <f>DATE(YEAR(F271),MONTH(F271),DAY(F271)+7)</f>
        <v>44575</v>
      </c>
      <c r="I271" s="16">
        <f t="shared" ca="1" si="37"/>
        <v>5</v>
      </c>
      <c r="J271" s="17" t="str">
        <f t="shared" ca="1" si="40"/>
        <v>NOT DUE</v>
      </c>
      <c r="K271" s="31" t="s">
        <v>1137</v>
      </c>
      <c r="L271" s="20"/>
    </row>
    <row r="272" spans="1:12" ht="36" customHeight="1">
      <c r="A272" s="17" t="s">
        <v>1119</v>
      </c>
      <c r="B272" s="31" t="s">
        <v>1133</v>
      </c>
      <c r="C272" s="31" t="s">
        <v>1097</v>
      </c>
      <c r="D272" s="21" t="s">
        <v>26</v>
      </c>
      <c r="E272" s="13">
        <v>41662</v>
      </c>
      <c r="F272" s="13">
        <f>F271</f>
        <v>44568</v>
      </c>
      <c r="G272" s="27"/>
      <c r="H272" s="15">
        <f>DATE(YEAR(F272),MONTH(F272),DAY(F272)+7)</f>
        <v>44575</v>
      </c>
      <c r="I272" s="16">
        <f t="shared" ca="1" si="37"/>
        <v>5</v>
      </c>
      <c r="J272" s="17" t="str">
        <f t="shared" ca="1" si="40"/>
        <v>NOT DUE</v>
      </c>
      <c r="K272" s="31" t="s">
        <v>1138</v>
      </c>
      <c r="L272" s="20"/>
    </row>
    <row r="273" spans="1:12" ht="36" customHeight="1">
      <c r="A273" s="17" t="s">
        <v>1120</v>
      </c>
      <c r="B273" s="31" t="s">
        <v>1134</v>
      </c>
      <c r="C273" s="31" t="s">
        <v>1135</v>
      </c>
      <c r="D273" s="21" t="s">
        <v>26</v>
      </c>
      <c r="E273" s="13">
        <v>41662</v>
      </c>
      <c r="F273" s="13">
        <f>F272</f>
        <v>44568</v>
      </c>
      <c r="G273" s="27"/>
      <c r="H273" s="15">
        <f>DATE(YEAR(F273),MONTH(F273),DAY(F273)+7)</f>
        <v>44575</v>
      </c>
      <c r="I273" s="16">
        <f t="shared" ca="1" si="37"/>
        <v>5</v>
      </c>
      <c r="J273" s="17" t="str">
        <f t="shared" ca="1" si="40"/>
        <v>NOT DUE</v>
      </c>
      <c r="K273" s="31" t="s">
        <v>1139</v>
      </c>
      <c r="L273" s="20"/>
    </row>
    <row r="274" spans="1:12" ht="36" customHeight="1">
      <c r="A274" s="17" t="s">
        <v>1121</v>
      </c>
      <c r="B274" s="31" t="s">
        <v>1136</v>
      </c>
      <c r="C274" s="31" t="s">
        <v>1097</v>
      </c>
      <c r="D274" s="21" t="s">
        <v>26</v>
      </c>
      <c r="E274" s="13">
        <v>41662</v>
      </c>
      <c r="F274" s="13">
        <f>F273</f>
        <v>44568</v>
      </c>
      <c r="G274" s="27"/>
      <c r="H274" s="15">
        <f>DATE(YEAR(F274),MONTH(F274),DAY(F274)+7)</f>
        <v>44575</v>
      </c>
      <c r="I274" s="16">
        <f t="shared" ca="1" si="37"/>
        <v>5</v>
      </c>
      <c r="J274" s="17" t="str">
        <f t="shared" ca="1" si="40"/>
        <v>NOT DUE</v>
      </c>
      <c r="K274" s="31" t="s">
        <v>1140</v>
      </c>
      <c r="L274" s="20"/>
    </row>
    <row r="275" spans="1:12" ht="36" customHeight="1">
      <c r="A275" s="17" t="s">
        <v>1122</v>
      </c>
      <c r="B275" s="31" t="s">
        <v>1146</v>
      </c>
      <c r="C275" s="31" t="s">
        <v>1097</v>
      </c>
      <c r="D275" s="21" t="s">
        <v>4</v>
      </c>
      <c r="E275" s="13">
        <v>41662</v>
      </c>
      <c r="F275" s="13">
        <v>44558</v>
      </c>
      <c r="G275" s="27"/>
      <c r="H275" s="15">
        <f>EDATE(F275-1,1)</f>
        <v>44588</v>
      </c>
      <c r="I275" s="16">
        <f t="shared" ca="1" si="37"/>
        <v>18</v>
      </c>
      <c r="J275" s="17" t="str">
        <f t="shared" ca="1" si="40"/>
        <v>NOT DUE</v>
      </c>
      <c r="K275" s="31" t="s">
        <v>1112</v>
      </c>
      <c r="L275" s="125"/>
    </row>
    <row r="276" spans="1:12" ht="36" customHeight="1">
      <c r="A276" s="17" t="s">
        <v>1123</v>
      </c>
      <c r="B276" s="31" t="s">
        <v>1147</v>
      </c>
      <c r="C276" s="31" t="s">
        <v>1097</v>
      </c>
      <c r="D276" s="21" t="s">
        <v>4</v>
      </c>
      <c r="E276" s="13">
        <v>41662</v>
      </c>
      <c r="F276" s="13">
        <f>F275</f>
        <v>44558</v>
      </c>
      <c r="G276" s="27"/>
      <c r="H276" s="15">
        <f>EDATE(F276-1,1)</f>
        <v>44588</v>
      </c>
      <c r="I276" s="16">
        <f t="shared" ca="1" si="37"/>
        <v>18</v>
      </c>
      <c r="J276" s="17" t="str">
        <f t="shared" ca="1" si="40"/>
        <v>NOT DUE</v>
      </c>
      <c r="K276" s="31" t="s">
        <v>1154</v>
      </c>
      <c r="L276" s="125"/>
    </row>
    <row r="277" spans="1:12" ht="36" customHeight="1">
      <c r="A277" s="17" t="s">
        <v>1124</v>
      </c>
      <c r="B277" s="31" t="s">
        <v>1133</v>
      </c>
      <c r="C277" s="31" t="s">
        <v>1097</v>
      </c>
      <c r="D277" s="21" t="s">
        <v>4</v>
      </c>
      <c r="E277" s="13">
        <v>41662</v>
      </c>
      <c r="F277" s="13">
        <f>F276</f>
        <v>44558</v>
      </c>
      <c r="G277" s="27"/>
      <c r="H277" s="15">
        <f>EDATE(F277-1,1)</f>
        <v>44588</v>
      </c>
      <c r="I277" s="16">
        <f t="shared" ca="1" si="37"/>
        <v>18</v>
      </c>
      <c r="J277" s="17" t="str">
        <f t="shared" ca="1" si="40"/>
        <v>NOT DUE</v>
      </c>
      <c r="K277" s="31" t="s">
        <v>1155</v>
      </c>
      <c r="L277" s="125"/>
    </row>
    <row r="278" spans="1:12" ht="36" customHeight="1">
      <c r="A278" s="17" t="s">
        <v>1125</v>
      </c>
      <c r="B278" s="31" t="s">
        <v>1148</v>
      </c>
      <c r="C278" s="31" t="s">
        <v>1149</v>
      </c>
      <c r="D278" s="21" t="s">
        <v>4</v>
      </c>
      <c r="E278" s="13">
        <v>41662</v>
      </c>
      <c r="F278" s="13">
        <f>F277</f>
        <v>44558</v>
      </c>
      <c r="G278" s="27"/>
      <c r="H278" s="15">
        <f>EDATE(F278-1,1)</f>
        <v>44588</v>
      </c>
      <c r="I278" s="16">
        <f t="shared" ca="1" si="37"/>
        <v>18</v>
      </c>
      <c r="J278" s="17" t="str">
        <f t="shared" ca="1" si="40"/>
        <v>NOT DUE</v>
      </c>
      <c r="K278" s="31" t="s">
        <v>1156</v>
      </c>
      <c r="L278" s="125"/>
    </row>
    <row r="279" spans="1:12" ht="36" customHeight="1">
      <c r="A279" s="17" t="s">
        <v>1126</v>
      </c>
      <c r="B279" s="31" t="s">
        <v>1157</v>
      </c>
      <c r="C279" s="31" t="s">
        <v>1097</v>
      </c>
      <c r="D279" s="21" t="s">
        <v>871</v>
      </c>
      <c r="E279" s="13">
        <v>41662</v>
      </c>
      <c r="F279" s="13">
        <v>44512</v>
      </c>
      <c r="G279" s="27"/>
      <c r="H279" s="15">
        <f>DATE(YEAR(F279),MONTH(F279)+6,DAY(F279)-1)</f>
        <v>44692</v>
      </c>
      <c r="I279" s="16">
        <f t="shared" ca="1" si="37"/>
        <v>122</v>
      </c>
      <c r="J279" s="17" t="str">
        <f t="shared" ca="1" si="40"/>
        <v>NOT DUE</v>
      </c>
      <c r="K279" s="31" t="s">
        <v>1161</v>
      </c>
      <c r="L279" s="20"/>
    </row>
    <row r="280" spans="1:12" ht="36" customHeight="1">
      <c r="A280" s="17" t="s">
        <v>1127</v>
      </c>
      <c r="B280" s="31" t="s">
        <v>1158</v>
      </c>
      <c r="C280" s="31" t="s">
        <v>1149</v>
      </c>
      <c r="D280" s="21" t="s">
        <v>871</v>
      </c>
      <c r="E280" s="13">
        <v>41662</v>
      </c>
      <c r="F280" s="13">
        <v>44512</v>
      </c>
      <c r="G280" s="27"/>
      <c r="H280" s="15">
        <f>DATE(YEAR(F280),MONTH(F280)+6,DAY(F280)-1)</f>
        <v>44692</v>
      </c>
      <c r="I280" s="16">
        <f t="shared" ca="1" si="37"/>
        <v>122</v>
      </c>
      <c r="J280" s="17" t="str">
        <f t="shared" ca="1" si="40"/>
        <v>NOT DUE</v>
      </c>
      <c r="K280" s="31" t="s">
        <v>1162</v>
      </c>
      <c r="L280" s="20"/>
    </row>
    <row r="281" spans="1:12" ht="36" customHeight="1">
      <c r="A281" s="17" t="s">
        <v>1128</v>
      </c>
      <c r="B281" s="31" t="s">
        <v>1163</v>
      </c>
      <c r="C281" s="31" t="s">
        <v>1097</v>
      </c>
      <c r="D281" s="21" t="s">
        <v>377</v>
      </c>
      <c r="E281" s="13">
        <v>41662</v>
      </c>
      <c r="F281" s="13">
        <v>44495</v>
      </c>
      <c r="G281" s="27"/>
      <c r="H281" s="15">
        <f t="shared" ref="H281:H289" si="41">DATE(YEAR(F281)+1,MONTH(F281),DAY(F281)-1)</f>
        <v>44859</v>
      </c>
      <c r="I281" s="16">
        <f t="shared" ca="1" si="37"/>
        <v>289</v>
      </c>
      <c r="J281" s="17" t="str">
        <f t="shared" ca="1" si="40"/>
        <v>NOT DUE</v>
      </c>
      <c r="K281" s="31" t="s">
        <v>1174</v>
      </c>
      <c r="L281" s="20"/>
    </row>
    <row r="282" spans="1:12" ht="36" customHeight="1">
      <c r="A282" s="17" t="s">
        <v>1129</v>
      </c>
      <c r="B282" s="31" t="s">
        <v>1164</v>
      </c>
      <c r="C282" s="31" t="s">
        <v>1097</v>
      </c>
      <c r="D282" s="21" t="s">
        <v>377</v>
      </c>
      <c r="E282" s="13">
        <v>41662</v>
      </c>
      <c r="F282" s="13">
        <v>44495</v>
      </c>
      <c r="G282" s="27"/>
      <c r="H282" s="15">
        <f t="shared" si="41"/>
        <v>44859</v>
      </c>
      <c r="I282" s="16">
        <f t="shared" ca="1" si="37"/>
        <v>289</v>
      </c>
      <c r="J282" s="17" t="str">
        <f t="shared" ca="1" si="40"/>
        <v>NOT DUE</v>
      </c>
      <c r="K282" s="31" t="s">
        <v>1175</v>
      </c>
      <c r="L282" s="20"/>
    </row>
    <row r="283" spans="1:12" ht="36" customHeight="1">
      <c r="A283" s="17" t="s">
        <v>1141</v>
      </c>
      <c r="B283" s="31" t="s">
        <v>1165</v>
      </c>
      <c r="C283" s="31" t="s">
        <v>1097</v>
      </c>
      <c r="D283" s="21" t="s">
        <v>377</v>
      </c>
      <c r="E283" s="13">
        <v>41662</v>
      </c>
      <c r="F283" s="13">
        <v>44495</v>
      </c>
      <c r="G283" s="27"/>
      <c r="H283" s="15">
        <f t="shared" si="41"/>
        <v>44859</v>
      </c>
      <c r="I283" s="16">
        <f t="shared" ca="1" si="37"/>
        <v>289</v>
      </c>
      <c r="J283" s="17" t="str">
        <f t="shared" ca="1" si="40"/>
        <v>NOT DUE</v>
      </c>
      <c r="K283" s="31" t="s">
        <v>1176</v>
      </c>
      <c r="L283" s="20"/>
    </row>
    <row r="284" spans="1:12" ht="36" customHeight="1">
      <c r="A284" s="17" t="s">
        <v>1142</v>
      </c>
      <c r="B284" s="31" t="s">
        <v>1166</v>
      </c>
      <c r="C284" s="31" t="s">
        <v>1097</v>
      </c>
      <c r="D284" s="21" t="s">
        <v>377</v>
      </c>
      <c r="E284" s="13">
        <v>41662</v>
      </c>
      <c r="F284" s="13">
        <v>44495</v>
      </c>
      <c r="G284" s="27"/>
      <c r="H284" s="15">
        <f t="shared" si="41"/>
        <v>44859</v>
      </c>
      <c r="I284" s="16">
        <f t="shared" ca="1" si="37"/>
        <v>289</v>
      </c>
      <c r="J284" s="17" t="str">
        <f t="shared" ca="1" si="40"/>
        <v>NOT DUE</v>
      </c>
      <c r="K284" s="31" t="s">
        <v>1177</v>
      </c>
      <c r="L284" s="20"/>
    </row>
    <row r="285" spans="1:12" ht="36" customHeight="1">
      <c r="A285" s="17" t="s">
        <v>1143</v>
      </c>
      <c r="B285" s="31" t="s">
        <v>1167</v>
      </c>
      <c r="C285" s="31" t="s">
        <v>1097</v>
      </c>
      <c r="D285" s="21" t="s">
        <v>377</v>
      </c>
      <c r="E285" s="13">
        <v>41662</v>
      </c>
      <c r="F285" s="13">
        <v>44495</v>
      </c>
      <c r="G285" s="27"/>
      <c r="H285" s="15">
        <f t="shared" si="41"/>
        <v>44859</v>
      </c>
      <c r="I285" s="16">
        <f t="shared" ca="1" si="37"/>
        <v>289</v>
      </c>
      <c r="J285" s="17" t="str">
        <f t="shared" ca="1" si="40"/>
        <v>NOT DUE</v>
      </c>
      <c r="K285" s="31" t="s">
        <v>1175</v>
      </c>
      <c r="L285" s="20"/>
    </row>
    <row r="286" spans="1:12" ht="36" customHeight="1">
      <c r="A286" s="17" t="s">
        <v>1144</v>
      </c>
      <c r="B286" s="31" t="s">
        <v>1168</v>
      </c>
      <c r="C286" s="31" t="s">
        <v>1097</v>
      </c>
      <c r="D286" s="21" t="s">
        <v>377</v>
      </c>
      <c r="E286" s="13">
        <v>41662</v>
      </c>
      <c r="F286" s="13">
        <v>44495</v>
      </c>
      <c r="G286" s="27"/>
      <c r="H286" s="15">
        <f t="shared" si="41"/>
        <v>44859</v>
      </c>
      <c r="I286" s="16">
        <f t="shared" ca="1" si="37"/>
        <v>289</v>
      </c>
      <c r="J286" s="17" t="str">
        <f t="shared" ca="1" si="40"/>
        <v>NOT DUE</v>
      </c>
      <c r="K286" s="31" t="s">
        <v>1178</v>
      </c>
      <c r="L286" s="20"/>
    </row>
    <row r="287" spans="1:12" ht="36" customHeight="1">
      <c r="A287" s="17" t="s">
        <v>1145</v>
      </c>
      <c r="B287" s="31" t="s">
        <v>1169</v>
      </c>
      <c r="C287" s="31" t="s">
        <v>1170</v>
      </c>
      <c r="D287" s="21" t="s">
        <v>377</v>
      </c>
      <c r="E287" s="13">
        <v>41662</v>
      </c>
      <c r="F287" s="13">
        <v>44495</v>
      </c>
      <c r="G287" s="27"/>
      <c r="H287" s="15">
        <f t="shared" si="41"/>
        <v>44859</v>
      </c>
      <c r="I287" s="16">
        <f t="shared" ca="1" si="37"/>
        <v>289</v>
      </c>
      <c r="J287" s="17" t="str">
        <f t="shared" ca="1" si="40"/>
        <v>NOT DUE</v>
      </c>
      <c r="K287" s="31" t="s">
        <v>1179</v>
      </c>
      <c r="L287" s="20"/>
    </row>
    <row r="288" spans="1:12" ht="36" customHeight="1">
      <c r="A288" s="17" t="s">
        <v>1150</v>
      </c>
      <c r="B288" s="31" t="s">
        <v>1171</v>
      </c>
      <c r="C288" s="31" t="s">
        <v>1172</v>
      </c>
      <c r="D288" s="21" t="s">
        <v>377</v>
      </c>
      <c r="E288" s="13">
        <v>41662</v>
      </c>
      <c r="F288" s="13">
        <v>44495</v>
      </c>
      <c r="G288" s="27"/>
      <c r="H288" s="15">
        <f t="shared" si="41"/>
        <v>44859</v>
      </c>
      <c r="I288" s="16">
        <f t="shared" ca="1" si="37"/>
        <v>289</v>
      </c>
      <c r="J288" s="17" t="str">
        <f t="shared" ca="1" si="40"/>
        <v>NOT DUE</v>
      </c>
      <c r="K288" s="31" t="s">
        <v>1180</v>
      </c>
      <c r="L288" s="20"/>
    </row>
    <row r="289" spans="1:12" ht="36" customHeight="1">
      <c r="A289" s="17" t="s">
        <v>1151</v>
      </c>
      <c r="B289" s="31" t="s">
        <v>1173</v>
      </c>
      <c r="C289" s="31" t="s">
        <v>1097</v>
      </c>
      <c r="D289" s="21" t="s">
        <v>377</v>
      </c>
      <c r="E289" s="13">
        <v>41662</v>
      </c>
      <c r="F289" s="13">
        <v>44495</v>
      </c>
      <c r="G289" s="27"/>
      <c r="H289" s="15">
        <f t="shared" si="41"/>
        <v>44859</v>
      </c>
      <c r="I289" s="16">
        <f t="shared" ca="1" si="37"/>
        <v>289</v>
      </c>
      <c r="J289" s="17" t="str">
        <f t="shared" ca="1" si="40"/>
        <v>NOT DUE</v>
      </c>
      <c r="K289" s="31" t="s">
        <v>1181</v>
      </c>
      <c r="L289" s="20"/>
    </row>
    <row r="290" spans="1:12" ht="36" customHeight="1">
      <c r="A290" s="17" t="s">
        <v>1152</v>
      </c>
      <c r="B290" s="31" t="s">
        <v>1191</v>
      </c>
      <c r="C290" s="31" t="s">
        <v>1149</v>
      </c>
      <c r="D290" s="21" t="s">
        <v>1268</v>
      </c>
      <c r="E290" s="13">
        <v>41662</v>
      </c>
      <c r="F290" s="13">
        <v>44166</v>
      </c>
      <c r="G290" s="27"/>
      <c r="H290" s="15">
        <f t="shared" ref="H290:H318" si="42">DATE(YEAR(F290)+4,MONTH(F290),DAY(F290)-1)</f>
        <v>45626</v>
      </c>
      <c r="I290" s="16">
        <f t="shared" ca="1" si="37"/>
        <v>1056</v>
      </c>
      <c r="J290" s="17" t="str">
        <f t="shared" ca="1" si="40"/>
        <v>NOT DUE</v>
      </c>
      <c r="K290" s="31" t="s">
        <v>1246</v>
      </c>
      <c r="L290" s="20"/>
    </row>
    <row r="291" spans="1:12" ht="36" customHeight="1">
      <c r="A291" s="17" t="s">
        <v>1153</v>
      </c>
      <c r="B291" s="31" t="s">
        <v>1192</v>
      </c>
      <c r="C291" s="31" t="s">
        <v>1193</v>
      </c>
      <c r="D291" s="21" t="s">
        <v>1268</v>
      </c>
      <c r="E291" s="13">
        <v>41662</v>
      </c>
      <c r="F291" s="13">
        <v>44166</v>
      </c>
      <c r="G291" s="27"/>
      <c r="H291" s="15">
        <f t="shared" si="42"/>
        <v>45626</v>
      </c>
      <c r="I291" s="16">
        <f t="shared" ca="1" si="37"/>
        <v>1056</v>
      </c>
      <c r="J291" s="17" t="str">
        <f t="shared" ca="1" si="40"/>
        <v>NOT DUE</v>
      </c>
      <c r="K291" s="31" t="s">
        <v>1247</v>
      </c>
      <c r="L291" s="20"/>
    </row>
    <row r="292" spans="1:12" ht="36" customHeight="1">
      <c r="A292" s="17" t="s">
        <v>1159</v>
      </c>
      <c r="B292" s="31" t="s">
        <v>1194</v>
      </c>
      <c r="C292" s="31" t="s">
        <v>1149</v>
      </c>
      <c r="D292" s="21" t="s">
        <v>1268</v>
      </c>
      <c r="E292" s="13">
        <v>41662</v>
      </c>
      <c r="F292" s="13">
        <v>44166</v>
      </c>
      <c r="G292" s="27"/>
      <c r="H292" s="15">
        <f t="shared" si="42"/>
        <v>45626</v>
      </c>
      <c r="I292" s="16">
        <f t="shared" ca="1" si="37"/>
        <v>1056</v>
      </c>
      <c r="J292" s="17" t="str">
        <f t="shared" ca="1" si="40"/>
        <v>NOT DUE</v>
      </c>
      <c r="K292" s="31" t="s">
        <v>1248</v>
      </c>
      <c r="L292" s="20"/>
    </row>
    <row r="293" spans="1:12" ht="36" customHeight="1">
      <c r="A293" s="17" t="s">
        <v>1160</v>
      </c>
      <c r="B293" s="31" t="s">
        <v>1195</v>
      </c>
      <c r="C293" s="31" t="s">
        <v>1149</v>
      </c>
      <c r="D293" s="21" t="s">
        <v>1268</v>
      </c>
      <c r="E293" s="13">
        <v>41662</v>
      </c>
      <c r="F293" s="13">
        <v>44166</v>
      </c>
      <c r="G293" s="27"/>
      <c r="H293" s="15">
        <f t="shared" si="42"/>
        <v>45626</v>
      </c>
      <c r="I293" s="16">
        <f t="shared" ca="1" si="37"/>
        <v>1056</v>
      </c>
      <c r="J293" s="17" t="str">
        <f t="shared" ca="1" si="40"/>
        <v>NOT DUE</v>
      </c>
      <c r="K293" s="31" t="s">
        <v>1249</v>
      </c>
      <c r="L293" s="20"/>
    </row>
    <row r="294" spans="1:12" ht="36" customHeight="1">
      <c r="A294" s="17" t="s">
        <v>1182</v>
      </c>
      <c r="B294" s="31" t="s">
        <v>1146</v>
      </c>
      <c r="C294" s="31" t="s">
        <v>1149</v>
      </c>
      <c r="D294" s="21" t="s">
        <v>1268</v>
      </c>
      <c r="E294" s="13">
        <v>41662</v>
      </c>
      <c r="F294" s="13">
        <v>44166</v>
      </c>
      <c r="G294" s="27"/>
      <c r="H294" s="15">
        <f t="shared" si="42"/>
        <v>45626</v>
      </c>
      <c r="I294" s="16">
        <f t="shared" ca="1" si="37"/>
        <v>1056</v>
      </c>
      <c r="J294" s="17" t="str">
        <f t="shared" ca="1" si="40"/>
        <v>NOT DUE</v>
      </c>
      <c r="K294" s="31" t="s">
        <v>1250</v>
      </c>
      <c r="L294" s="20"/>
    </row>
    <row r="295" spans="1:12" ht="36" customHeight="1">
      <c r="A295" s="17" t="s">
        <v>1183</v>
      </c>
      <c r="B295" s="31" t="s">
        <v>1147</v>
      </c>
      <c r="C295" s="31" t="s">
        <v>1196</v>
      </c>
      <c r="D295" s="21" t="s">
        <v>1268</v>
      </c>
      <c r="E295" s="13">
        <v>41662</v>
      </c>
      <c r="F295" s="13">
        <v>44166</v>
      </c>
      <c r="G295" s="27"/>
      <c r="H295" s="15">
        <f t="shared" si="42"/>
        <v>45626</v>
      </c>
      <c r="I295" s="16">
        <f t="shared" ca="1" si="37"/>
        <v>1056</v>
      </c>
      <c r="J295" s="17" t="str">
        <f t="shared" ca="1" si="40"/>
        <v>NOT DUE</v>
      </c>
      <c r="K295" s="31" t="s">
        <v>1251</v>
      </c>
      <c r="L295" s="20"/>
    </row>
    <row r="296" spans="1:12" ht="36" customHeight="1">
      <c r="A296" s="17" t="s">
        <v>1184</v>
      </c>
      <c r="B296" s="31" t="s">
        <v>1197</v>
      </c>
      <c r="C296" s="31" t="s">
        <v>1097</v>
      </c>
      <c r="D296" s="21" t="s">
        <v>1268</v>
      </c>
      <c r="E296" s="13">
        <v>41662</v>
      </c>
      <c r="F296" s="13">
        <v>44166</v>
      </c>
      <c r="G296" s="27"/>
      <c r="H296" s="15">
        <f t="shared" si="42"/>
        <v>45626</v>
      </c>
      <c r="I296" s="16">
        <f t="shared" ca="1" si="37"/>
        <v>1056</v>
      </c>
      <c r="J296" s="17" t="str">
        <f t="shared" ca="1" si="40"/>
        <v>NOT DUE</v>
      </c>
      <c r="K296" s="31" t="s">
        <v>1252</v>
      </c>
      <c r="L296" s="20"/>
    </row>
    <row r="297" spans="1:12" ht="36" customHeight="1">
      <c r="A297" s="17" t="s">
        <v>1185</v>
      </c>
      <c r="B297" s="31" t="s">
        <v>1198</v>
      </c>
      <c r="C297" s="31" t="s">
        <v>1199</v>
      </c>
      <c r="D297" s="21" t="s">
        <v>1268</v>
      </c>
      <c r="E297" s="13">
        <v>41662</v>
      </c>
      <c r="F297" s="13">
        <v>44166</v>
      </c>
      <c r="G297" s="27"/>
      <c r="H297" s="15">
        <f t="shared" si="42"/>
        <v>45626</v>
      </c>
      <c r="I297" s="16">
        <f t="shared" ca="1" si="37"/>
        <v>1056</v>
      </c>
      <c r="J297" s="17" t="str">
        <f t="shared" ca="1" si="40"/>
        <v>NOT DUE</v>
      </c>
      <c r="K297" s="31" t="s">
        <v>1252</v>
      </c>
      <c r="L297" s="20"/>
    </row>
    <row r="298" spans="1:12" ht="36" customHeight="1">
      <c r="A298" s="17" t="s">
        <v>1186</v>
      </c>
      <c r="B298" s="31" t="s">
        <v>1200</v>
      </c>
      <c r="C298" s="31" t="s">
        <v>1097</v>
      </c>
      <c r="D298" s="21" t="s">
        <v>1268</v>
      </c>
      <c r="E298" s="13">
        <v>41662</v>
      </c>
      <c r="F298" s="13">
        <v>44166</v>
      </c>
      <c r="G298" s="27"/>
      <c r="H298" s="15">
        <f t="shared" si="42"/>
        <v>45626</v>
      </c>
      <c r="I298" s="16">
        <f t="shared" ca="1" si="37"/>
        <v>1056</v>
      </c>
      <c r="J298" s="17" t="str">
        <f t="shared" ca="1" si="40"/>
        <v>NOT DUE</v>
      </c>
      <c r="K298" s="31" t="s">
        <v>1253</v>
      </c>
      <c r="L298" s="20"/>
    </row>
    <row r="299" spans="1:12" ht="36" customHeight="1">
      <c r="A299" s="17" t="s">
        <v>1187</v>
      </c>
      <c r="B299" s="31" t="s">
        <v>1201</v>
      </c>
      <c r="C299" s="31" t="s">
        <v>1199</v>
      </c>
      <c r="D299" s="21" t="s">
        <v>1268</v>
      </c>
      <c r="E299" s="13">
        <v>41662</v>
      </c>
      <c r="F299" s="13">
        <v>44166</v>
      </c>
      <c r="G299" s="27"/>
      <c r="H299" s="15">
        <f t="shared" si="42"/>
        <v>45626</v>
      </c>
      <c r="I299" s="16">
        <f t="shared" ca="1" si="37"/>
        <v>1056</v>
      </c>
      <c r="J299" s="17" t="str">
        <f t="shared" ca="1" si="40"/>
        <v>NOT DUE</v>
      </c>
      <c r="K299" s="31" t="s">
        <v>1246</v>
      </c>
      <c r="L299" s="20"/>
    </row>
    <row r="300" spans="1:12" ht="36" customHeight="1">
      <c r="A300" s="17" t="s">
        <v>1188</v>
      </c>
      <c r="B300" s="31" t="s">
        <v>1202</v>
      </c>
      <c r="C300" s="31" t="s">
        <v>1199</v>
      </c>
      <c r="D300" s="21" t="s">
        <v>1268</v>
      </c>
      <c r="E300" s="13">
        <v>41662</v>
      </c>
      <c r="F300" s="13">
        <v>44166</v>
      </c>
      <c r="G300" s="27"/>
      <c r="H300" s="15">
        <f t="shared" si="42"/>
        <v>45626</v>
      </c>
      <c r="I300" s="16">
        <f t="shared" ca="1" si="37"/>
        <v>1056</v>
      </c>
      <c r="J300" s="17" t="str">
        <f t="shared" ca="1" si="40"/>
        <v>NOT DUE</v>
      </c>
      <c r="K300" s="31" t="s">
        <v>1254</v>
      </c>
      <c r="L300" s="20"/>
    </row>
    <row r="301" spans="1:12" ht="36" customHeight="1">
      <c r="A301" s="17" t="s">
        <v>1189</v>
      </c>
      <c r="B301" s="31" t="s">
        <v>1203</v>
      </c>
      <c r="C301" s="31" t="s">
        <v>1199</v>
      </c>
      <c r="D301" s="21" t="s">
        <v>1268</v>
      </c>
      <c r="E301" s="13">
        <v>41662</v>
      </c>
      <c r="F301" s="13">
        <v>44166</v>
      </c>
      <c r="G301" s="27"/>
      <c r="H301" s="15">
        <f t="shared" si="42"/>
        <v>45626</v>
      </c>
      <c r="I301" s="16">
        <f t="shared" ca="1" si="37"/>
        <v>1056</v>
      </c>
      <c r="J301" s="17" t="str">
        <f t="shared" ca="1" si="40"/>
        <v>NOT DUE</v>
      </c>
      <c r="K301" s="31" t="s">
        <v>1255</v>
      </c>
      <c r="L301" s="20"/>
    </row>
    <row r="302" spans="1:12" ht="36" customHeight="1">
      <c r="A302" s="17" t="s">
        <v>1190</v>
      </c>
      <c r="B302" s="31" t="s">
        <v>1204</v>
      </c>
      <c r="C302" s="31" t="s">
        <v>1199</v>
      </c>
      <c r="D302" s="21" t="s">
        <v>1268</v>
      </c>
      <c r="E302" s="13">
        <v>41662</v>
      </c>
      <c r="F302" s="13">
        <v>44166</v>
      </c>
      <c r="G302" s="27"/>
      <c r="H302" s="15">
        <f t="shared" si="42"/>
        <v>45626</v>
      </c>
      <c r="I302" s="16">
        <f t="shared" ca="1" si="37"/>
        <v>1056</v>
      </c>
      <c r="J302" s="17" t="str">
        <f t="shared" ca="1" si="40"/>
        <v>NOT DUE</v>
      </c>
      <c r="K302" s="31" t="s">
        <v>1251</v>
      </c>
      <c r="L302" s="20"/>
    </row>
    <row r="303" spans="1:12" ht="36" customHeight="1">
      <c r="A303" s="17" t="s">
        <v>1227</v>
      </c>
      <c r="B303" s="31" t="s">
        <v>1205</v>
      </c>
      <c r="C303" s="31" t="s">
        <v>1097</v>
      </c>
      <c r="D303" s="21" t="s">
        <v>1268</v>
      </c>
      <c r="E303" s="13">
        <v>41662</v>
      </c>
      <c r="F303" s="13">
        <v>44166</v>
      </c>
      <c r="G303" s="27"/>
      <c r="H303" s="15">
        <f t="shared" si="42"/>
        <v>45626</v>
      </c>
      <c r="I303" s="16">
        <f t="shared" ca="1" si="37"/>
        <v>1056</v>
      </c>
      <c r="J303" s="17" t="str">
        <f t="shared" ca="1" si="40"/>
        <v>NOT DUE</v>
      </c>
      <c r="K303" s="31" t="s">
        <v>1252</v>
      </c>
      <c r="L303" s="20"/>
    </row>
    <row r="304" spans="1:12" ht="36" customHeight="1">
      <c r="A304" s="17" t="s">
        <v>1228</v>
      </c>
      <c r="B304" s="31" t="s">
        <v>1206</v>
      </c>
      <c r="C304" s="31" t="s">
        <v>1199</v>
      </c>
      <c r="D304" s="21" t="s">
        <v>1268</v>
      </c>
      <c r="E304" s="13">
        <v>41662</v>
      </c>
      <c r="F304" s="13">
        <v>44166</v>
      </c>
      <c r="G304" s="27"/>
      <c r="H304" s="15">
        <f t="shared" si="42"/>
        <v>45626</v>
      </c>
      <c r="I304" s="16">
        <f t="shared" ca="1" si="37"/>
        <v>1056</v>
      </c>
      <c r="J304" s="17" t="str">
        <f t="shared" ca="1" si="40"/>
        <v>NOT DUE</v>
      </c>
      <c r="K304" s="31" t="s">
        <v>1252</v>
      </c>
      <c r="L304" s="20"/>
    </row>
    <row r="305" spans="1:12" ht="36" customHeight="1">
      <c r="A305" s="17" t="s">
        <v>1229</v>
      </c>
      <c r="B305" s="31" t="s">
        <v>1207</v>
      </c>
      <c r="C305" s="31" t="s">
        <v>1097</v>
      </c>
      <c r="D305" s="21" t="s">
        <v>1268</v>
      </c>
      <c r="E305" s="13">
        <v>41662</v>
      </c>
      <c r="F305" s="13">
        <v>44166</v>
      </c>
      <c r="G305" s="27"/>
      <c r="H305" s="15">
        <f t="shared" si="42"/>
        <v>45626</v>
      </c>
      <c r="I305" s="16">
        <f t="shared" ca="1" si="37"/>
        <v>1056</v>
      </c>
      <c r="J305" s="17" t="str">
        <f t="shared" ca="1" si="40"/>
        <v>NOT DUE</v>
      </c>
      <c r="K305" s="31" t="s">
        <v>1253</v>
      </c>
      <c r="L305" s="20"/>
    </row>
    <row r="306" spans="1:12" ht="36" customHeight="1">
      <c r="A306" s="17" t="s">
        <v>1230</v>
      </c>
      <c r="B306" s="31" t="s">
        <v>1208</v>
      </c>
      <c r="C306" s="31" t="s">
        <v>1097</v>
      </c>
      <c r="D306" s="21" t="s">
        <v>1268</v>
      </c>
      <c r="E306" s="13">
        <v>41662</v>
      </c>
      <c r="F306" s="13">
        <v>44166</v>
      </c>
      <c r="G306" s="27"/>
      <c r="H306" s="15">
        <f t="shared" si="42"/>
        <v>45626</v>
      </c>
      <c r="I306" s="16">
        <f t="shared" ca="1" si="37"/>
        <v>1056</v>
      </c>
      <c r="J306" s="17" t="str">
        <f t="shared" ca="1" si="40"/>
        <v>NOT DUE</v>
      </c>
      <c r="K306" s="31" t="s">
        <v>1256</v>
      </c>
      <c r="L306" s="20"/>
    </row>
    <row r="307" spans="1:12" ht="36" customHeight="1">
      <c r="A307" s="17" t="s">
        <v>1231</v>
      </c>
      <c r="B307" s="31" t="s">
        <v>1209</v>
      </c>
      <c r="C307" s="31" t="s">
        <v>1210</v>
      </c>
      <c r="D307" s="21" t="s">
        <v>1268</v>
      </c>
      <c r="E307" s="13">
        <v>41662</v>
      </c>
      <c r="F307" s="13">
        <v>44166</v>
      </c>
      <c r="G307" s="27"/>
      <c r="H307" s="15">
        <f t="shared" si="42"/>
        <v>45626</v>
      </c>
      <c r="I307" s="16">
        <f t="shared" ca="1" si="37"/>
        <v>1056</v>
      </c>
      <c r="J307" s="17" t="str">
        <f t="shared" ca="1" si="40"/>
        <v>NOT DUE</v>
      </c>
      <c r="K307" s="31" t="s">
        <v>1257</v>
      </c>
      <c r="L307" s="20"/>
    </row>
    <row r="308" spans="1:12" ht="36" customHeight="1">
      <c r="A308" s="17" t="s">
        <v>1232</v>
      </c>
      <c r="B308" s="31" t="s">
        <v>1211</v>
      </c>
      <c r="C308" s="31" t="s">
        <v>1212</v>
      </c>
      <c r="D308" s="21" t="s">
        <v>1268</v>
      </c>
      <c r="E308" s="13">
        <v>41662</v>
      </c>
      <c r="F308" s="13">
        <v>44166</v>
      </c>
      <c r="G308" s="27"/>
      <c r="H308" s="15">
        <f t="shared" si="42"/>
        <v>45626</v>
      </c>
      <c r="I308" s="16">
        <f t="shared" ca="1" si="37"/>
        <v>1056</v>
      </c>
      <c r="J308" s="17" t="str">
        <f t="shared" ca="1" si="40"/>
        <v>NOT DUE</v>
      </c>
      <c r="K308" s="31" t="s">
        <v>1258</v>
      </c>
      <c r="L308" s="20"/>
    </row>
    <row r="309" spans="1:12" ht="36" customHeight="1">
      <c r="A309" s="17" t="s">
        <v>1233</v>
      </c>
      <c r="B309" s="31" t="s">
        <v>1213</v>
      </c>
      <c r="C309" s="31" t="s">
        <v>1214</v>
      </c>
      <c r="D309" s="21" t="s">
        <v>1268</v>
      </c>
      <c r="E309" s="13">
        <v>41662</v>
      </c>
      <c r="F309" s="13">
        <v>44166</v>
      </c>
      <c r="G309" s="27"/>
      <c r="H309" s="15">
        <f t="shared" si="42"/>
        <v>45626</v>
      </c>
      <c r="I309" s="16">
        <f t="shared" ca="1" si="37"/>
        <v>1056</v>
      </c>
      <c r="J309" s="17" t="str">
        <f t="shared" ca="1" si="40"/>
        <v>NOT DUE</v>
      </c>
      <c r="K309" s="31" t="s">
        <v>1259</v>
      </c>
      <c r="L309" s="20"/>
    </row>
    <row r="310" spans="1:12" ht="36" customHeight="1">
      <c r="A310" s="17" t="s">
        <v>1234</v>
      </c>
      <c r="B310" s="31" t="s">
        <v>1215</v>
      </c>
      <c r="C310" s="31" t="s">
        <v>1097</v>
      </c>
      <c r="D310" s="21" t="s">
        <v>1268</v>
      </c>
      <c r="E310" s="13">
        <v>41662</v>
      </c>
      <c r="F310" s="13">
        <v>44166</v>
      </c>
      <c r="G310" s="27"/>
      <c r="H310" s="15">
        <f t="shared" si="42"/>
        <v>45626</v>
      </c>
      <c r="I310" s="16">
        <f t="shared" ca="1" si="37"/>
        <v>1056</v>
      </c>
      <c r="J310" s="17" t="str">
        <f t="shared" ca="1" si="40"/>
        <v>NOT DUE</v>
      </c>
      <c r="K310" s="31" t="s">
        <v>1161</v>
      </c>
      <c r="L310" s="20"/>
    </row>
    <row r="311" spans="1:12" ht="36" customHeight="1">
      <c r="A311" s="17" t="s">
        <v>1235</v>
      </c>
      <c r="B311" s="31" t="s">
        <v>1133</v>
      </c>
      <c r="C311" s="31" t="s">
        <v>1097</v>
      </c>
      <c r="D311" s="21" t="s">
        <v>1268</v>
      </c>
      <c r="E311" s="13">
        <v>41662</v>
      </c>
      <c r="F311" s="13">
        <v>44166</v>
      </c>
      <c r="G311" s="27"/>
      <c r="H311" s="15">
        <f t="shared" si="42"/>
        <v>45626</v>
      </c>
      <c r="I311" s="16">
        <f t="shared" ca="1" si="37"/>
        <v>1056</v>
      </c>
      <c r="J311" s="17" t="str">
        <f t="shared" ca="1" si="40"/>
        <v>NOT DUE</v>
      </c>
      <c r="K311" s="31" t="s">
        <v>1260</v>
      </c>
      <c r="L311" s="20"/>
    </row>
    <row r="312" spans="1:12" ht="36" customHeight="1">
      <c r="A312" s="17" t="s">
        <v>1236</v>
      </c>
      <c r="B312" s="31" t="s">
        <v>1216</v>
      </c>
      <c r="C312" s="31" t="s">
        <v>1217</v>
      </c>
      <c r="D312" s="21" t="s">
        <v>1268</v>
      </c>
      <c r="E312" s="13">
        <v>41662</v>
      </c>
      <c r="F312" s="13">
        <v>44166</v>
      </c>
      <c r="G312" s="27"/>
      <c r="H312" s="15">
        <f t="shared" si="42"/>
        <v>45626</v>
      </c>
      <c r="I312" s="16">
        <f t="shared" ca="1" si="37"/>
        <v>1056</v>
      </c>
      <c r="J312" s="17" t="str">
        <f t="shared" ca="1" si="40"/>
        <v>NOT DUE</v>
      </c>
      <c r="K312" s="31" t="s">
        <v>1261</v>
      </c>
      <c r="L312" s="20"/>
    </row>
    <row r="313" spans="1:12" ht="36" customHeight="1">
      <c r="A313" s="17" t="s">
        <v>1237</v>
      </c>
      <c r="B313" s="31" t="s">
        <v>1218</v>
      </c>
      <c r="C313" s="31" t="s">
        <v>1097</v>
      </c>
      <c r="D313" s="21" t="s">
        <v>1268</v>
      </c>
      <c r="E313" s="13">
        <v>41662</v>
      </c>
      <c r="F313" s="13">
        <v>44166</v>
      </c>
      <c r="G313" s="27"/>
      <c r="H313" s="15">
        <f t="shared" si="42"/>
        <v>45626</v>
      </c>
      <c r="I313" s="16">
        <f t="shared" ca="1" si="37"/>
        <v>1056</v>
      </c>
      <c r="J313" s="17" t="str">
        <f t="shared" ca="1" si="40"/>
        <v>NOT DUE</v>
      </c>
      <c r="K313" s="31" t="s">
        <v>1262</v>
      </c>
      <c r="L313" s="20"/>
    </row>
    <row r="314" spans="1:12" ht="36" customHeight="1">
      <c r="A314" s="17" t="s">
        <v>1238</v>
      </c>
      <c r="B314" s="31" t="s">
        <v>1219</v>
      </c>
      <c r="C314" s="31" t="s">
        <v>1097</v>
      </c>
      <c r="D314" s="21" t="s">
        <v>1268</v>
      </c>
      <c r="E314" s="13">
        <v>41662</v>
      </c>
      <c r="F314" s="13">
        <v>44166</v>
      </c>
      <c r="G314" s="27"/>
      <c r="H314" s="15">
        <f t="shared" si="42"/>
        <v>45626</v>
      </c>
      <c r="I314" s="16">
        <f t="shared" ca="1" si="37"/>
        <v>1056</v>
      </c>
      <c r="J314" s="17" t="str">
        <f t="shared" ca="1" si="40"/>
        <v>NOT DUE</v>
      </c>
      <c r="K314" s="31" t="s">
        <v>1263</v>
      </c>
      <c r="L314" s="20"/>
    </row>
    <row r="315" spans="1:12" ht="36" customHeight="1">
      <c r="A315" s="17" t="s">
        <v>1239</v>
      </c>
      <c r="B315" s="31" t="s">
        <v>1220</v>
      </c>
      <c r="C315" s="31" t="s">
        <v>1097</v>
      </c>
      <c r="D315" s="21" t="s">
        <v>1268</v>
      </c>
      <c r="E315" s="13">
        <v>41662</v>
      </c>
      <c r="F315" s="13">
        <v>44166</v>
      </c>
      <c r="G315" s="27"/>
      <c r="H315" s="15">
        <f t="shared" si="42"/>
        <v>45626</v>
      </c>
      <c r="I315" s="16">
        <f t="shared" ca="1" si="37"/>
        <v>1056</v>
      </c>
      <c r="J315" s="17" t="str">
        <f t="shared" ca="1" si="40"/>
        <v>NOT DUE</v>
      </c>
      <c r="K315" s="31" t="s">
        <v>1264</v>
      </c>
      <c r="L315" s="20"/>
    </row>
    <row r="316" spans="1:12" ht="36" customHeight="1">
      <c r="A316" s="17" t="s">
        <v>1240</v>
      </c>
      <c r="B316" s="31" t="s">
        <v>1221</v>
      </c>
      <c r="C316" s="31" t="s">
        <v>1222</v>
      </c>
      <c r="D316" s="21" t="s">
        <v>1268</v>
      </c>
      <c r="E316" s="13">
        <v>41662</v>
      </c>
      <c r="F316" s="13">
        <v>44166</v>
      </c>
      <c r="G316" s="27"/>
      <c r="H316" s="15">
        <f t="shared" si="42"/>
        <v>45626</v>
      </c>
      <c r="I316" s="16">
        <f t="shared" ca="1" si="37"/>
        <v>1056</v>
      </c>
      <c r="J316" s="17" t="str">
        <f t="shared" ca="1" si="40"/>
        <v>NOT DUE</v>
      </c>
      <c r="K316" s="31" t="s">
        <v>1265</v>
      </c>
      <c r="L316" s="20"/>
    </row>
    <row r="317" spans="1:12" ht="36" customHeight="1">
      <c r="A317" s="17" t="s">
        <v>1241</v>
      </c>
      <c r="B317" s="31" t="s">
        <v>1223</v>
      </c>
      <c r="C317" s="31" t="s">
        <v>1224</v>
      </c>
      <c r="D317" s="21" t="s">
        <v>1268</v>
      </c>
      <c r="E317" s="13">
        <v>41662</v>
      </c>
      <c r="F317" s="13">
        <v>44166</v>
      </c>
      <c r="G317" s="27"/>
      <c r="H317" s="15">
        <f t="shared" si="42"/>
        <v>45626</v>
      </c>
      <c r="I317" s="16">
        <f t="shared" ca="1" si="37"/>
        <v>1056</v>
      </c>
      <c r="J317" s="17" t="str">
        <f t="shared" ca="1" si="40"/>
        <v>NOT DUE</v>
      </c>
      <c r="K317" s="31" t="s">
        <v>1266</v>
      </c>
      <c r="L317" s="20"/>
    </row>
    <row r="318" spans="1:12" ht="36" customHeight="1">
      <c r="A318" s="17" t="s">
        <v>1242</v>
      </c>
      <c r="B318" s="31" t="s">
        <v>1225</v>
      </c>
      <c r="C318" s="31" t="s">
        <v>1226</v>
      </c>
      <c r="D318" s="21" t="s">
        <v>1268</v>
      </c>
      <c r="E318" s="13">
        <v>41662</v>
      </c>
      <c r="F318" s="13">
        <v>44166</v>
      </c>
      <c r="G318" s="27"/>
      <c r="H318" s="15">
        <f t="shared" si="42"/>
        <v>45626</v>
      </c>
      <c r="I318" s="16">
        <f t="shared" ca="1" si="37"/>
        <v>1056</v>
      </c>
      <c r="J318" s="17" t="str">
        <f t="shared" ca="1" si="40"/>
        <v>NOT DUE</v>
      </c>
      <c r="K318" s="31" t="s">
        <v>1267</v>
      </c>
      <c r="L318" s="20"/>
    </row>
    <row r="319" spans="1:12" ht="28.5" customHeight="1">
      <c r="A319" s="289" t="s">
        <v>1243</v>
      </c>
      <c r="B319" s="290" t="s">
        <v>702</v>
      </c>
      <c r="C319" s="290" t="s">
        <v>5057</v>
      </c>
      <c r="D319" s="291">
        <v>12000</v>
      </c>
      <c r="E319" s="292">
        <v>41662</v>
      </c>
      <c r="F319" s="292" t="s">
        <v>4456</v>
      </c>
      <c r="G319" s="292" t="s">
        <v>4456</v>
      </c>
      <c r="H319" s="293" t="e">
        <f>IF(I319&lt;=12000,F319+(D319/24),"error")</f>
        <v>#VALUE!</v>
      </c>
      <c r="I319" s="294" t="e">
        <f t="shared" ref="I319:I326" si="43">D319-($F$4-G319)</f>
        <v>#VALUE!</v>
      </c>
      <c r="J319" s="289" t="e">
        <f t="shared" si="40"/>
        <v>#VALUE!</v>
      </c>
      <c r="K319" s="290" t="s">
        <v>5058</v>
      </c>
      <c r="L319" s="233" t="s">
        <v>4456</v>
      </c>
    </row>
    <row r="320" spans="1:12" ht="28.5" customHeight="1">
      <c r="A320" s="289" t="s">
        <v>1244</v>
      </c>
      <c r="B320" s="290" t="s">
        <v>703</v>
      </c>
      <c r="C320" s="290" t="s">
        <v>5057</v>
      </c>
      <c r="D320" s="291">
        <v>12000</v>
      </c>
      <c r="E320" s="292">
        <v>41662</v>
      </c>
      <c r="F320" s="292" t="s">
        <v>4456</v>
      </c>
      <c r="G320" s="292" t="s">
        <v>4456</v>
      </c>
      <c r="H320" s="293" t="e">
        <f>IF(I320&lt;=12000,F320+(D320/24),"error")</f>
        <v>#VALUE!</v>
      </c>
      <c r="I320" s="294" t="e">
        <f t="shared" si="43"/>
        <v>#VALUE!</v>
      </c>
      <c r="J320" s="289" t="e">
        <f t="shared" si="40"/>
        <v>#VALUE!</v>
      </c>
      <c r="K320" s="290" t="s">
        <v>5058</v>
      </c>
      <c r="L320" s="233" t="s">
        <v>4456</v>
      </c>
    </row>
    <row r="321" spans="1:12" ht="28.5" customHeight="1">
      <c r="A321" s="289" t="s">
        <v>1245</v>
      </c>
      <c r="B321" s="290" t="s">
        <v>704</v>
      </c>
      <c r="C321" s="290" t="s">
        <v>5057</v>
      </c>
      <c r="D321" s="291">
        <v>12000</v>
      </c>
      <c r="E321" s="292">
        <v>41662</v>
      </c>
      <c r="F321" s="292" t="s">
        <v>4456</v>
      </c>
      <c r="G321" s="292" t="s">
        <v>4456</v>
      </c>
      <c r="H321" s="293" t="e">
        <f>IF(I321&lt;=12000,F321+(D321/24),"error")</f>
        <v>#VALUE!</v>
      </c>
      <c r="I321" s="294" t="e">
        <f t="shared" si="43"/>
        <v>#VALUE!</v>
      </c>
      <c r="J321" s="289" t="e">
        <f t="shared" si="40"/>
        <v>#VALUE!</v>
      </c>
      <c r="K321" s="290" t="s">
        <v>5058</v>
      </c>
      <c r="L321" s="233" t="s">
        <v>4456</v>
      </c>
    </row>
    <row r="322" spans="1:12" ht="28.5" customHeight="1">
      <c r="A322" s="289" t="s">
        <v>5059</v>
      </c>
      <c r="B322" s="290" t="s">
        <v>705</v>
      </c>
      <c r="C322" s="290" t="s">
        <v>5057</v>
      </c>
      <c r="D322" s="291">
        <v>12000</v>
      </c>
      <c r="E322" s="292">
        <v>41662</v>
      </c>
      <c r="F322" s="292" t="s">
        <v>4456</v>
      </c>
      <c r="G322" s="292" t="s">
        <v>4456</v>
      </c>
      <c r="H322" s="293" t="e">
        <f>IF(I322&lt;=12000,F322+(D322/24),"error")</f>
        <v>#VALUE!</v>
      </c>
      <c r="I322" s="294" t="e">
        <f t="shared" si="43"/>
        <v>#VALUE!</v>
      </c>
      <c r="J322" s="289" t="e">
        <f t="shared" si="40"/>
        <v>#VALUE!</v>
      </c>
      <c r="K322" s="290" t="s">
        <v>5058</v>
      </c>
      <c r="L322" s="233" t="s">
        <v>4456</v>
      </c>
    </row>
    <row r="323" spans="1:12" ht="28.5" customHeight="1">
      <c r="A323" s="289" t="s">
        <v>5060</v>
      </c>
      <c r="B323" s="290" t="s">
        <v>706</v>
      </c>
      <c r="C323" s="290" t="s">
        <v>5057</v>
      </c>
      <c r="D323" s="291">
        <v>12000</v>
      </c>
      <c r="E323" s="292">
        <v>41662</v>
      </c>
      <c r="F323" s="292" t="s">
        <v>4456</v>
      </c>
      <c r="G323" s="292" t="s">
        <v>4456</v>
      </c>
      <c r="H323" s="293" t="e">
        <f>IF(I323&lt;=12000,F323+(D323/24),"error")</f>
        <v>#VALUE!</v>
      </c>
      <c r="I323" s="294" t="e">
        <f t="shared" si="43"/>
        <v>#VALUE!</v>
      </c>
      <c r="J323" s="289" t="e">
        <f t="shared" si="40"/>
        <v>#VALUE!</v>
      </c>
      <c r="K323" s="290" t="s">
        <v>5058</v>
      </c>
      <c r="L323" s="233" t="s">
        <v>4456</v>
      </c>
    </row>
    <row r="324" spans="1:12" ht="28.5" customHeight="1">
      <c r="A324" s="289" t="s">
        <v>5061</v>
      </c>
      <c r="B324" s="290" t="s">
        <v>5062</v>
      </c>
      <c r="C324" s="290" t="s">
        <v>5063</v>
      </c>
      <c r="D324" s="291">
        <v>300</v>
      </c>
      <c r="E324" s="292">
        <v>41662</v>
      </c>
      <c r="F324" s="292" t="s">
        <v>4456</v>
      </c>
      <c r="G324" s="292" t="s">
        <v>4456</v>
      </c>
      <c r="H324" s="293" t="e">
        <f>IF(I324&lt;=300,F324+(D324/24),"error")</f>
        <v>#VALUE!</v>
      </c>
      <c r="I324" s="294" t="e">
        <f t="shared" si="43"/>
        <v>#VALUE!</v>
      </c>
      <c r="J324" s="289" t="e">
        <f t="shared" si="40"/>
        <v>#VALUE!</v>
      </c>
      <c r="K324" s="290" t="s">
        <v>5064</v>
      </c>
      <c r="L324" s="233" t="s">
        <v>4456</v>
      </c>
    </row>
    <row r="325" spans="1:12" ht="28.5" customHeight="1">
      <c r="A325" s="289" t="s">
        <v>5065</v>
      </c>
      <c r="B325" s="290" t="s">
        <v>5066</v>
      </c>
      <c r="C325" s="290" t="s">
        <v>972</v>
      </c>
      <c r="D325" s="291">
        <v>12000</v>
      </c>
      <c r="E325" s="292">
        <v>41662</v>
      </c>
      <c r="F325" s="292" t="s">
        <v>4456</v>
      </c>
      <c r="G325" s="292" t="s">
        <v>4456</v>
      </c>
      <c r="H325" s="293" t="e">
        <f>IF(I325&lt;=12000,F325+(D325/24),"error")</f>
        <v>#VALUE!</v>
      </c>
      <c r="I325" s="294" t="e">
        <f t="shared" si="43"/>
        <v>#VALUE!</v>
      </c>
      <c r="J325" s="289" t="e">
        <f t="shared" si="40"/>
        <v>#VALUE!</v>
      </c>
      <c r="K325" s="290" t="s">
        <v>5067</v>
      </c>
      <c r="L325" s="233" t="s">
        <v>4456</v>
      </c>
    </row>
    <row r="326" spans="1:12" ht="31.5" customHeight="1">
      <c r="A326" s="234" t="s">
        <v>5068</v>
      </c>
      <c r="B326" s="235" t="s">
        <v>389</v>
      </c>
      <c r="C326" s="235" t="s">
        <v>386</v>
      </c>
      <c r="D326" s="237">
        <v>500</v>
      </c>
      <c r="E326" s="13">
        <v>41663</v>
      </c>
      <c r="F326" s="13">
        <v>44558</v>
      </c>
      <c r="G326" s="27">
        <v>23547</v>
      </c>
      <c r="H326" s="22">
        <f>IF(I326&lt;=500,$F$5+(I326/24),"error")</f>
        <v>44585.787499999999</v>
      </c>
      <c r="I326" s="238">
        <f t="shared" si="43"/>
        <v>402.90000000000146</v>
      </c>
      <c r="J326" s="234" t="str">
        <f t="shared" si="40"/>
        <v>NOT DUE</v>
      </c>
      <c r="K326" s="235"/>
      <c r="L326" s="239"/>
    </row>
    <row r="327" spans="1:12" ht="31.5" customHeight="1">
      <c r="A327" s="234" t="s">
        <v>5069</v>
      </c>
      <c r="B327" s="235" t="s">
        <v>5070</v>
      </c>
      <c r="C327" s="235" t="s">
        <v>5071</v>
      </c>
      <c r="D327" s="237" t="s">
        <v>377</v>
      </c>
      <c r="E327" s="13">
        <v>41664</v>
      </c>
      <c r="F327" s="13">
        <v>44520</v>
      </c>
      <c r="G327" s="27"/>
      <c r="H327" s="148">
        <f>DATE(YEAR(F327)+1,MONTH(F327),DAY(F327)-1)</f>
        <v>44884</v>
      </c>
      <c r="I327" s="240">
        <f ca="1">IF(ISBLANK(H327),"",H327-DATE(YEAR(NOW()),MONTH(NOW()),DAY(NOW())))</f>
        <v>314</v>
      </c>
      <c r="J327" s="234" t="str">
        <f t="shared" ca="1" si="40"/>
        <v>NOT DUE</v>
      </c>
      <c r="K327" s="235"/>
      <c r="L327" s="241"/>
    </row>
    <row r="328" spans="1:12" ht="31.5" customHeight="1">
      <c r="A328" s="234" t="s">
        <v>5072</v>
      </c>
      <c r="B328" s="235" t="s">
        <v>390</v>
      </c>
      <c r="C328" s="235" t="s">
        <v>391</v>
      </c>
      <c r="D328" s="237" t="s">
        <v>377</v>
      </c>
      <c r="E328" s="13">
        <v>41665</v>
      </c>
      <c r="F328" s="13">
        <v>44384</v>
      </c>
      <c r="G328" s="27"/>
      <c r="H328" s="148">
        <f>DATE(YEAR(F328)+1,MONTH(F328),DAY(F328)-1)</f>
        <v>44748</v>
      </c>
      <c r="I328" s="240">
        <f ca="1">IF(ISBLANK(H328),"",H328-DATE(YEAR(NOW()),MONTH(NOW()),DAY(NOW())))</f>
        <v>178</v>
      </c>
      <c r="J328" s="234" t="str">
        <f t="shared" ca="1" si="40"/>
        <v>NOT DUE</v>
      </c>
      <c r="K328" s="235"/>
      <c r="L328" s="239"/>
    </row>
    <row r="329" spans="1:12" ht="31.5" customHeight="1">
      <c r="A329" s="234" t="s">
        <v>5073</v>
      </c>
      <c r="B329" s="235" t="s">
        <v>944</v>
      </c>
      <c r="C329" s="235" t="s">
        <v>4606</v>
      </c>
      <c r="D329" s="236">
        <v>500</v>
      </c>
      <c r="E329" s="13">
        <v>41662</v>
      </c>
      <c r="F329" s="13">
        <v>44410</v>
      </c>
      <c r="G329" s="27">
        <v>23292</v>
      </c>
      <c r="H329" s="22">
        <f>IF(I329&lt;=500,$F$5+(I329/24),"error")</f>
        <v>44575.162499999999</v>
      </c>
      <c r="I329" s="238">
        <f>D329-($F$4-G329)</f>
        <v>147.90000000000146</v>
      </c>
      <c r="J329" s="234" t="str">
        <f>IF(I329="","",IF(I329&lt;0,"OVERDUE","NOT DUE"))</f>
        <v>NOT DUE</v>
      </c>
      <c r="K329" s="235" t="s">
        <v>4607</v>
      </c>
      <c r="L329" s="271"/>
    </row>
    <row r="330" spans="1:12" ht="31.5" customHeight="1">
      <c r="A330" s="234" t="s">
        <v>5074</v>
      </c>
      <c r="B330" s="235" t="s">
        <v>4549</v>
      </c>
      <c r="C330" s="235" t="s">
        <v>4550</v>
      </c>
      <c r="D330" s="237">
        <v>300</v>
      </c>
      <c r="E330" s="13">
        <v>41662</v>
      </c>
      <c r="F330" s="13">
        <v>44561</v>
      </c>
      <c r="G330" s="27">
        <v>23601</v>
      </c>
      <c r="H330" s="22">
        <f>IF(I330&lt;=300,$F$5+(I330/24),"error")</f>
        <v>44579.70416666667</v>
      </c>
      <c r="I330" s="238">
        <f>D330-($F$4-G330)</f>
        <v>256.90000000000146</v>
      </c>
      <c r="J330" s="234" t="str">
        <f>IF(I330="","",IF(I330&lt;0,"OVERDUE","NOT DUE"))</f>
        <v>NOT DUE</v>
      </c>
      <c r="K330" s="242"/>
      <c r="L330" s="239"/>
    </row>
    <row r="331" spans="1:12" ht="31.5" customHeight="1">
      <c r="A331" s="234" t="s">
        <v>5075</v>
      </c>
      <c r="B331" s="235" t="s">
        <v>4608</v>
      </c>
      <c r="C331" s="235" t="s">
        <v>4609</v>
      </c>
      <c r="D331" s="237">
        <v>1000</v>
      </c>
      <c r="E331" s="13">
        <v>41662</v>
      </c>
      <c r="F331" s="13">
        <f>'Generator Engine No.2'!$F$331</f>
        <v>44557</v>
      </c>
      <c r="G331" s="27">
        <v>23344</v>
      </c>
      <c r="H331" s="22">
        <f>IF(I331&lt;=1000,$F$5+(I331/24),"error")</f>
        <v>44598.162499999999</v>
      </c>
      <c r="I331" s="238">
        <f>D331-($F$4-G331)</f>
        <v>699.90000000000146</v>
      </c>
      <c r="J331" s="234" t="str">
        <f>IF(I331="","",IF(I331&lt;0,"OVERDUE","NOT DUE"))</f>
        <v>NOT DUE</v>
      </c>
      <c r="K331" s="235"/>
      <c r="L331" s="239"/>
    </row>
    <row r="332" spans="1:12">
      <c r="A332"/>
      <c r="C332" s="224"/>
      <c r="D332"/>
    </row>
    <row r="333" spans="1:12">
      <c r="A333" s="262"/>
      <c r="C333" s="224"/>
      <c r="D333"/>
    </row>
    <row r="334" spans="1:12">
      <c r="A334"/>
      <c r="C334" s="224"/>
      <c r="D334"/>
    </row>
    <row r="335" spans="1:12">
      <c r="A335"/>
      <c r="B335" s="255" t="s">
        <v>5143</v>
      </c>
      <c r="C335"/>
      <c r="D335" s="255" t="s">
        <v>5144</v>
      </c>
      <c r="H335" s="255" t="s">
        <v>5145</v>
      </c>
    </row>
    <row r="336" spans="1:12">
      <c r="A336"/>
      <c r="C336"/>
      <c r="D336"/>
    </row>
    <row r="337" spans="1:11">
      <c r="A337"/>
      <c r="C337" s="270" t="s">
        <v>5267</v>
      </c>
      <c r="D337"/>
      <c r="E337" s="380" t="s">
        <v>5302</v>
      </c>
      <c r="F337" s="380"/>
      <c r="G337" s="380"/>
      <c r="I337" s="380" t="s">
        <v>5292</v>
      </c>
      <c r="J337" s="380"/>
      <c r="K337" s="380"/>
    </row>
    <row r="338" spans="1:11">
      <c r="A338"/>
      <c r="C338" s="269" t="s">
        <v>5146</v>
      </c>
      <c r="D338"/>
      <c r="E338" s="381" t="s">
        <v>5147</v>
      </c>
      <c r="F338" s="381"/>
      <c r="G338" s="381"/>
      <c r="I338" s="381" t="s">
        <v>5148</v>
      </c>
      <c r="J338" s="381"/>
      <c r="K338" s="381"/>
    </row>
    <row r="339" spans="1:11">
      <c r="A339"/>
      <c r="C339"/>
      <c r="D339"/>
      <c r="I339" s="257"/>
      <c r="J339" s="257"/>
      <c r="K339" s="257"/>
    </row>
    <row r="340" spans="1:11">
      <c r="A340" s="303"/>
      <c r="B340" s="304"/>
    </row>
  </sheetData>
  <sheetProtection selectLockedCells="1"/>
  <protectedRanges>
    <protectedRange sqref="F230:F231 F234 F236" name="Range3_1_4_2_2_2_1"/>
    <protectedRange sqref="F237:F240" name="Range3_1_1_3_2_2_2_1"/>
    <protectedRange sqref="G230:G231 G234 G236" name="Range3_5_2_2_1"/>
    <protectedRange sqref="G237:G240" name="Range3_2_3_2_2_1"/>
  </protectedRanges>
  <autoFilter ref="A7:L331" xr:uid="{00000000-0009-0000-0000-000009000000}"/>
  <mergeCells count="13">
    <mergeCell ref="A1:B1"/>
    <mergeCell ref="D1:E1"/>
    <mergeCell ref="A2:B2"/>
    <mergeCell ref="D2:E2"/>
    <mergeCell ref="A3:B3"/>
    <mergeCell ref="D3:E3"/>
    <mergeCell ref="E337:G337"/>
    <mergeCell ref="I337:K337"/>
    <mergeCell ref="E338:G338"/>
    <mergeCell ref="I338:K338"/>
    <mergeCell ref="A4:B4"/>
    <mergeCell ref="D4:E4"/>
    <mergeCell ref="A5:B5"/>
  </mergeCells>
  <conditionalFormatting sqref="J8:J330">
    <cfRule type="cellIs" dxfId="134" priority="19" operator="equal">
      <formula>"overdue"</formula>
    </cfRule>
  </conditionalFormatting>
  <conditionalFormatting sqref="J329">
    <cfRule type="cellIs" dxfId="133" priority="18" operator="equal">
      <formula>"overdue"</formula>
    </cfRule>
  </conditionalFormatting>
  <conditionalFormatting sqref="J331">
    <cfRule type="cellIs" dxfId="132" priority="17" operator="equal">
      <formula>"overdue"</formula>
    </cfRule>
  </conditionalFormatting>
  <conditionalFormatting sqref="J319:J329">
    <cfRule type="cellIs" dxfId="131" priority="16" operator="equal">
      <formula>"overdue"</formula>
    </cfRule>
  </conditionalFormatting>
  <conditionalFormatting sqref="J319:J329">
    <cfRule type="cellIs" dxfId="130" priority="15" operator="equal">
      <formula>"overdue"</formula>
    </cfRule>
  </conditionalFormatting>
  <conditionalFormatting sqref="J320:J325">
    <cfRule type="cellIs" dxfId="129" priority="14" operator="equal">
      <formula>"overdue"</formula>
    </cfRule>
  </conditionalFormatting>
  <conditionalFormatting sqref="J320:J325">
    <cfRule type="cellIs" dxfId="128" priority="13" operator="equal">
      <formula>"overdue"</formula>
    </cfRule>
  </conditionalFormatting>
  <conditionalFormatting sqref="J321:J325">
    <cfRule type="cellIs" dxfId="127" priority="12" operator="equal">
      <formula>"overdue"</formula>
    </cfRule>
  </conditionalFormatting>
  <conditionalFormatting sqref="J321:J325">
    <cfRule type="cellIs" dxfId="126" priority="11" operator="equal">
      <formula>"overdue"</formula>
    </cfRule>
  </conditionalFormatting>
  <conditionalFormatting sqref="J322:J325">
    <cfRule type="cellIs" dxfId="125" priority="10" operator="equal">
      <formula>"overdue"</formula>
    </cfRule>
  </conditionalFormatting>
  <conditionalFormatting sqref="J322:J325">
    <cfRule type="cellIs" dxfId="124" priority="9" operator="equal">
      <formula>"overdue"</formula>
    </cfRule>
  </conditionalFormatting>
  <conditionalFormatting sqref="J323:J325">
    <cfRule type="cellIs" dxfId="123" priority="8" operator="equal">
      <formula>"overdue"</formula>
    </cfRule>
  </conditionalFormatting>
  <conditionalFormatting sqref="J323:J325">
    <cfRule type="cellIs" dxfId="122" priority="7" operator="equal">
      <formula>"overdue"</formula>
    </cfRule>
  </conditionalFormatting>
  <conditionalFormatting sqref="J324:J325">
    <cfRule type="cellIs" dxfId="121" priority="6" operator="equal">
      <formula>"overdue"</formula>
    </cfRule>
  </conditionalFormatting>
  <conditionalFormatting sqref="J324:J325">
    <cfRule type="cellIs" dxfId="120" priority="5" operator="equal">
      <formula>"overdue"</formula>
    </cfRule>
  </conditionalFormatting>
  <conditionalFormatting sqref="J325">
    <cfRule type="cellIs" dxfId="119" priority="4" operator="equal">
      <formula>"overdue"</formula>
    </cfRule>
  </conditionalFormatting>
  <conditionalFormatting sqref="J325">
    <cfRule type="cellIs" dxfId="118" priority="3" operator="equal">
      <formula>"overdue"</formula>
    </cfRule>
  </conditionalFormatting>
  <conditionalFormatting sqref="J326:J329">
    <cfRule type="cellIs" dxfId="117" priority="2" operator="equal">
      <formula>"overdue"</formula>
    </cfRule>
  </conditionalFormatting>
  <conditionalFormatting sqref="J326:J329">
    <cfRule type="cellIs" dxfId="116" priority="1" operator="equal">
      <formula>"overdue"</formula>
    </cfRule>
  </conditionalFormatting>
  <pageMargins left="0.7" right="0.7" top="0.75" bottom="0.75" header="0.3" footer="0.3"/>
  <pageSetup paperSize="9" scale="65" orientation="landscape" r:id="rId1"/>
  <ignoredErrors>
    <ignoredError sqref="I251 H24 H16:H22 H8:I9 H23 I16:I22 H79 H151:H155 H80:H81 H202 H197:H200 H196 H195 H227:I227 H203:H206 H201 H207 H190 H185:H188 H184 H191:H194 H189 H183 H178:H182 H161 H162 H25 H26:H28 H29 H30 H31 H32:H34 H35 H36 H37 H38 H39:H41 H42 H43 H44 H45:H47 H48 H49 H50 H51 H52:H54 H55 H56 H57 H58:H60 H61 H62 H63:H75 H76 H77 H78 H156:H160 H82 H83:H89 H90:H96 H97:H103 H104:H110 H111:H117 H118:H120 H121:H125 H126:H130 H131:H135 H136:H140 H141:H145 H146:H150 H163 H164:H165 H166:H167 H168:H170 H171 H172:H174 H175:H177 H208 H209 H210:H213 H214 H215 H216 H217:H218 H219 H220:H223 H224:H226 H234:H235 H228 H229:H231 H232 H233 H11:I15 H10" formula="1"/>
    <ignoredError sqref="H328:L328 I330:L330 I329:K329 I326:L326 H327:K327" evalError="1"/>
    <ignoredError sqref="J251:K251 H252:L252 J80:L81 J197:L200 J195:K195 J203:L206 J201:K201 I243:L243 J207:K207 J185:L188 J184:K184 J191:L194 J189:K189 J183:L183 J161:K161 J162:K162 H255:L274 I254:K254 H249:K249 I244:K244 J22:L22 J23:L23 J24:L24 J25:L25 J26:L28 J29:L29 J30:L30 J31:L31 J32:L34 J35:L35 J36:L36 J37:L37 J38:L38 J39:L41 J42:L42 J43:L43 J44:L44 J45:L47 J48:L48 J49:L49 J50:L50 J51:L51 J52:L54 J55:L55 J56:L56 J57:L57 J58:L60 J61:L61 J62:L62 J63:L75 J76:L76 J77:L77 J78:L78 J79:L79 J156:L160 J82:L82 J83:L89 J90:L96 J97:L103 J104:L110 J111:L117 J118:L120 J121:L125 J126:L130 J131:L135 J136:L140 J141:L145 J146:L150 J151:L155 J163:L163 J164:L165 J166:L167 J168:L170 J171:K171 J172:L174 J175:L177 J178:L182 J190:L190 J196:L196 J202:L202 J208:L208 J209:L209 J210:L213 J214:L214 J215:L215 J216:K216 J218:K218 J219:K219 J220:K223 J225:L226 J227:K227 J228:L228 J229:L231 J232:L232 J233:L233 J234:L234 I235:L235 I236:L241 I242:L242 I245:L245 I247:K248 J250:L250 I253:L253 I234 I233 I232 I229:I231 I228 I224:I226 I220:I223 I219 I217:I218 I216 I215 I214 I210:I213 I209 I208 I202 I196 I190 I178:I182 I175:I177 I172:I174 I171 I168:I170 I166:I167 I164:I165 I163 I151:I155 I146:I150 I141:I145 I136:I140 I131:I135 I126:I130 I121:I125 I118:I120 I111:I117 I104:I110 I97:I103 I90:I96 I83:I89 I82 I156:I160 I79 I78 I77 I76 I63:I75 I62 I61 I58:I60 I57 I56 I55 I52:I54 I51 I50 I49 I48 I45:I47 I44 I43 I42 I39:I41 I38 I37 I36 I35 I32:I34 I31 I30 I29 I26:I28 I25 I24 I23 I162 I161 I183 I189 I191:I194 I184 I185:I188 I207 I201 I203:I206 I195 I197:I200 I80:I81 I246:K246 J217:K217 J224:K224 H279:L325 H275:K275 H276:K278" evalError="1" formula="1"/>
    <ignoredError sqref="C1 F4:F5 F8:F9 F271:F274 F17 F19:F21 F30 F32:F34 F45:F47 F43 F56 F58:F60 F69 F71:F73 F255:F269 F137 F142 F147 F152 F157 F214:F215 F219:F223 F228:F232 F252 F165:F166 F172:F174 F23 F49 F62 F80:F81 F84:F85 F105:F106 F98:F99 F101:F102 F36 F75 F87:F88 F91:F92 F94:F95 F108:F109 F111:F135 F140 F145 F150 F155 F160 F168:F170 F185:F188 F191:F194 F197:F200 F203:F206 F234 F236:F241 F244:F245 F179:F182 F12:F15 F77:F78 F176:F177 F331 F276:F278 F25:F28 F38:F41 F51:F54 F64:F67" unlockedFormula="1"/>
    <ignoredError sqref="F270" formula="1" unlocked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340"/>
  <sheetViews>
    <sheetView topLeftCell="A319" zoomScale="70" zoomScaleNormal="70" workbookViewId="0">
      <selection activeCell="L334" sqref="L334"/>
    </sheetView>
  </sheetViews>
  <sheetFormatPr defaultRowHeight="15"/>
  <cols>
    <col min="1" max="1" width="9.5703125" style="226" customWidth="1"/>
    <col min="2" max="2" width="20.7109375" customWidth="1"/>
    <col min="3" max="3" width="41.28515625" style="39" customWidth="1"/>
    <col min="4" max="4" width="12.7109375" style="49" customWidth="1"/>
    <col min="5" max="5" width="12.7109375" customWidth="1"/>
    <col min="6" max="6" width="14.85546875" customWidth="1"/>
    <col min="7" max="7" width="10.7109375"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1269</v>
      </c>
      <c r="D3" s="384" t="s">
        <v>12</v>
      </c>
      <c r="E3" s="384"/>
      <c r="F3" s="5" t="s">
        <v>1271</v>
      </c>
    </row>
    <row r="4" spans="1:12" ht="18" customHeight="1">
      <c r="A4" s="382" t="s">
        <v>77</v>
      </c>
      <c r="B4" s="382"/>
      <c r="C4" s="37" t="s">
        <v>599</v>
      </c>
      <c r="D4" s="384" t="s">
        <v>15</v>
      </c>
      <c r="E4" s="384"/>
      <c r="F4" s="6">
        <f>'Running Hours'!B8</f>
        <v>30448.6</v>
      </c>
    </row>
    <row r="5" spans="1:12" ht="18" customHeight="1">
      <c r="A5" s="382" t="s">
        <v>78</v>
      </c>
      <c r="B5" s="382"/>
      <c r="C5" s="38" t="s">
        <v>597</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1420</v>
      </c>
      <c r="B8" s="31" t="s">
        <v>600</v>
      </c>
      <c r="C8" s="31" t="s">
        <v>58</v>
      </c>
      <c r="D8" s="21" t="s">
        <v>1</v>
      </c>
      <c r="E8" s="13">
        <v>41662</v>
      </c>
      <c r="F8" s="13">
        <f>'Generator Engine No.1'!F8</f>
        <v>44569</v>
      </c>
      <c r="G8" s="27"/>
      <c r="H8" s="15">
        <f>DATE(YEAR(F8),MONTH(F8),DAY(F8)+1)</f>
        <v>44570</v>
      </c>
      <c r="I8" s="16">
        <f ca="1">IF(ISBLANK(H8),"",H8-DATE(YEAR(NOW()),MONTH(NOW()),DAY(NOW())))</f>
        <v>0</v>
      </c>
      <c r="J8" s="17" t="str">
        <f ca="1">IF(I8="","",IF(I8&lt;0,"OVERDUE","NOT DUE"))</f>
        <v>NOT DUE</v>
      </c>
      <c r="K8" s="31" t="s">
        <v>603</v>
      </c>
      <c r="L8" s="18"/>
    </row>
    <row r="9" spans="1:12" ht="36" customHeight="1">
      <c r="A9" s="17" t="s">
        <v>1421</v>
      </c>
      <c r="B9" s="31" t="s">
        <v>601</v>
      </c>
      <c r="C9" s="31" t="s">
        <v>58</v>
      </c>
      <c r="D9" s="21" t="s">
        <v>1</v>
      </c>
      <c r="E9" s="13">
        <v>41662</v>
      </c>
      <c r="F9" s="13">
        <f>F8</f>
        <v>44569</v>
      </c>
      <c r="G9" s="27"/>
      <c r="H9" s="15">
        <f>DATE(YEAR(F9),MONTH(F9),DAY(F9)+1)</f>
        <v>44570</v>
      </c>
      <c r="I9" s="16">
        <f ca="1">IF(ISBLANK(H9),"",H9-DATE(YEAR(NOW()),MONTH(NOW()),DAY(NOW())))</f>
        <v>0</v>
      </c>
      <c r="J9" s="17" t="str">
        <f t="shared" ref="J9:J72" ca="1" si="0">IF(I9="","",IF(I9&lt;0,"OVERDUE","NOT DUE"))</f>
        <v>NOT DUE</v>
      </c>
      <c r="K9" s="31" t="s">
        <v>603</v>
      </c>
      <c r="L9" s="18"/>
    </row>
    <row r="10" spans="1:12" ht="36" customHeight="1">
      <c r="A10" s="17" t="s">
        <v>1422</v>
      </c>
      <c r="B10" s="31" t="s">
        <v>604</v>
      </c>
      <c r="C10" s="31" t="s">
        <v>605</v>
      </c>
      <c r="D10" s="21">
        <v>1000</v>
      </c>
      <c r="E10" s="13">
        <v>41662</v>
      </c>
      <c r="F10" s="13">
        <v>44494</v>
      </c>
      <c r="G10" s="27">
        <v>29380</v>
      </c>
      <c r="H10" s="22">
        <f>IF(I10&lt;=1000,$F$5+(I10/24),"error")</f>
        <v>44566.14166666667</v>
      </c>
      <c r="I10" s="238">
        <f t="shared" ref="I10:I73" si="1">D10-($F$4-G10)</f>
        <v>-68.599999999998545</v>
      </c>
      <c r="J10" s="17" t="str">
        <f t="shared" si="0"/>
        <v>OVERDUE</v>
      </c>
      <c r="K10" s="31" t="s">
        <v>620</v>
      </c>
      <c r="L10" s="241"/>
    </row>
    <row r="11" spans="1:12" ht="36" customHeight="1">
      <c r="A11" s="17" t="s">
        <v>1423</v>
      </c>
      <c r="B11" s="31" t="s">
        <v>702</v>
      </c>
      <c r="C11" s="31" t="s">
        <v>607</v>
      </c>
      <c r="D11" s="21">
        <v>2000</v>
      </c>
      <c r="E11" s="13">
        <v>41662</v>
      </c>
      <c r="F11" s="13">
        <v>44468</v>
      </c>
      <c r="G11" s="27">
        <v>29066</v>
      </c>
      <c r="H11" s="22">
        <f>IF(I11&lt;=2000,$F$5+(I11/24),"error")</f>
        <v>44594.724999999999</v>
      </c>
      <c r="I11" s="238">
        <f t="shared" si="1"/>
        <v>617.40000000000146</v>
      </c>
      <c r="J11" s="17" t="str">
        <f t="shared" si="0"/>
        <v>NOT DUE</v>
      </c>
      <c r="K11" s="31" t="s">
        <v>621</v>
      </c>
      <c r="L11" s="241"/>
    </row>
    <row r="12" spans="1:12" ht="36" customHeight="1">
      <c r="A12" s="17" t="s">
        <v>1424</v>
      </c>
      <c r="B12" s="31" t="s">
        <v>702</v>
      </c>
      <c r="C12" s="31" t="s">
        <v>608</v>
      </c>
      <c r="D12" s="21">
        <v>12000</v>
      </c>
      <c r="E12" s="13">
        <v>41662</v>
      </c>
      <c r="F12" s="13">
        <v>44174</v>
      </c>
      <c r="G12" s="27">
        <v>25000</v>
      </c>
      <c r="H12" s="22">
        <f>IF(I12&lt;=12000,$F$5+(I12/24),"error")</f>
        <v>44841.974999999999</v>
      </c>
      <c r="I12" s="23">
        <f t="shared" si="1"/>
        <v>6551.4000000000015</v>
      </c>
      <c r="J12" s="17" t="str">
        <f t="shared" si="0"/>
        <v>NOT DUE</v>
      </c>
      <c r="K12" s="31" t="s">
        <v>622</v>
      </c>
      <c r="L12" s="18"/>
    </row>
    <row r="13" spans="1:12" ht="36" customHeight="1">
      <c r="A13" s="17" t="s">
        <v>1425</v>
      </c>
      <c r="B13" s="31" t="s">
        <v>702</v>
      </c>
      <c r="C13" s="31" t="s">
        <v>609</v>
      </c>
      <c r="D13" s="21">
        <v>12000</v>
      </c>
      <c r="E13" s="13">
        <v>41662</v>
      </c>
      <c r="F13" s="13">
        <v>44174</v>
      </c>
      <c r="G13" s="27">
        <v>25000</v>
      </c>
      <c r="H13" s="22">
        <f t="shared" ref="H13:H15" si="2">IF(I13&lt;=12000,$F$5+(I13/24),"error")</f>
        <v>44841.974999999999</v>
      </c>
      <c r="I13" s="23">
        <f t="shared" si="1"/>
        <v>6551.4000000000015</v>
      </c>
      <c r="J13" s="17" t="str">
        <f t="shared" si="0"/>
        <v>NOT DUE</v>
      </c>
      <c r="K13" s="31" t="s">
        <v>622</v>
      </c>
      <c r="L13" s="18"/>
    </row>
    <row r="14" spans="1:12" ht="36" customHeight="1">
      <c r="A14" s="17" t="s">
        <v>1426</v>
      </c>
      <c r="B14" s="31" t="s">
        <v>702</v>
      </c>
      <c r="C14" s="31" t="s">
        <v>610</v>
      </c>
      <c r="D14" s="21">
        <v>12000</v>
      </c>
      <c r="E14" s="13">
        <v>41662</v>
      </c>
      <c r="F14" s="13">
        <v>44174</v>
      </c>
      <c r="G14" s="27">
        <v>25000</v>
      </c>
      <c r="H14" s="22">
        <f t="shared" si="2"/>
        <v>44841.974999999999</v>
      </c>
      <c r="I14" s="23">
        <f t="shared" si="1"/>
        <v>6551.4000000000015</v>
      </c>
      <c r="J14" s="17" t="str">
        <f t="shared" si="0"/>
        <v>NOT DUE</v>
      </c>
      <c r="K14" s="31" t="s">
        <v>622</v>
      </c>
      <c r="L14" s="25"/>
    </row>
    <row r="15" spans="1:12" ht="36" customHeight="1">
      <c r="A15" s="17" t="s">
        <v>1427</v>
      </c>
      <c r="B15" s="31" t="s">
        <v>702</v>
      </c>
      <c r="C15" s="31" t="s">
        <v>611</v>
      </c>
      <c r="D15" s="21">
        <v>12000</v>
      </c>
      <c r="E15" s="13">
        <v>41662</v>
      </c>
      <c r="F15" s="13">
        <v>44174</v>
      </c>
      <c r="G15" s="27">
        <v>25000</v>
      </c>
      <c r="H15" s="22">
        <f t="shared" si="2"/>
        <v>44841.974999999999</v>
      </c>
      <c r="I15" s="23">
        <f t="shared" si="1"/>
        <v>6551.4000000000015</v>
      </c>
      <c r="J15" s="17" t="str">
        <f t="shared" si="0"/>
        <v>NOT DUE</v>
      </c>
      <c r="K15" s="31" t="s">
        <v>623</v>
      </c>
      <c r="L15" s="20" t="s">
        <v>5167</v>
      </c>
    </row>
    <row r="16" spans="1:12" ht="36" customHeight="1">
      <c r="A16" s="17" t="s">
        <v>1428</v>
      </c>
      <c r="B16" s="31" t="s">
        <v>702</v>
      </c>
      <c r="C16" s="31" t="s">
        <v>619</v>
      </c>
      <c r="D16" s="21">
        <v>3000</v>
      </c>
      <c r="E16" s="13">
        <v>41662</v>
      </c>
      <c r="F16" s="13">
        <v>44403</v>
      </c>
      <c r="G16" s="27">
        <v>27977.200000000001</v>
      </c>
      <c r="H16" s="22">
        <f>IF(I16&lt;=3000,$F$5+(I16/24),"error")</f>
        <v>44591.025000000001</v>
      </c>
      <c r="I16" s="23">
        <f t="shared" si="1"/>
        <v>528.60000000000218</v>
      </c>
      <c r="J16" s="17" t="str">
        <f t="shared" si="0"/>
        <v>NOT DUE</v>
      </c>
      <c r="K16" s="31" t="s">
        <v>624</v>
      </c>
      <c r="L16" s="20" t="s">
        <v>5167</v>
      </c>
    </row>
    <row r="17" spans="1:12" ht="36" customHeight="1">
      <c r="A17" s="17" t="s">
        <v>1429</v>
      </c>
      <c r="B17" s="31" t="s">
        <v>702</v>
      </c>
      <c r="C17" s="31" t="s">
        <v>612</v>
      </c>
      <c r="D17" s="21">
        <v>12000</v>
      </c>
      <c r="E17" s="13">
        <v>41662</v>
      </c>
      <c r="F17" s="13">
        <v>44174</v>
      </c>
      <c r="G17" s="27">
        <v>25000</v>
      </c>
      <c r="H17" s="22">
        <f>IF(I17&lt;=12000,$F$5+(I17/24),"error")</f>
        <v>44841.974999999999</v>
      </c>
      <c r="I17" s="23">
        <f t="shared" si="1"/>
        <v>6551.4000000000015</v>
      </c>
      <c r="J17" s="17" t="str">
        <f t="shared" si="0"/>
        <v>NOT DUE</v>
      </c>
      <c r="K17" s="31" t="s">
        <v>623</v>
      </c>
      <c r="L17" s="20" t="s">
        <v>5167</v>
      </c>
    </row>
    <row r="18" spans="1:12" ht="36" customHeight="1">
      <c r="A18" s="17" t="s">
        <v>1430</v>
      </c>
      <c r="B18" s="31" t="s">
        <v>702</v>
      </c>
      <c r="C18" s="31" t="s">
        <v>613</v>
      </c>
      <c r="D18" s="21">
        <v>3000</v>
      </c>
      <c r="E18" s="13">
        <v>41662</v>
      </c>
      <c r="F18" s="13">
        <v>44403</v>
      </c>
      <c r="G18" s="27">
        <v>27977.200000000001</v>
      </c>
      <c r="H18" s="22">
        <f t="shared" ref="H18" si="3">IF(I18&lt;=3000,$F$5+(I18/24),"error")</f>
        <v>44591.025000000001</v>
      </c>
      <c r="I18" s="23">
        <f t="shared" si="1"/>
        <v>528.60000000000218</v>
      </c>
      <c r="J18" s="17" t="str">
        <f t="shared" si="0"/>
        <v>NOT DUE</v>
      </c>
      <c r="K18" s="31" t="s">
        <v>624</v>
      </c>
      <c r="L18" s="271"/>
    </row>
    <row r="19" spans="1:12" ht="36" customHeight="1">
      <c r="A19" s="17" t="s">
        <v>1431</v>
      </c>
      <c r="B19" s="31" t="s">
        <v>702</v>
      </c>
      <c r="C19" s="31" t="s">
        <v>613</v>
      </c>
      <c r="D19" s="21">
        <v>12000</v>
      </c>
      <c r="E19" s="13">
        <v>41662</v>
      </c>
      <c r="F19" s="13">
        <v>44174</v>
      </c>
      <c r="G19" s="27">
        <v>25000</v>
      </c>
      <c r="H19" s="22">
        <f t="shared" ref="H19:H21" si="4">IF(I19&lt;=12000,$F$5+(I19/24),"error")</f>
        <v>44841.974999999999</v>
      </c>
      <c r="I19" s="23">
        <f t="shared" si="1"/>
        <v>6551.4000000000015</v>
      </c>
      <c r="J19" s="17" t="str">
        <f t="shared" si="0"/>
        <v>NOT DUE</v>
      </c>
      <c r="K19" s="31" t="s">
        <v>623</v>
      </c>
      <c r="L19" s="20"/>
    </row>
    <row r="20" spans="1:12" ht="36" customHeight="1">
      <c r="A20" s="17" t="s">
        <v>1432</v>
      </c>
      <c r="B20" s="31" t="s">
        <v>702</v>
      </c>
      <c r="C20" s="31" t="s">
        <v>614</v>
      </c>
      <c r="D20" s="21">
        <v>12000</v>
      </c>
      <c r="E20" s="13">
        <v>41662</v>
      </c>
      <c r="F20" s="13">
        <v>44174</v>
      </c>
      <c r="G20" s="27">
        <v>25000</v>
      </c>
      <c r="H20" s="22">
        <f t="shared" si="4"/>
        <v>44841.974999999999</v>
      </c>
      <c r="I20" s="23">
        <f t="shared" si="1"/>
        <v>6551.4000000000015</v>
      </c>
      <c r="J20" s="17" t="str">
        <f t="shared" si="0"/>
        <v>NOT DUE</v>
      </c>
      <c r="K20" s="31" t="s">
        <v>625</v>
      </c>
      <c r="L20" s="20"/>
    </row>
    <row r="21" spans="1:12" ht="36" customHeight="1">
      <c r="A21" s="17" t="s">
        <v>1433</v>
      </c>
      <c r="B21" s="31" t="s">
        <v>702</v>
      </c>
      <c r="C21" s="31" t="s">
        <v>615</v>
      </c>
      <c r="D21" s="21">
        <v>12000</v>
      </c>
      <c r="E21" s="13">
        <v>41662</v>
      </c>
      <c r="F21" s="13">
        <v>44174</v>
      </c>
      <c r="G21" s="27">
        <v>25000</v>
      </c>
      <c r="H21" s="22">
        <f t="shared" si="4"/>
        <v>44841.974999999999</v>
      </c>
      <c r="I21" s="23">
        <f t="shared" si="1"/>
        <v>6551.4000000000015</v>
      </c>
      <c r="J21" s="17" t="str">
        <f t="shared" si="0"/>
        <v>NOT DUE</v>
      </c>
      <c r="K21" s="31" t="s">
        <v>626</v>
      </c>
      <c r="L21" s="20"/>
    </row>
    <row r="22" spans="1:12" ht="36" customHeight="1">
      <c r="A22" s="17" t="s">
        <v>1434</v>
      </c>
      <c r="B22" s="31" t="s">
        <v>702</v>
      </c>
      <c r="C22" s="31" t="s">
        <v>616</v>
      </c>
      <c r="D22" s="21">
        <v>24000</v>
      </c>
      <c r="E22" s="13">
        <v>41662</v>
      </c>
      <c r="F22" s="13">
        <v>44174</v>
      </c>
      <c r="G22" s="27">
        <v>25000</v>
      </c>
      <c r="H22" s="22">
        <f>IF(I22&lt;=24000,$F$5+(I22/24),"error")</f>
        <v>45341.974999999999</v>
      </c>
      <c r="I22" s="23">
        <f t="shared" si="1"/>
        <v>18551.400000000001</v>
      </c>
      <c r="J22" s="17" t="str">
        <f t="shared" si="0"/>
        <v>NOT DUE</v>
      </c>
      <c r="K22" s="31" t="s">
        <v>627</v>
      </c>
      <c r="L22" s="20" t="s">
        <v>5167</v>
      </c>
    </row>
    <row r="23" spans="1:12" ht="36" customHeight="1">
      <c r="A23" s="17" t="s">
        <v>1435</v>
      </c>
      <c r="B23" s="31" t="s">
        <v>702</v>
      </c>
      <c r="C23" s="31" t="s">
        <v>617</v>
      </c>
      <c r="D23" s="21">
        <v>12000</v>
      </c>
      <c r="E23" s="13">
        <v>41662</v>
      </c>
      <c r="F23" s="13">
        <v>44174</v>
      </c>
      <c r="G23" s="27">
        <v>25000</v>
      </c>
      <c r="H23" s="22">
        <f>IF(I23&lt;=12000,$F$5+(I23/24),"error")</f>
        <v>44841.974999999999</v>
      </c>
      <c r="I23" s="23">
        <f t="shared" si="1"/>
        <v>6551.4000000000015</v>
      </c>
      <c r="J23" s="17" t="str">
        <f t="shared" si="0"/>
        <v>NOT DUE</v>
      </c>
      <c r="K23" s="31" t="s">
        <v>622</v>
      </c>
      <c r="L23" s="18"/>
    </row>
    <row r="24" spans="1:12" ht="36" customHeight="1">
      <c r="A24" s="17" t="s">
        <v>1436</v>
      </c>
      <c r="B24" s="31" t="s">
        <v>703</v>
      </c>
      <c r="C24" s="31" t="s">
        <v>607</v>
      </c>
      <c r="D24" s="21">
        <v>2000</v>
      </c>
      <c r="E24" s="13">
        <v>41662</v>
      </c>
      <c r="F24" s="13">
        <v>44468</v>
      </c>
      <c r="G24" s="27">
        <v>29066</v>
      </c>
      <c r="H24" s="22">
        <f>IF(I24&lt;=2000,$F$5+(I24/24),"error")</f>
        <v>44594.724999999999</v>
      </c>
      <c r="I24" s="238">
        <f t="shared" si="1"/>
        <v>617.40000000000146</v>
      </c>
      <c r="J24" s="17" t="str">
        <f t="shared" si="0"/>
        <v>NOT DUE</v>
      </c>
      <c r="K24" s="31" t="s">
        <v>621</v>
      </c>
      <c r="L24" s="241"/>
    </row>
    <row r="25" spans="1:12" ht="36" customHeight="1">
      <c r="A25" s="17" t="s">
        <v>1437</v>
      </c>
      <c r="B25" s="31" t="s">
        <v>703</v>
      </c>
      <c r="C25" s="31" t="s">
        <v>608</v>
      </c>
      <c r="D25" s="21">
        <v>12000</v>
      </c>
      <c r="E25" s="13">
        <v>41662</v>
      </c>
      <c r="F25" s="13">
        <v>44174</v>
      </c>
      <c r="G25" s="27">
        <v>25000</v>
      </c>
      <c r="H25" s="22">
        <f>IF(I25&lt;=12000,$F$5+(I25/24),"error")</f>
        <v>44841.974999999999</v>
      </c>
      <c r="I25" s="23">
        <f t="shared" si="1"/>
        <v>6551.4000000000015</v>
      </c>
      <c r="J25" s="17" t="str">
        <f t="shared" si="0"/>
        <v>NOT DUE</v>
      </c>
      <c r="K25" s="31" t="s">
        <v>622</v>
      </c>
      <c r="L25" s="20"/>
    </row>
    <row r="26" spans="1:12" ht="36" customHeight="1">
      <c r="A26" s="17" t="s">
        <v>1438</v>
      </c>
      <c r="B26" s="31" t="s">
        <v>703</v>
      </c>
      <c r="C26" s="31" t="s">
        <v>609</v>
      </c>
      <c r="D26" s="21">
        <v>12000</v>
      </c>
      <c r="E26" s="13">
        <v>41662</v>
      </c>
      <c r="F26" s="13">
        <v>44174</v>
      </c>
      <c r="G26" s="27">
        <v>25000</v>
      </c>
      <c r="H26" s="22">
        <f t="shared" ref="H26:H28" si="5">IF(I26&lt;=12000,$F$5+(I26/24),"error")</f>
        <v>44841.974999999999</v>
      </c>
      <c r="I26" s="23">
        <f t="shared" si="1"/>
        <v>6551.4000000000015</v>
      </c>
      <c r="J26" s="17" t="str">
        <f t="shared" si="0"/>
        <v>NOT DUE</v>
      </c>
      <c r="K26" s="31" t="s">
        <v>622</v>
      </c>
      <c r="L26" s="20"/>
    </row>
    <row r="27" spans="1:12" ht="36" customHeight="1">
      <c r="A27" s="17" t="s">
        <v>1439</v>
      </c>
      <c r="B27" s="31" t="s">
        <v>703</v>
      </c>
      <c r="C27" s="31" t="s">
        <v>610</v>
      </c>
      <c r="D27" s="21">
        <v>12000</v>
      </c>
      <c r="E27" s="13">
        <v>41662</v>
      </c>
      <c r="F27" s="13">
        <v>44174</v>
      </c>
      <c r="G27" s="27">
        <v>25000</v>
      </c>
      <c r="H27" s="22">
        <f t="shared" si="5"/>
        <v>44841.974999999999</v>
      </c>
      <c r="I27" s="23">
        <f t="shared" si="1"/>
        <v>6551.4000000000015</v>
      </c>
      <c r="J27" s="17" t="str">
        <f t="shared" si="0"/>
        <v>NOT DUE</v>
      </c>
      <c r="K27" s="31" t="s">
        <v>622</v>
      </c>
      <c r="L27" s="20"/>
    </row>
    <row r="28" spans="1:12" ht="36" customHeight="1">
      <c r="A28" s="17" t="s">
        <v>1440</v>
      </c>
      <c r="B28" s="31" t="s">
        <v>703</v>
      </c>
      <c r="C28" s="31" t="s">
        <v>611</v>
      </c>
      <c r="D28" s="21">
        <v>12000</v>
      </c>
      <c r="E28" s="13">
        <v>41662</v>
      </c>
      <c r="F28" s="13">
        <v>44174</v>
      </c>
      <c r="G28" s="27">
        <v>25000</v>
      </c>
      <c r="H28" s="22">
        <f t="shared" si="5"/>
        <v>44841.974999999999</v>
      </c>
      <c r="I28" s="23">
        <f t="shared" si="1"/>
        <v>6551.4000000000015</v>
      </c>
      <c r="J28" s="17" t="str">
        <f t="shared" si="0"/>
        <v>NOT DUE</v>
      </c>
      <c r="K28" s="31" t="s">
        <v>623</v>
      </c>
      <c r="L28" s="20" t="s">
        <v>5167</v>
      </c>
    </row>
    <row r="29" spans="1:12" ht="36" customHeight="1">
      <c r="A29" s="17" t="s">
        <v>1441</v>
      </c>
      <c r="B29" s="31" t="s">
        <v>703</v>
      </c>
      <c r="C29" s="31" t="s">
        <v>612</v>
      </c>
      <c r="D29" s="21">
        <v>3000</v>
      </c>
      <c r="E29" s="13">
        <v>41662</v>
      </c>
      <c r="F29" s="13">
        <v>44403</v>
      </c>
      <c r="G29" s="27">
        <v>27977.200000000001</v>
      </c>
      <c r="H29" s="22">
        <f>IF(I29&lt;=3000,$F$5+(I29/24),"error")</f>
        <v>44591.025000000001</v>
      </c>
      <c r="I29" s="23">
        <f t="shared" si="1"/>
        <v>528.60000000000218</v>
      </c>
      <c r="J29" s="17" t="str">
        <f t="shared" si="0"/>
        <v>NOT DUE</v>
      </c>
      <c r="K29" s="31" t="s">
        <v>624</v>
      </c>
      <c r="L29" s="20" t="s">
        <v>5167</v>
      </c>
    </row>
    <row r="30" spans="1:12" ht="36" customHeight="1">
      <c r="A30" s="17" t="s">
        <v>1442</v>
      </c>
      <c r="B30" s="31" t="s">
        <v>703</v>
      </c>
      <c r="C30" s="31" t="s">
        <v>612</v>
      </c>
      <c r="D30" s="21">
        <v>12000</v>
      </c>
      <c r="E30" s="13">
        <v>41662</v>
      </c>
      <c r="F30" s="13">
        <v>44174</v>
      </c>
      <c r="G30" s="27">
        <v>25000</v>
      </c>
      <c r="H30" s="22">
        <f>IF(I30&lt;=12000,$F$5+(I30/24),"error")</f>
        <v>44841.974999999999</v>
      </c>
      <c r="I30" s="23">
        <f t="shared" si="1"/>
        <v>6551.4000000000015</v>
      </c>
      <c r="J30" s="17" t="str">
        <f t="shared" si="0"/>
        <v>NOT DUE</v>
      </c>
      <c r="K30" s="31" t="s">
        <v>623</v>
      </c>
      <c r="L30" s="20" t="s">
        <v>5167</v>
      </c>
    </row>
    <row r="31" spans="1:12" ht="36" customHeight="1">
      <c r="A31" s="17" t="s">
        <v>1443</v>
      </c>
      <c r="B31" s="31" t="s">
        <v>703</v>
      </c>
      <c r="C31" s="31" t="s">
        <v>618</v>
      </c>
      <c r="D31" s="21">
        <v>3000</v>
      </c>
      <c r="E31" s="13">
        <v>41662</v>
      </c>
      <c r="F31" s="13">
        <v>44403</v>
      </c>
      <c r="G31" s="27">
        <v>27977.200000000001</v>
      </c>
      <c r="H31" s="22">
        <f>IF(I31&lt;=3000,$F$5+(I31/24),"error")</f>
        <v>44591.025000000001</v>
      </c>
      <c r="I31" s="23">
        <f t="shared" si="1"/>
        <v>528.60000000000218</v>
      </c>
      <c r="J31" s="17" t="str">
        <f t="shared" si="0"/>
        <v>NOT DUE</v>
      </c>
      <c r="K31" s="31" t="s">
        <v>624</v>
      </c>
      <c r="L31" s="271"/>
    </row>
    <row r="32" spans="1:12" ht="36" customHeight="1">
      <c r="A32" s="17" t="s">
        <v>1444</v>
      </c>
      <c r="B32" s="31" t="s">
        <v>703</v>
      </c>
      <c r="C32" s="31" t="s">
        <v>618</v>
      </c>
      <c r="D32" s="21">
        <v>12000</v>
      </c>
      <c r="E32" s="13">
        <v>41662</v>
      </c>
      <c r="F32" s="13">
        <v>44174</v>
      </c>
      <c r="G32" s="27">
        <v>25000</v>
      </c>
      <c r="H32" s="22">
        <f t="shared" ref="H32:H34" si="6">IF(I32&lt;=12000,$F$5+(I32/24),"error")</f>
        <v>44841.974999999999</v>
      </c>
      <c r="I32" s="23">
        <f t="shared" si="1"/>
        <v>6551.4000000000015</v>
      </c>
      <c r="J32" s="17" t="str">
        <f t="shared" si="0"/>
        <v>NOT DUE</v>
      </c>
      <c r="K32" s="31" t="s">
        <v>623</v>
      </c>
      <c r="L32" s="20"/>
    </row>
    <row r="33" spans="1:12" ht="36" customHeight="1">
      <c r="A33" s="17" t="s">
        <v>1445</v>
      </c>
      <c r="B33" s="31" t="s">
        <v>703</v>
      </c>
      <c r="C33" s="31" t="s">
        <v>614</v>
      </c>
      <c r="D33" s="21">
        <v>12000</v>
      </c>
      <c r="E33" s="13">
        <v>41662</v>
      </c>
      <c r="F33" s="13">
        <v>44174</v>
      </c>
      <c r="G33" s="27">
        <v>25000</v>
      </c>
      <c r="H33" s="22">
        <f t="shared" si="6"/>
        <v>44841.974999999999</v>
      </c>
      <c r="I33" s="23">
        <f t="shared" si="1"/>
        <v>6551.4000000000015</v>
      </c>
      <c r="J33" s="17" t="str">
        <f t="shared" si="0"/>
        <v>NOT DUE</v>
      </c>
      <c r="K33" s="31" t="s">
        <v>625</v>
      </c>
      <c r="L33" s="20"/>
    </row>
    <row r="34" spans="1:12" ht="36" customHeight="1">
      <c r="A34" s="17" t="s">
        <v>1446</v>
      </c>
      <c r="B34" s="31" t="s">
        <v>703</v>
      </c>
      <c r="C34" s="31" t="s">
        <v>615</v>
      </c>
      <c r="D34" s="21">
        <v>12000</v>
      </c>
      <c r="E34" s="13">
        <v>41662</v>
      </c>
      <c r="F34" s="13">
        <v>44174</v>
      </c>
      <c r="G34" s="27">
        <v>25000</v>
      </c>
      <c r="H34" s="22">
        <f t="shared" si="6"/>
        <v>44841.974999999999</v>
      </c>
      <c r="I34" s="23">
        <f t="shared" si="1"/>
        <v>6551.4000000000015</v>
      </c>
      <c r="J34" s="17" t="str">
        <f t="shared" si="0"/>
        <v>NOT DUE</v>
      </c>
      <c r="K34" s="31" t="s">
        <v>626</v>
      </c>
      <c r="L34" s="20"/>
    </row>
    <row r="35" spans="1:12" ht="36" customHeight="1">
      <c r="A35" s="17" t="s">
        <v>1447</v>
      </c>
      <c r="B35" s="31" t="s">
        <v>703</v>
      </c>
      <c r="C35" s="31" t="s">
        <v>616</v>
      </c>
      <c r="D35" s="21">
        <v>24000</v>
      </c>
      <c r="E35" s="13">
        <v>41662</v>
      </c>
      <c r="F35" s="13">
        <v>44174</v>
      </c>
      <c r="G35" s="27">
        <v>25000</v>
      </c>
      <c r="H35" s="22">
        <f>IF(I35&lt;=24000,$F$5+(I35/24),"error")</f>
        <v>45341.974999999999</v>
      </c>
      <c r="I35" s="23">
        <f t="shared" si="1"/>
        <v>18551.400000000001</v>
      </c>
      <c r="J35" s="17" t="str">
        <f t="shared" si="0"/>
        <v>NOT DUE</v>
      </c>
      <c r="K35" s="31" t="s">
        <v>627</v>
      </c>
      <c r="L35" s="20" t="s">
        <v>5167</v>
      </c>
    </row>
    <row r="36" spans="1:12" ht="36" customHeight="1">
      <c r="A36" s="17" t="s">
        <v>1448</v>
      </c>
      <c r="B36" s="31" t="s">
        <v>703</v>
      </c>
      <c r="C36" s="31" t="s">
        <v>617</v>
      </c>
      <c r="D36" s="21">
        <v>12000</v>
      </c>
      <c r="E36" s="13">
        <v>41662</v>
      </c>
      <c r="F36" s="13">
        <v>44174</v>
      </c>
      <c r="G36" s="27">
        <v>25000</v>
      </c>
      <c r="H36" s="22">
        <f>IF(I36&lt;=12000,$F$5+(I36/24),"error")</f>
        <v>44841.974999999999</v>
      </c>
      <c r="I36" s="23">
        <f t="shared" si="1"/>
        <v>6551.4000000000015</v>
      </c>
      <c r="J36" s="17" t="str">
        <f t="shared" si="0"/>
        <v>NOT DUE</v>
      </c>
      <c r="K36" s="31" t="s">
        <v>622</v>
      </c>
      <c r="L36" s="20"/>
    </row>
    <row r="37" spans="1:12" ht="36" customHeight="1">
      <c r="A37" s="17" t="s">
        <v>1449</v>
      </c>
      <c r="B37" s="31" t="s">
        <v>704</v>
      </c>
      <c r="C37" s="31" t="s">
        <v>607</v>
      </c>
      <c r="D37" s="21">
        <v>2000</v>
      </c>
      <c r="E37" s="13">
        <v>41662</v>
      </c>
      <c r="F37" s="13">
        <v>44468</v>
      </c>
      <c r="G37" s="27">
        <v>29066</v>
      </c>
      <c r="H37" s="22">
        <f>IF(I37&lt;=2000,$F$5+(I37/24),"error")</f>
        <v>44594.724999999999</v>
      </c>
      <c r="I37" s="238">
        <f t="shared" si="1"/>
        <v>617.40000000000146</v>
      </c>
      <c r="J37" s="17" t="str">
        <f t="shared" si="0"/>
        <v>NOT DUE</v>
      </c>
      <c r="K37" s="31" t="s">
        <v>621</v>
      </c>
      <c r="L37" s="241"/>
    </row>
    <row r="38" spans="1:12" ht="36" customHeight="1">
      <c r="A38" s="17" t="s">
        <v>1450</v>
      </c>
      <c r="B38" s="31" t="s">
        <v>704</v>
      </c>
      <c r="C38" s="31" t="s">
        <v>608</v>
      </c>
      <c r="D38" s="21">
        <v>12000</v>
      </c>
      <c r="E38" s="13">
        <v>41662</v>
      </c>
      <c r="F38" s="13">
        <v>44174</v>
      </c>
      <c r="G38" s="27">
        <v>25000</v>
      </c>
      <c r="H38" s="22">
        <f>IF(I38&lt;=12000,$F$5+(I38/24),"error")</f>
        <v>44841.974999999999</v>
      </c>
      <c r="I38" s="23">
        <f t="shared" si="1"/>
        <v>6551.4000000000015</v>
      </c>
      <c r="J38" s="17" t="str">
        <f t="shared" si="0"/>
        <v>NOT DUE</v>
      </c>
      <c r="K38" s="31" t="s">
        <v>622</v>
      </c>
      <c r="L38" s="20"/>
    </row>
    <row r="39" spans="1:12" ht="36" customHeight="1">
      <c r="A39" s="17" t="s">
        <v>1451</v>
      </c>
      <c r="B39" s="31" t="s">
        <v>704</v>
      </c>
      <c r="C39" s="31" t="s">
        <v>609</v>
      </c>
      <c r="D39" s="21">
        <v>12000</v>
      </c>
      <c r="E39" s="13">
        <v>41662</v>
      </c>
      <c r="F39" s="13">
        <v>44174</v>
      </c>
      <c r="G39" s="27">
        <v>25000</v>
      </c>
      <c r="H39" s="22">
        <f t="shared" ref="H39:H47" si="7">IF(I39&lt;=12000,$F$5+(I39/24),"error")</f>
        <v>44841.974999999999</v>
      </c>
      <c r="I39" s="23">
        <f t="shared" si="1"/>
        <v>6551.4000000000015</v>
      </c>
      <c r="J39" s="17" t="str">
        <f t="shared" si="0"/>
        <v>NOT DUE</v>
      </c>
      <c r="K39" s="31" t="s">
        <v>622</v>
      </c>
      <c r="L39" s="20"/>
    </row>
    <row r="40" spans="1:12" ht="36" customHeight="1">
      <c r="A40" s="17" t="s">
        <v>1452</v>
      </c>
      <c r="B40" s="31" t="s">
        <v>704</v>
      </c>
      <c r="C40" s="31" t="s">
        <v>610</v>
      </c>
      <c r="D40" s="21">
        <v>12000</v>
      </c>
      <c r="E40" s="13">
        <v>41662</v>
      </c>
      <c r="F40" s="13">
        <v>44174</v>
      </c>
      <c r="G40" s="27">
        <v>25000</v>
      </c>
      <c r="H40" s="22">
        <f t="shared" si="7"/>
        <v>44841.974999999999</v>
      </c>
      <c r="I40" s="23">
        <f t="shared" si="1"/>
        <v>6551.4000000000015</v>
      </c>
      <c r="J40" s="17" t="str">
        <f t="shared" si="0"/>
        <v>NOT DUE</v>
      </c>
      <c r="K40" s="31" t="s">
        <v>622</v>
      </c>
      <c r="L40" s="20"/>
    </row>
    <row r="41" spans="1:12" ht="36" customHeight="1">
      <c r="A41" s="17" t="s">
        <v>1453</v>
      </c>
      <c r="B41" s="31" t="s">
        <v>704</v>
      </c>
      <c r="C41" s="31" t="s">
        <v>611</v>
      </c>
      <c r="D41" s="21">
        <v>12000</v>
      </c>
      <c r="E41" s="13">
        <v>41662</v>
      </c>
      <c r="F41" s="13">
        <v>44174</v>
      </c>
      <c r="G41" s="27">
        <v>25000</v>
      </c>
      <c r="H41" s="22">
        <f t="shared" si="7"/>
        <v>44841.974999999999</v>
      </c>
      <c r="I41" s="23">
        <f t="shared" si="1"/>
        <v>6551.4000000000015</v>
      </c>
      <c r="J41" s="17" t="str">
        <f t="shared" si="0"/>
        <v>NOT DUE</v>
      </c>
      <c r="K41" s="31" t="s">
        <v>623</v>
      </c>
      <c r="L41" s="20" t="s">
        <v>5167</v>
      </c>
    </row>
    <row r="42" spans="1:12" ht="36" customHeight="1">
      <c r="A42" s="17" t="s">
        <v>1454</v>
      </c>
      <c r="B42" s="31" t="s">
        <v>704</v>
      </c>
      <c r="C42" s="31" t="s">
        <v>612</v>
      </c>
      <c r="D42" s="21">
        <v>3000</v>
      </c>
      <c r="E42" s="13">
        <v>41662</v>
      </c>
      <c r="F42" s="13">
        <v>44403</v>
      </c>
      <c r="G42" s="27">
        <v>27977.200000000001</v>
      </c>
      <c r="H42" s="22">
        <f>IF(I42&lt;=3000,$F$5+(I42/24),"error")</f>
        <v>44591.025000000001</v>
      </c>
      <c r="I42" s="23">
        <f t="shared" si="1"/>
        <v>528.60000000000218</v>
      </c>
      <c r="J42" s="17" t="str">
        <f t="shared" si="0"/>
        <v>NOT DUE</v>
      </c>
      <c r="K42" s="31" t="s">
        <v>624</v>
      </c>
      <c r="L42" s="20" t="s">
        <v>5167</v>
      </c>
    </row>
    <row r="43" spans="1:12" ht="36" customHeight="1">
      <c r="A43" s="17" t="s">
        <v>1455</v>
      </c>
      <c r="B43" s="31" t="s">
        <v>704</v>
      </c>
      <c r="C43" s="31" t="s">
        <v>612</v>
      </c>
      <c r="D43" s="21">
        <v>12000</v>
      </c>
      <c r="E43" s="13">
        <v>41662</v>
      </c>
      <c r="F43" s="13">
        <v>44174</v>
      </c>
      <c r="G43" s="27">
        <v>25000</v>
      </c>
      <c r="H43" s="22">
        <f t="shared" si="7"/>
        <v>44841.974999999999</v>
      </c>
      <c r="I43" s="23">
        <f t="shared" si="1"/>
        <v>6551.4000000000015</v>
      </c>
      <c r="J43" s="17" t="str">
        <f t="shared" si="0"/>
        <v>NOT DUE</v>
      </c>
      <c r="K43" s="31" t="s">
        <v>623</v>
      </c>
      <c r="L43" s="20" t="s">
        <v>5167</v>
      </c>
    </row>
    <row r="44" spans="1:12" ht="36" customHeight="1">
      <c r="A44" s="17" t="s">
        <v>1456</v>
      </c>
      <c r="B44" s="31" t="s">
        <v>704</v>
      </c>
      <c r="C44" s="31" t="s">
        <v>618</v>
      </c>
      <c r="D44" s="21">
        <v>3000</v>
      </c>
      <c r="E44" s="13">
        <v>41662</v>
      </c>
      <c r="F44" s="13">
        <v>44403</v>
      </c>
      <c r="G44" s="27">
        <v>27977.200000000001</v>
      </c>
      <c r="H44" s="22">
        <f>IF(I44&lt;=3000,$F$5+(I44/24),"error")</f>
        <v>44591.025000000001</v>
      </c>
      <c r="I44" s="23">
        <f t="shared" si="1"/>
        <v>528.60000000000218</v>
      </c>
      <c r="J44" s="17" t="str">
        <f t="shared" si="0"/>
        <v>NOT DUE</v>
      </c>
      <c r="K44" s="31" t="s">
        <v>624</v>
      </c>
      <c r="L44" s="271"/>
    </row>
    <row r="45" spans="1:12" ht="36" customHeight="1">
      <c r="A45" s="17" t="s">
        <v>1457</v>
      </c>
      <c r="B45" s="31" t="s">
        <v>704</v>
      </c>
      <c r="C45" s="31" t="s">
        <v>618</v>
      </c>
      <c r="D45" s="21">
        <v>12000</v>
      </c>
      <c r="E45" s="13">
        <v>41662</v>
      </c>
      <c r="F45" s="13">
        <v>44174</v>
      </c>
      <c r="G45" s="27">
        <v>25000</v>
      </c>
      <c r="H45" s="22">
        <f t="shared" si="7"/>
        <v>44841.974999999999</v>
      </c>
      <c r="I45" s="23">
        <f t="shared" si="1"/>
        <v>6551.4000000000015</v>
      </c>
      <c r="J45" s="17" t="str">
        <f t="shared" si="0"/>
        <v>NOT DUE</v>
      </c>
      <c r="K45" s="31" t="s">
        <v>623</v>
      </c>
      <c r="L45" s="20"/>
    </row>
    <row r="46" spans="1:12" ht="36" customHeight="1">
      <c r="A46" s="17" t="s">
        <v>1458</v>
      </c>
      <c r="B46" s="31" t="s">
        <v>704</v>
      </c>
      <c r="C46" s="31" t="s">
        <v>614</v>
      </c>
      <c r="D46" s="21">
        <v>12000</v>
      </c>
      <c r="E46" s="13">
        <v>41662</v>
      </c>
      <c r="F46" s="13">
        <v>44174</v>
      </c>
      <c r="G46" s="27">
        <v>25000</v>
      </c>
      <c r="H46" s="22">
        <f t="shared" si="7"/>
        <v>44841.974999999999</v>
      </c>
      <c r="I46" s="23">
        <f t="shared" si="1"/>
        <v>6551.4000000000015</v>
      </c>
      <c r="J46" s="17" t="str">
        <f t="shared" si="0"/>
        <v>NOT DUE</v>
      </c>
      <c r="K46" s="31" t="s">
        <v>625</v>
      </c>
      <c r="L46" s="20"/>
    </row>
    <row r="47" spans="1:12" ht="36" customHeight="1">
      <c r="A47" s="17" t="s">
        <v>1459</v>
      </c>
      <c r="B47" s="31" t="s">
        <v>704</v>
      </c>
      <c r="C47" s="31" t="s">
        <v>615</v>
      </c>
      <c r="D47" s="21">
        <v>12000</v>
      </c>
      <c r="E47" s="13">
        <v>41662</v>
      </c>
      <c r="F47" s="13">
        <v>44174</v>
      </c>
      <c r="G47" s="27">
        <v>25000</v>
      </c>
      <c r="H47" s="22">
        <f t="shared" si="7"/>
        <v>44841.974999999999</v>
      </c>
      <c r="I47" s="23">
        <f t="shared" si="1"/>
        <v>6551.4000000000015</v>
      </c>
      <c r="J47" s="17" t="str">
        <f t="shared" si="0"/>
        <v>NOT DUE</v>
      </c>
      <c r="K47" s="31" t="s">
        <v>626</v>
      </c>
      <c r="L47" s="20"/>
    </row>
    <row r="48" spans="1:12" ht="36" customHeight="1">
      <c r="A48" s="17" t="s">
        <v>1460</v>
      </c>
      <c r="B48" s="31" t="s">
        <v>704</v>
      </c>
      <c r="C48" s="31" t="s">
        <v>616</v>
      </c>
      <c r="D48" s="21">
        <v>24000</v>
      </c>
      <c r="E48" s="13">
        <v>41662</v>
      </c>
      <c r="F48" s="13">
        <v>44174</v>
      </c>
      <c r="G48" s="27">
        <v>25000</v>
      </c>
      <c r="H48" s="22">
        <f>IF(I48&lt;=24000,$F$5+(I48/24),"error")</f>
        <v>45341.974999999999</v>
      </c>
      <c r="I48" s="23">
        <f t="shared" si="1"/>
        <v>18551.400000000001</v>
      </c>
      <c r="J48" s="17" t="str">
        <f t="shared" si="0"/>
        <v>NOT DUE</v>
      </c>
      <c r="K48" s="31" t="s">
        <v>627</v>
      </c>
      <c r="L48" s="20" t="s">
        <v>5167</v>
      </c>
    </row>
    <row r="49" spans="1:12" ht="36" customHeight="1">
      <c r="A49" s="17" t="s">
        <v>1461</v>
      </c>
      <c r="B49" s="31" t="s">
        <v>704</v>
      </c>
      <c r="C49" s="31" t="s">
        <v>617</v>
      </c>
      <c r="D49" s="21">
        <v>12000</v>
      </c>
      <c r="E49" s="13">
        <v>41662</v>
      </c>
      <c r="F49" s="13">
        <v>44174</v>
      </c>
      <c r="G49" s="27">
        <v>25000</v>
      </c>
      <c r="H49" s="22">
        <f>IF(I49&lt;=12000,$F$5+(I49/24),"error")</f>
        <v>44841.974999999999</v>
      </c>
      <c r="I49" s="23">
        <f t="shared" si="1"/>
        <v>6551.4000000000015</v>
      </c>
      <c r="J49" s="17" t="str">
        <f t="shared" si="0"/>
        <v>NOT DUE</v>
      </c>
      <c r="K49" s="31" t="s">
        <v>622</v>
      </c>
      <c r="L49" s="20"/>
    </row>
    <row r="50" spans="1:12" ht="36" customHeight="1">
      <c r="A50" s="17" t="s">
        <v>1462</v>
      </c>
      <c r="B50" s="31" t="s">
        <v>705</v>
      </c>
      <c r="C50" s="31" t="s">
        <v>607</v>
      </c>
      <c r="D50" s="21">
        <v>2000</v>
      </c>
      <c r="E50" s="13">
        <v>41662</v>
      </c>
      <c r="F50" s="13">
        <v>44468</v>
      </c>
      <c r="G50" s="27">
        <v>29066</v>
      </c>
      <c r="H50" s="22">
        <f>IF(I50&lt;=2000,$F$5+(I50/24),"error")</f>
        <v>44594.724999999999</v>
      </c>
      <c r="I50" s="238">
        <f t="shared" si="1"/>
        <v>617.40000000000146</v>
      </c>
      <c r="J50" s="17" t="str">
        <f t="shared" si="0"/>
        <v>NOT DUE</v>
      </c>
      <c r="K50" s="31" t="s">
        <v>621</v>
      </c>
      <c r="L50" s="241"/>
    </row>
    <row r="51" spans="1:12" ht="36" customHeight="1">
      <c r="A51" s="17" t="s">
        <v>1463</v>
      </c>
      <c r="B51" s="31" t="s">
        <v>705</v>
      </c>
      <c r="C51" s="31" t="s">
        <v>608</v>
      </c>
      <c r="D51" s="21">
        <v>12000</v>
      </c>
      <c r="E51" s="13">
        <v>41662</v>
      </c>
      <c r="F51" s="13">
        <v>44174</v>
      </c>
      <c r="G51" s="27">
        <v>25000</v>
      </c>
      <c r="H51" s="22">
        <f>IF(I51&lt;=12000,$F$5+(I51/24),"error")</f>
        <v>44841.974999999999</v>
      </c>
      <c r="I51" s="23">
        <f t="shared" si="1"/>
        <v>6551.4000000000015</v>
      </c>
      <c r="J51" s="17" t="str">
        <f t="shared" si="0"/>
        <v>NOT DUE</v>
      </c>
      <c r="K51" s="31" t="s">
        <v>622</v>
      </c>
      <c r="L51" s="20"/>
    </row>
    <row r="52" spans="1:12" ht="36" customHeight="1">
      <c r="A52" s="17" t="s">
        <v>1464</v>
      </c>
      <c r="B52" s="31" t="s">
        <v>705</v>
      </c>
      <c r="C52" s="31" t="s">
        <v>609</v>
      </c>
      <c r="D52" s="21">
        <v>12000</v>
      </c>
      <c r="E52" s="13">
        <v>41662</v>
      </c>
      <c r="F52" s="13">
        <v>44174</v>
      </c>
      <c r="G52" s="27">
        <v>25000</v>
      </c>
      <c r="H52" s="22">
        <f t="shared" ref="H52:H60" si="8">IF(I52&lt;=12000,$F$5+(I52/24),"error")</f>
        <v>44841.974999999999</v>
      </c>
      <c r="I52" s="23">
        <f t="shared" si="1"/>
        <v>6551.4000000000015</v>
      </c>
      <c r="J52" s="17" t="str">
        <f t="shared" si="0"/>
        <v>NOT DUE</v>
      </c>
      <c r="K52" s="31" t="s">
        <v>622</v>
      </c>
      <c r="L52" s="20"/>
    </row>
    <row r="53" spans="1:12" ht="36" customHeight="1">
      <c r="A53" s="17" t="s">
        <v>1465</v>
      </c>
      <c r="B53" s="31" t="s">
        <v>705</v>
      </c>
      <c r="C53" s="31" t="s">
        <v>610</v>
      </c>
      <c r="D53" s="21">
        <v>12000</v>
      </c>
      <c r="E53" s="13">
        <v>41662</v>
      </c>
      <c r="F53" s="13">
        <v>44174</v>
      </c>
      <c r="G53" s="27">
        <v>25000</v>
      </c>
      <c r="H53" s="22">
        <f t="shared" si="8"/>
        <v>44841.974999999999</v>
      </c>
      <c r="I53" s="23">
        <f t="shared" si="1"/>
        <v>6551.4000000000015</v>
      </c>
      <c r="J53" s="17" t="str">
        <f t="shared" si="0"/>
        <v>NOT DUE</v>
      </c>
      <c r="K53" s="31" t="s">
        <v>622</v>
      </c>
      <c r="L53" s="20"/>
    </row>
    <row r="54" spans="1:12" ht="36" customHeight="1">
      <c r="A54" s="17" t="s">
        <v>1466</v>
      </c>
      <c r="B54" s="31" t="s">
        <v>705</v>
      </c>
      <c r="C54" s="31" t="s">
        <v>611</v>
      </c>
      <c r="D54" s="21">
        <v>12000</v>
      </c>
      <c r="E54" s="13">
        <v>41662</v>
      </c>
      <c r="F54" s="13">
        <v>44174</v>
      </c>
      <c r="G54" s="27">
        <v>25000</v>
      </c>
      <c r="H54" s="22">
        <f t="shared" si="8"/>
        <v>44841.974999999999</v>
      </c>
      <c r="I54" s="23">
        <f t="shared" si="1"/>
        <v>6551.4000000000015</v>
      </c>
      <c r="J54" s="17" t="str">
        <f t="shared" si="0"/>
        <v>NOT DUE</v>
      </c>
      <c r="K54" s="31" t="s">
        <v>623</v>
      </c>
      <c r="L54" s="20" t="s">
        <v>5167</v>
      </c>
    </row>
    <row r="55" spans="1:12" ht="36" customHeight="1">
      <c r="A55" s="17" t="s">
        <v>1467</v>
      </c>
      <c r="B55" s="31" t="s">
        <v>705</v>
      </c>
      <c r="C55" s="31" t="s">
        <v>612</v>
      </c>
      <c r="D55" s="21">
        <v>3000</v>
      </c>
      <c r="E55" s="13">
        <v>41662</v>
      </c>
      <c r="F55" s="13">
        <v>44403</v>
      </c>
      <c r="G55" s="27">
        <v>27977.200000000001</v>
      </c>
      <c r="H55" s="22">
        <f>IF(I55&lt;=3000,$F$5+(I55/24),"error")</f>
        <v>44591.025000000001</v>
      </c>
      <c r="I55" s="23">
        <f t="shared" si="1"/>
        <v>528.60000000000218</v>
      </c>
      <c r="J55" s="17" t="str">
        <f t="shared" si="0"/>
        <v>NOT DUE</v>
      </c>
      <c r="K55" s="31" t="s">
        <v>624</v>
      </c>
      <c r="L55" s="20" t="s">
        <v>5167</v>
      </c>
    </row>
    <row r="56" spans="1:12" ht="36" customHeight="1">
      <c r="A56" s="17" t="s">
        <v>1468</v>
      </c>
      <c r="B56" s="31" t="s">
        <v>705</v>
      </c>
      <c r="C56" s="31" t="s">
        <v>612</v>
      </c>
      <c r="D56" s="21">
        <v>12000</v>
      </c>
      <c r="E56" s="13">
        <v>41662</v>
      </c>
      <c r="F56" s="13">
        <v>44174</v>
      </c>
      <c r="G56" s="27">
        <v>25000</v>
      </c>
      <c r="H56" s="22">
        <f t="shared" si="8"/>
        <v>44841.974999999999</v>
      </c>
      <c r="I56" s="23">
        <f t="shared" si="1"/>
        <v>6551.4000000000015</v>
      </c>
      <c r="J56" s="17" t="str">
        <f t="shared" si="0"/>
        <v>NOT DUE</v>
      </c>
      <c r="K56" s="31" t="s">
        <v>623</v>
      </c>
      <c r="L56" s="20" t="s">
        <v>5167</v>
      </c>
    </row>
    <row r="57" spans="1:12" ht="36" customHeight="1">
      <c r="A57" s="17" t="s">
        <v>1469</v>
      </c>
      <c r="B57" s="31" t="s">
        <v>705</v>
      </c>
      <c r="C57" s="31" t="s">
        <v>618</v>
      </c>
      <c r="D57" s="21">
        <v>3000</v>
      </c>
      <c r="E57" s="13">
        <v>41662</v>
      </c>
      <c r="F57" s="13">
        <v>44403</v>
      </c>
      <c r="G57" s="27">
        <v>27977.200000000001</v>
      </c>
      <c r="H57" s="22">
        <f>IF(I57&lt;=3000,$F$5+(I57/24),"error")</f>
        <v>44591.025000000001</v>
      </c>
      <c r="I57" s="23">
        <f t="shared" si="1"/>
        <v>528.60000000000218</v>
      </c>
      <c r="J57" s="17" t="str">
        <f t="shared" si="0"/>
        <v>NOT DUE</v>
      </c>
      <c r="K57" s="31" t="s">
        <v>624</v>
      </c>
      <c r="L57" s="271"/>
    </row>
    <row r="58" spans="1:12" ht="36" customHeight="1">
      <c r="A58" s="17" t="s">
        <v>1470</v>
      </c>
      <c r="B58" s="31" t="s">
        <v>705</v>
      </c>
      <c r="C58" s="31" t="s">
        <v>618</v>
      </c>
      <c r="D58" s="21">
        <v>12000</v>
      </c>
      <c r="E58" s="13">
        <v>41662</v>
      </c>
      <c r="F58" s="13">
        <v>44174</v>
      </c>
      <c r="G58" s="27">
        <v>25000</v>
      </c>
      <c r="H58" s="22">
        <f t="shared" si="8"/>
        <v>44841.974999999999</v>
      </c>
      <c r="I58" s="23">
        <f t="shared" si="1"/>
        <v>6551.4000000000015</v>
      </c>
      <c r="J58" s="17" t="str">
        <f t="shared" si="0"/>
        <v>NOT DUE</v>
      </c>
      <c r="K58" s="31" t="s">
        <v>623</v>
      </c>
      <c r="L58" s="20"/>
    </row>
    <row r="59" spans="1:12" ht="36" customHeight="1">
      <c r="A59" s="17" t="s">
        <v>1471</v>
      </c>
      <c r="B59" s="31" t="s">
        <v>705</v>
      </c>
      <c r="C59" s="31" t="s">
        <v>614</v>
      </c>
      <c r="D59" s="21">
        <v>12000</v>
      </c>
      <c r="E59" s="13">
        <v>41662</v>
      </c>
      <c r="F59" s="13">
        <v>44174</v>
      </c>
      <c r="G59" s="27">
        <v>25000</v>
      </c>
      <c r="H59" s="22">
        <f t="shared" si="8"/>
        <v>44841.974999999999</v>
      </c>
      <c r="I59" s="23">
        <f t="shared" si="1"/>
        <v>6551.4000000000015</v>
      </c>
      <c r="J59" s="17" t="str">
        <f t="shared" si="0"/>
        <v>NOT DUE</v>
      </c>
      <c r="K59" s="31" t="s">
        <v>625</v>
      </c>
      <c r="L59" s="20"/>
    </row>
    <row r="60" spans="1:12" ht="36" customHeight="1">
      <c r="A60" s="17" t="s">
        <v>1472</v>
      </c>
      <c r="B60" s="31" t="s">
        <v>705</v>
      </c>
      <c r="C60" s="31" t="s">
        <v>615</v>
      </c>
      <c r="D60" s="21">
        <v>12000</v>
      </c>
      <c r="E60" s="13">
        <v>41662</v>
      </c>
      <c r="F60" s="13">
        <v>44174</v>
      </c>
      <c r="G60" s="27">
        <v>25000</v>
      </c>
      <c r="H60" s="22">
        <f t="shared" si="8"/>
        <v>44841.974999999999</v>
      </c>
      <c r="I60" s="23">
        <f t="shared" si="1"/>
        <v>6551.4000000000015</v>
      </c>
      <c r="J60" s="17" t="str">
        <f t="shared" si="0"/>
        <v>NOT DUE</v>
      </c>
      <c r="K60" s="31" t="s">
        <v>626</v>
      </c>
      <c r="L60" s="20"/>
    </row>
    <row r="61" spans="1:12" ht="36" customHeight="1">
      <c r="A61" s="17" t="s">
        <v>1473</v>
      </c>
      <c r="B61" s="31" t="s">
        <v>705</v>
      </c>
      <c r="C61" s="31" t="s">
        <v>616</v>
      </c>
      <c r="D61" s="21">
        <v>24000</v>
      </c>
      <c r="E61" s="13">
        <v>41662</v>
      </c>
      <c r="F61" s="13">
        <v>44174</v>
      </c>
      <c r="G61" s="27">
        <v>25000</v>
      </c>
      <c r="H61" s="22">
        <f>IF(I61&lt;=24000,$F$5+(I61/24),"error")</f>
        <v>45341.974999999999</v>
      </c>
      <c r="I61" s="23">
        <f t="shared" si="1"/>
        <v>18551.400000000001</v>
      </c>
      <c r="J61" s="17" t="str">
        <f t="shared" si="0"/>
        <v>NOT DUE</v>
      </c>
      <c r="K61" s="31" t="s">
        <v>627</v>
      </c>
      <c r="L61" s="20" t="s">
        <v>5167</v>
      </c>
    </row>
    <row r="62" spans="1:12" ht="36" customHeight="1">
      <c r="A62" s="17" t="s">
        <v>1474</v>
      </c>
      <c r="B62" s="31" t="s">
        <v>705</v>
      </c>
      <c r="C62" s="31" t="s">
        <v>617</v>
      </c>
      <c r="D62" s="21">
        <v>12000</v>
      </c>
      <c r="E62" s="13">
        <v>41662</v>
      </c>
      <c r="F62" s="13">
        <v>44174</v>
      </c>
      <c r="G62" s="27">
        <v>25000</v>
      </c>
      <c r="H62" s="22">
        <f>IF(I62&lt;=12000,$F$5+(I62/24),"error")</f>
        <v>44841.974999999999</v>
      </c>
      <c r="I62" s="23">
        <f t="shared" si="1"/>
        <v>6551.4000000000015</v>
      </c>
      <c r="J62" s="17" t="str">
        <f t="shared" si="0"/>
        <v>NOT DUE</v>
      </c>
      <c r="K62" s="31" t="s">
        <v>622</v>
      </c>
      <c r="L62" s="20"/>
    </row>
    <row r="63" spans="1:12" ht="36" customHeight="1">
      <c r="A63" s="17" t="s">
        <v>1475</v>
      </c>
      <c r="B63" s="31" t="s">
        <v>706</v>
      </c>
      <c r="C63" s="31" t="s">
        <v>607</v>
      </c>
      <c r="D63" s="21">
        <v>2000</v>
      </c>
      <c r="E63" s="13">
        <v>41662</v>
      </c>
      <c r="F63" s="13">
        <v>44468</v>
      </c>
      <c r="G63" s="27">
        <v>29066</v>
      </c>
      <c r="H63" s="22">
        <f>IF(I63&lt;=2000,$F$5+(I63/24),"error")</f>
        <v>44594.724999999999</v>
      </c>
      <c r="I63" s="238">
        <f t="shared" si="1"/>
        <v>617.40000000000146</v>
      </c>
      <c r="J63" s="17" t="str">
        <f t="shared" si="0"/>
        <v>NOT DUE</v>
      </c>
      <c r="K63" s="31" t="s">
        <v>621</v>
      </c>
      <c r="L63" s="241"/>
    </row>
    <row r="64" spans="1:12" ht="36" customHeight="1">
      <c r="A64" s="17" t="s">
        <v>1476</v>
      </c>
      <c r="B64" s="31" t="s">
        <v>706</v>
      </c>
      <c r="C64" s="31" t="s">
        <v>608</v>
      </c>
      <c r="D64" s="21">
        <v>12000</v>
      </c>
      <c r="E64" s="13">
        <v>41662</v>
      </c>
      <c r="F64" s="13">
        <v>44174</v>
      </c>
      <c r="G64" s="27">
        <v>25000</v>
      </c>
      <c r="H64" s="22">
        <f>IF(I64&lt;=12000,$F$5+(I64/24),"error")</f>
        <v>44841.974999999999</v>
      </c>
      <c r="I64" s="23">
        <f t="shared" si="1"/>
        <v>6551.4000000000015</v>
      </c>
      <c r="J64" s="17" t="str">
        <f t="shared" si="0"/>
        <v>NOT DUE</v>
      </c>
      <c r="K64" s="31" t="s">
        <v>622</v>
      </c>
      <c r="L64" s="20"/>
    </row>
    <row r="65" spans="1:13" ht="36" customHeight="1">
      <c r="A65" s="17" t="s">
        <v>1477</v>
      </c>
      <c r="B65" s="31" t="s">
        <v>706</v>
      </c>
      <c r="C65" s="31" t="s">
        <v>609</v>
      </c>
      <c r="D65" s="21">
        <v>12000</v>
      </c>
      <c r="E65" s="13">
        <v>41662</v>
      </c>
      <c r="F65" s="13">
        <v>44174</v>
      </c>
      <c r="G65" s="27">
        <v>25000</v>
      </c>
      <c r="H65" s="22">
        <f t="shared" ref="H65:H73" si="9">IF(I65&lt;=12000,$F$5+(I65/24),"error")</f>
        <v>44841.974999999999</v>
      </c>
      <c r="I65" s="23">
        <f t="shared" si="1"/>
        <v>6551.4000000000015</v>
      </c>
      <c r="J65" s="17" t="str">
        <f t="shared" si="0"/>
        <v>NOT DUE</v>
      </c>
      <c r="K65" s="31" t="s">
        <v>622</v>
      </c>
      <c r="L65" s="20"/>
    </row>
    <row r="66" spans="1:13" ht="36" customHeight="1">
      <c r="A66" s="17" t="s">
        <v>1478</v>
      </c>
      <c r="B66" s="31" t="s">
        <v>706</v>
      </c>
      <c r="C66" s="31" t="s">
        <v>610</v>
      </c>
      <c r="D66" s="21">
        <v>12000</v>
      </c>
      <c r="E66" s="13">
        <v>41662</v>
      </c>
      <c r="F66" s="13">
        <v>44174</v>
      </c>
      <c r="G66" s="27">
        <v>25000</v>
      </c>
      <c r="H66" s="22">
        <f t="shared" si="9"/>
        <v>44841.974999999999</v>
      </c>
      <c r="I66" s="23">
        <f t="shared" si="1"/>
        <v>6551.4000000000015</v>
      </c>
      <c r="J66" s="17" t="str">
        <f t="shared" si="0"/>
        <v>NOT DUE</v>
      </c>
      <c r="K66" s="31" t="s">
        <v>622</v>
      </c>
      <c r="L66" s="20"/>
    </row>
    <row r="67" spans="1:13" ht="36" customHeight="1">
      <c r="A67" s="17" t="s">
        <v>1479</v>
      </c>
      <c r="B67" s="31" t="s">
        <v>706</v>
      </c>
      <c r="C67" s="31" t="s">
        <v>611</v>
      </c>
      <c r="D67" s="21">
        <v>12000</v>
      </c>
      <c r="E67" s="13">
        <v>41662</v>
      </c>
      <c r="F67" s="13">
        <v>44174</v>
      </c>
      <c r="G67" s="27">
        <v>25000</v>
      </c>
      <c r="H67" s="22">
        <f t="shared" si="9"/>
        <v>44841.974999999999</v>
      </c>
      <c r="I67" s="23">
        <f t="shared" si="1"/>
        <v>6551.4000000000015</v>
      </c>
      <c r="J67" s="17" t="str">
        <f t="shared" si="0"/>
        <v>NOT DUE</v>
      </c>
      <c r="K67" s="31" t="s">
        <v>623</v>
      </c>
      <c r="L67" s="20" t="s">
        <v>5167</v>
      </c>
    </row>
    <row r="68" spans="1:13" ht="36" customHeight="1">
      <c r="A68" s="17" t="s">
        <v>1480</v>
      </c>
      <c r="B68" s="31" t="s">
        <v>706</v>
      </c>
      <c r="C68" s="31" t="s">
        <v>612</v>
      </c>
      <c r="D68" s="21">
        <v>3000</v>
      </c>
      <c r="E68" s="13">
        <v>41662</v>
      </c>
      <c r="F68" s="13">
        <v>44403</v>
      </c>
      <c r="G68" s="27">
        <v>27977.200000000001</v>
      </c>
      <c r="H68" s="22">
        <f>IF(I68&lt;=3000,$F$5+(I68/24),"error")</f>
        <v>44591.025000000001</v>
      </c>
      <c r="I68" s="23">
        <f t="shared" si="1"/>
        <v>528.60000000000218</v>
      </c>
      <c r="J68" s="17" t="str">
        <f t="shared" si="0"/>
        <v>NOT DUE</v>
      </c>
      <c r="K68" s="31" t="s">
        <v>624</v>
      </c>
      <c r="L68" s="20" t="s">
        <v>5167</v>
      </c>
    </row>
    <row r="69" spans="1:13" ht="36" customHeight="1">
      <c r="A69" s="17" t="s">
        <v>1481</v>
      </c>
      <c r="B69" s="31" t="s">
        <v>706</v>
      </c>
      <c r="C69" s="31" t="s">
        <v>612</v>
      </c>
      <c r="D69" s="21">
        <v>12000</v>
      </c>
      <c r="E69" s="13">
        <v>41662</v>
      </c>
      <c r="F69" s="13">
        <v>44174</v>
      </c>
      <c r="G69" s="27">
        <v>25000</v>
      </c>
      <c r="H69" s="22">
        <f t="shared" si="9"/>
        <v>44841.974999999999</v>
      </c>
      <c r="I69" s="23">
        <f t="shared" si="1"/>
        <v>6551.4000000000015</v>
      </c>
      <c r="J69" s="17" t="str">
        <f t="shared" si="0"/>
        <v>NOT DUE</v>
      </c>
      <c r="K69" s="31" t="s">
        <v>623</v>
      </c>
      <c r="L69" s="20" t="s">
        <v>5167</v>
      </c>
    </row>
    <row r="70" spans="1:13" ht="36" customHeight="1">
      <c r="A70" s="17" t="s">
        <v>1482</v>
      </c>
      <c r="B70" s="31" t="s">
        <v>706</v>
      </c>
      <c r="C70" s="31" t="s">
        <v>618</v>
      </c>
      <c r="D70" s="21">
        <v>3000</v>
      </c>
      <c r="E70" s="13">
        <v>41662</v>
      </c>
      <c r="F70" s="13">
        <v>44403</v>
      </c>
      <c r="G70" s="27">
        <v>27977.200000000001</v>
      </c>
      <c r="H70" s="22">
        <f>IF(I70&lt;=3000,$F$5+(I70/24),"error")</f>
        <v>44591.025000000001</v>
      </c>
      <c r="I70" s="23">
        <f t="shared" si="1"/>
        <v>528.60000000000218</v>
      </c>
      <c r="J70" s="17" t="str">
        <f t="shared" si="0"/>
        <v>NOT DUE</v>
      </c>
      <c r="K70" s="31" t="s">
        <v>624</v>
      </c>
      <c r="L70" s="271"/>
    </row>
    <row r="71" spans="1:13" ht="36" customHeight="1">
      <c r="A71" s="17" t="s">
        <v>1483</v>
      </c>
      <c r="B71" s="31" t="s">
        <v>706</v>
      </c>
      <c r="C71" s="31" t="s">
        <v>618</v>
      </c>
      <c r="D71" s="21">
        <v>12000</v>
      </c>
      <c r="E71" s="13">
        <v>41662</v>
      </c>
      <c r="F71" s="13">
        <v>44174</v>
      </c>
      <c r="G71" s="27">
        <v>25000</v>
      </c>
      <c r="H71" s="22">
        <f t="shared" si="9"/>
        <v>44841.974999999999</v>
      </c>
      <c r="I71" s="23">
        <f t="shared" si="1"/>
        <v>6551.4000000000015</v>
      </c>
      <c r="J71" s="17" t="str">
        <f t="shared" si="0"/>
        <v>NOT DUE</v>
      </c>
      <c r="K71" s="31" t="s">
        <v>623</v>
      </c>
      <c r="L71" s="20"/>
    </row>
    <row r="72" spans="1:13" ht="36" customHeight="1">
      <c r="A72" s="17" t="s">
        <v>1484</v>
      </c>
      <c r="B72" s="31" t="s">
        <v>706</v>
      </c>
      <c r="C72" s="31" t="s">
        <v>614</v>
      </c>
      <c r="D72" s="21">
        <v>12000</v>
      </c>
      <c r="E72" s="13">
        <v>41662</v>
      </c>
      <c r="F72" s="13">
        <v>44174</v>
      </c>
      <c r="G72" s="27">
        <v>25000</v>
      </c>
      <c r="H72" s="22">
        <f t="shared" si="9"/>
        <v>44841.974999999999</v>
      </c>
      <c r="I72" s="23">
        <f t="shared" si="1"/>
        <v>6551.4000000000015</v>
      </c>
      <c r="J72" s="17" t="str">
        <f t="shared" si="0"/>
        <v>NOT DUE</v>
      </c>
      <c r="K72" s="31" t="s">
        <v>625</v>
      </c>
      <c r="L72" s="20"/>
    </row>
    <row r="73" spans="1:13" ht="36" customHeight="1">
      <c r="A73" s="17" t="s">
        <v>1485</v>
      </c>
      <c r="B73" s="31" t="s">
        <v>706</v>
      </c>
      <c r="C73" s="31" t="s">
        <v>615</v>
      </c>
      <c r="D73" s="21">
        <v>12000</v>
      </c>
      <c r="E73" s="13">
        <v>41662</v>
      </c>
      <c r="F73" s="13">
        <v>44174</v>
      </c>
      <c r="G73" s="27">
        <v>25000</v>
      </c>
      <c r="H73" s="22">
        <f t="shared" si="9"/>
        <v>44841.974999999999</v>
      </c>
      <c r="I73" s="23">
        <f t="shared" si="1"/>
        <v>6551.4000000000015</v>
      </c>
      <c r="J73" s="17" t="str">
        <f t="shared" ref="J73:J136" si="10">IF(I73="","",IF(I73&lt;0,"OVERDUE","NOT DUE"))</f>
        <v>NOT DUE</v>
      </c>
      <c r="K73" s="31" t="s">
        <v>626</v>
      </c>
      <c r="L73" s="271"/>
    </row>
    <row r="74" spans="1:13" ht="36" customHeight="1">
      <c r="A74" s="17" t="s">
        <v>1486</v>
      </c>
      <c r="B74" s="31" t="s">
        <v>706</v>
      </c>
      <c r="C74" s="31" t="s">
        <v>616</v>
      </c>
      <c r="D74" s="21">
        <v>24000</v>
      </c>
      <c r="E74" s="13">
        <v>41662</v>
      </c>
      <c r="F74" s="13">
        <v>44174</v>
      </c>
      <c r="G74" s="27">
        <v>25000</v>
      </c>
      <c r="H74" s="22">
        <f>IF(I74&lt;=24000,$F$5+(I74/24),"error")</f>
        <v>45341.974999999999</v>
      </c>
      <c r="I74" s="23">
        <f t="shared" ref="I74:I137" si="11">D74-($F$4-G74)</f>
        <v>18551.400000000001</v>
      </c>
      <c r="J74" s="17" t="str">
        <f t="shared" si="10"/>
        <v>NOT DUE</v>
      </c>
      <c r="K74" s="31" t="s">
        <v>627</v>
      </c>
      <c r="L74" s="20" t="s">
        <v>5167</v>
      </c>
    </row>
    <row r="75" spans="1:13" ht="36" customHeight="1">
      <c r="A75" s="17" t="s">
        <v>1487</v>
      </c>
      <c r="B75" s="31" t="s">
        <v>706</v>
      </c>
      <c r="C75" s="31" t="s">
        <v>617</v>
      </c>
      <c r="D75" s="21">
        <v>12000</v>
      </c>
      <c r="E75" s="13">
        <v>41662</v>
      </c>
      <c r="F75" s="13">
        <v>44174</v>
      </c>
      <c r="G75" s="27">
        <v>25000</v>
      </c>
      <c r="H75" s="22">
        <f>IF(I75&lt;=12000,$F$5+(I75/24),"error")</f>
        <v>44841.974999999999</v>
      </c>
      <c r="I75" s="23">
        <f t="shared" si="11"/>
        <v>6551.4000000000015</v>
      </c>
      <c r="J75" s="17" t="str">
        <f t="shared" si="10"/>
        <v>NOT DUE</v>
      </c>
      <c r="K75" s="31" t="s">
        <v>622</v>
      </c>
      <c r="L75" s="20"/>
    </row>
    <row r="76" spans="1:13" ht="36" customHeight="1">
      <c r="A76" s="17" t="s">
        <v>1488</v>
      </c>
      <c r="B76" s="31" t="s">
        <v>258</v>
      </c>
      <c r="C76" s="31" t="s">
        <v>707</v>
      </c>
      <c r="D76" s="21">
        <v>2000</v>
      </c>
      <c r="E76" s="13">
        <v>41662</v>
      </c>
      <c r="F76" s="13">
        <v>44494</v>
      </c>
      <c r="G76" s="27">
        <v>29380</v>
      </c>
      <c r="H76" s="22">
        <f>IF(I76&lt;=2000,$F$5+(I76/24),"error")</f>
        <v>44607.808333333334</v>
      </c>
      <c r="I76" s="23">
        <f t="shared" si="11"/>
        <v>931.40000000000146</v>
      </c>
      <c r="J76" s="17" t="str">
        <f t="shared" si="10"/>
        <v>NOT DUE</v>
      </c>
      <c r="K76" s="31" t="s">
        <v>621</v>
      </c>
      <c r="L76" s="20" t="s">
        <v>5167</v>
      </c>
      <c r="M76" s="317"/>
    </row>
    <row r="77" spans="1:13" ht="36" customHeight="1">
      <c r="A77" s="17" t="s">
        <v>1489</v>
      </c>
      <c r="B77" s="31" t="s">
        <v>258</v>
      </c>
      <c r="C77" s="31" t="s">
        <v>698</v>
      </c>
      <c r="D77" s="21">
        <v>6000</v>
      </c>
      <c r="E77" s="13">
        <v>41662</v>
      </c>
      <c r="F77" s="13">
        <v>44173</v>
      </c>
      <c r="G77" s="27">
        <v>25000</v>
      </c>
      <c r="H77" s="22">
        <f>IF(I77&lt;=6000,$F$5+(I77/24),"error")</f>
        <v>44591.974999999999</v>
      </c>
      <c r="I77" s="23">
        <f t="shared" si="11"/>
        <v>551.40000000000146</v>
      </c>
      <c r="J77" s="17" t="str">
        <f t="shared" si="10"/>
        <v>NOT DUE</v>
      </c>
      <c r="K77" s="31" t="s">
        <v>708</v>
      </c>
      <c r="L77" s="20" t="s">
        <v>5167</v>
      </c>
    </row>
    <row r="78" spans="1:13" ht="36" customHeight="1">
      <c r="A78" s="17" t="s">
        <v>1490</v>
      </c>
      <c r="B78" s="31" t="s">
        <v>258</v>
      </c>
      <c r="C78" s="31" t="s">
        <v>699</v>
      </c>
      <c r="D78" s="21">
        <v>12000</v>
      </c>
      <c r="E78" s="13">
        <v>41662</v>
      </c>
      <c r="F78" s="13">
        <v>44173</v>
      </c>
      <c r="G78" s="27">
        <v>25000</v>
      </c>
      <c r="H78" s="22">
        <f>IF(I78&lt;=12000,$F$5+(I78/24),"error")</f>
        <v>44841.974999999999</v>
      </c>
      <c r="I78" s="23">
        <f t="shared" si="11"/>
        <v>6551.4000000000015</v>
      </c>
      <c r="J78" s="17" t="str">
        <f t="shared" si="10"/>
        <v>NOT DUE</v>
      </c>
      <c r="K78" s="31" t="s">
        <v>709</v>
      </c>
      <c r="L78" s="20" t="s">
        <v>5167</v>
      </c>
    </row>
    <row r="79" spans="1:13" ht="36" customHeight="1">
      <c r="A79" s="17" t="s">
        <v>1491</v>
      </c>
      <c r="B79" s="31" t="s">
        <v>258</v>
      </c>
      <c r="C79" s="31" t="s">
        <v>699</v>
      </c>
      <c r="D79" s="21">
        <v>24000</v>
      </c>
      <c r="E79" s="13">
        <v>41662</v>
      </c>
      <c r="F79" s="13">
        <v>44173</v>
      </c>
      <c r="G79" s="27">
        <v>25000</v>
      </c>
      <c r="H79" s="22">
        <f>IF(I79&lt;=24000,$F$5+(I79/24),"error")</f>
        <v>45341.974999999999</v>
      </c>
      <c r="I79" s="23">
        <f t="shared" si="11"/>
        <v>18551.400000000001</v>
      </c>
      <c r="J79" s="17" t="str">
        <f t="shared" si="10"/>
        <v>NOT DUE</v>
      </c>
      <c r="K79" s="31" t="s">
        <v>710</v>
      </c>
      <c r="L79" s="20" t="s">
        <v>5167</v>
      </c>
    </row>
    <row r="80" spans="1:13" ht="36" customHeight="1">
      <c r="A80" s="17" t="s">
        <v>1492</v>
      </c>
      <c r="B80" s="31" t="s">
        <v>258</v>
      </c>
      <c r="C80" s="31" t="s">
        <v>700</v>
      </c>
      <c r="D80" s="21">
        <v>12000</v>
      </c>
      <c r="E80" s="13">
        <v>41662</v>
      </c>
      <c r="F80" s="13">
        <v>44173</v>
      </c>
      <c r="G80" s="27">
        <v>25000</v>
      </c>
      <c r="H80" s="22">
        <f t="shared" ref="H80:H81" si="12">IF(I80&lt;=12000,$F$5+(I80/24),"error")</f>
        <v>44841.974999999999</v>
      </c>
      <c r="I80" s="23">
        <f t="shared" si="11"/>
        <v>6551.4000000000015</v>
      </c>
      <c r="J80" s="17" t="str">
        <f t="shared" si="10"/>
        <v>NOT DUE</v>
      </c>
      <c r="K80" s="31" t="s">
        <v>709</v>
      </c>
      <c r="L80" s="20" t="s">
        <v>5167</v>
      </c>
    </row>
    <row r="81" spans="1:13" ht="36" customHeight="1">
      <c r="A81" s="17" t="s">
        <v>1493</v>
      </c>
      <c r="B81" s="31" t="s">
        <v>258</v>
      </c>
      <c r="C81" s="31" t="s">
        <v>701</v>
      </c>
      <c r="D81" s="21">
        <v>12000</v>
      </c>
      <c r="E81" s="13">
        <v>41662</v>
      </c>
      <c r="F81" s="13">
        <v>44173</v>
      </c>
      <c r="G81" s="27">
        <v>25000</v>
      </c>
      <c r="H81" s="22">
        <f t="shared" si="12"/>
        <v>44841.974999999999</v>
      </c>
      <c r="I81" s="23">
        <f t="shared" si="11"/>
        <v>6551.4000000000015</v>
      </c>
      <c r="J81" s="17" t="str">
        <f t="shared" si="10"/>
        <v>NOT DUE</v>
      </c>
      <c r="K81" s="31" t="s">
        <v>708</v>
      </c>
      <c r="L81" s="20" t="s">
        <v>5167</v>
      </c>
    </row>
    <row r="82" spans="1:13" ht="36" customHeight="1">
      <c r="A82" s="17" t="s">
        <v>1494</v>
      </c>
      <c r="B82" s="31" t="s">
        <v>258</v>
      </c>
      <c r="C82" s="31" t="s">
        <v>701</v>
      </c>
      <c r="D82" s="21">
        <v>24000</v>
      </c>
      <c r="E82" s="13">
        <v>41662</v>
      </c>
      <c r="F82" s="13">
        <v>44173</v>
      </c>
      <c r="G82" s="27">
        <v>25000</v>
      </c>
      <c r="H82" s="22">
        <f>IF(I82&lt;=24000,$F$5+(I82/24),"error")</f>
        <v>45341.974999999999</v>
      </c>
      <c r="I82" s="23">
        <f t="shared" si="11"/>
        <v>18551.400000000001</v>
      </c>
      <c r="J82" s="17" t="str">
        <f t="shared" si="10"/>
        <v>NOT DUE</v>
      </c>
      <c r="K82" s="31" t="s">
        <v>711</v>
      </c>
      <c r="L82" s="20" t="s">
        <v>5167</v>
      </c>
    </row>
    <row r="83" spans="1:13" ht="36" customHeight="1">
      <c r="A83" s="17" t="s">
        <v>1495</v>
      </c>
      <c r="B83" s="31" t="s">
        <v>259</v>
      </c>
      <c r="C83" s="31" t="s">
        <v>707</v>
      </c>
      <c r="D83" s="21">
        <v>2000</v>
      </c>
      <c r="E83" s="13">
        <v>41662</v>
      </c>
      <c r="F83" s="13">
        <v>44494</v>
      </c>
      <c r="G83" s="27">
        <v>29380</v>
      </c>
      <c r="H83" s="22">
        <f>IF(I83&lt;=2000,$F$5+(I83/24),"error")</f>
        <v>44607.808333333334</v>
      </c>
      <c r="I83" s="238">
        <f t="shared" si="11"/>
        <v>931.40000000000146</v>
      </c>
      <c r="J83" s="17" t="str">
        <f t="shared" si="10"/>
        <v>NOT DUE</v>
      </c>
      <c r="K83" s="31" t="s">
        <v>621</v>
      </c>
      <c r="L83" s="20" t="s">
        <v>5167</v>
      </c>
      <c r="M83" s="317"/>
    </row>
    <row r="84" spans="1:13" ht="36" customHeight="1">
      <c r="A84" s="17" t="s">
        <v>1496</v>
      </c>
      <c r="B84" s="31" t="s">
        <v>259</v>
      </c>
      <c r="C84" s="31" t="s">
        <v>698</v>
      </c>
      <c r="D84" s="21">
        <v>6000</v>
      </c>
      <c r="E84" s="13">
        <v>41662</v>
      </c>
      <c r="F84" s="13">
        <v>44173</v>
      </c>
      <c r="G84" s="27">
        <v>25000</v>
      </c>
      <c r="H84" s="22">
        <f>IF(I84&lt;=6000,$F$5+(I84/24),"error")</f>
        <v>44591.974999999999</v>
      </c>
      <c r="I84" s="23">
        <f t="shared" si="11"/>
        <v>551.40000000000146</v>
      </c>
      <c r="J84" s="17" t="str">
        <f t="shared" si="10"/>
        <v>NOT DUE</v>
      </c>
      <c r="K84" s="31" t="s">
        <v>708</v>
      </c>
      <c r="L84" s="20" t="s">
        <v>5167</v>
      </c>
    </row>
    <row r="85" spans="1:13" ht="36" customHeight="1">
      <c r="A85" s="17" t="s">
        <v>1497</v>
      </c>
      <c r="B85" s="31" t="s">
        <v>259</v>
      </c>
      <c r="C85" s="31" t="s">
        <v>699</v>
      </c>
      <c r="D85" s="21">
        <v>12000</v>
      </c>
      <c r="E85" s="13">
        <v>41662</v>
      </c>
      <c r="F85" s="13">
        <v>44173</v>
      </c>
      <c r="G85" s="27">
        <v>25000</v>
      </c>
      <c r="H85" s="22">
        <f>IF(I85&lt;=12000,$F$5+(I85/24),"error")</f>
        <v>44841.974999999999</v>
      </c>
      <c r="I85" s="23">
        <f t="shared" si="11"/>
        <v>6551.4000000000015</v>
      </c>
      <c r="J85" s="17" t="str">
        <f t="shared" si="10"/>
        <v>NOT DUE</v>
      </c>
      <c r="K85" s="31" t="s">
        <v>709</v>
      </c>
      <c r="L85" s="20" t="s">
        <v>5167</v>
      </c>
    </row>
    <row r="86" spans="1:13" ht="36" customHeight="1">
      <c r="A86" s="17" t="s">
        <v>1498</v>
      </c>
      <c r="B86" s="31" t="s">
        <v>259</v>
      </c>
      <c r="C86" s="31" t="s">
        <v>699</v>
      </c>
      <c r="D86" s="21">
        <v>24000</v>
      </c>
      <c r="E86" s="13">
        <v>41662</v>
      </c>
      <c r="F86" s="13">
        <v>44173</v>
      </c>
      <c r="G86" s="27">
        <v>25000</v>
      </c>
      <c r="H86" s="22">
        <f>IF(I86&lt;=24000,$F$5+(I86/24),"error")</f>
        <v>45341.974999999999</v>
      </c>
      <c r="I86" s="23">
        <f t="shared" si="11"/>
        <v>18551.400000000001</v>
      </c>
      <c r="J86" s="17" t="str">
        <f t="shared" si="10"/>
        <v>NOT DUE</v>
      </c>
      <c r="K86" s="31" t="s">
        <v>710</v>
      </c>
      <c r="L86" s="20" t="s">
        <v>5167</v>
      </c>
    </row>
    <row r="87" spans="1:13" ht="36" customHeight="1">
      <c r="A87" s="17" t="s">
        <v>1499</v>
      </c>
      <c r="B87" s="31" t="s">
        <v>259</v>
      </c>
      <c r="C87" s="31" t="s">
        <v>700</v>
      </c>
      <c r="D87" s="21">
        <v>12000</v>
      </c>
      <c r="E87" s="13">
        <v>41662</v>
      </c>
      <c r="F87" s="13">
        <v>44173</v>
      </c>
      <c r="G87" s="27">
        <v>25000</v>
      </c>
      <c r="H87" s="22">
        <f t="shared" ref="H87:H88" si="13">IF(I87&lt;=12000,$F$5+(I87/24),"error")</f>
        <v>44841.974999999999</v>
      </c>
      <c r="I87" s="23">
        <f t="shared" si="11"/>
        <v>6551.4000000000015</v>
      </c>
      <c r="J87" s="17" t="str">
        <f t="shared" si="10"/>
        <v>NOT DUE</v>
      </c>
      <c r="K87" s="31" t="s">
        <v>709</v>
      </c>
      <c r="L87" s="20" t="s">
        <v>5167</v>
      </c>
    </row>
    <row r="88" spans="1:13" ht="36" customHeight="1">
      <c r="A88" s="17" t="s">
        <v>1500</v>
      </c>
      <c r="B88" s="31" t="s">
        <v>259</v>
      </c>
      <c r="C88" s="31" t="s">
        <v>701</v>
      </c>
      <c r="D88" s="21">
        <v>12000</v>
      </c>
      <c r="E88" s="13">
        <v>41662</v>
      </c>
      <c r="F88" s="13">
        <v>44173</v>
      </c>
      <c r="G88" s="27">
        <v>25000</v>
      </c>
      <c r="H88" s="22">
        <f t="shared" si="13"/>
        <v>44841.974999999999</v>
      </c>
      <c r="I88" s="23">
        <f t="shared" si="11"/>
        <v>6551.4000000000015</v>
      </c>
      <c r="J88" s="17" t="str">
        <f t="shared" si="10"/>
        <v>NOT DUE</v>
      </c>
      <c r="K88" s="31" t="s">
        <v>708</v>
      </c>
      <c r="L88" s="20" t="s">
        <v>5167</v>
      </c>
    </row>
    <row r="89" spans="1:13" ht="36" customHeight="1">
      <c r="A89" s="17" t="s">
        <v>1501</v>
      </c>
      <c r="B89" s="31" t="s">
        <v>259</v>
      </c>
      <c r="C89" s="31" t="s">
        <v>701</v>
      </c>
      <c r="D89" s="21">
        <v>24000</v>
      </c>
      <c r="E89" s="13">
        <v>41662</v>
      </c>
      <c r="F89" s="13">
        <v>44173</v>
      </c>
      <c r="G89" s="27">
        <v>25000</v>
      </c>
      <c r="H89" s="22">
        <f>IF(I89&lt;=24000,$F$5+(I89/24),"error")</f>
        <v>45341.974999999999</v>
      </c>
      <c r="I89" s="23">
        <f t="shared" si="11"/>
        <v>18551.400000000001</v>
      </c>
      <c r="J89" s="17" t="str">
        <f t="shared" si="10"/>
        <v>NOT DUE</v>
      </c>
      <c r="K89" s="31" t="s">
        <v>711</v>
      </c>
      <c r="L89" s="20" t="s">
        <v>5167</v>
      </c>
    </row>
    <row r="90" spans="1:13" ht="36" customHeight="1">
      <c r="A90" s="17" t="s">
        <v>1502</v>
      </c>
      <c r="B90" s="31" t="s">
        <v>260</v>
      </c>
      <c r="C90" s="31" t="s">
        <v>707</v>
      </c>
      <c r="D90" s="21">
        <v>2000</v>
      </c>
      <c r="E90" s="13">
        <v>41662</v>
      </c>
      <c r="F90" s="13">
        <v>44494</v>
      </c>
      <c r="G90" s="27">
        <v>29380</v>
      </c>
      <c r="H90" s="22">
        <f>IF(I90&lt;=2000,$F$5+(I90/24),"error")</f>
        <v>44607.808333333334</v>
      </c>
      <c r="I90" s="238">
        <f t="shared" si="11"/>
        <v>931.40000000000146</v>
      </c>
      <c r="J90" s="17" t="str">
        <f t="shared" si="10"/>
        <v>NOT DUE</v>
      </c>
      <c r="K90" s="31" t="s">
        <v>621</v>
      </c>
      <c r="L90" s="20" t="s">
        <v>5167</v>
      </c>
      <c r="M90" s="317"/>
    </row>
    <row r="91" spans="1:13" ht="36" customHeight="1">
      <c r="A91" s="17" t="s">
        <v>1503</v>
      </c>
      <c r="B91" s="31" t="s">
        <v>260</v>
      </c>
      <c r="C91" s="31" t="s">
        <v>698</v>
      </c>
      <c r="D91" s="21">
        <v>6000</v>
      </c>
      <c r="E91" s="13">
        <v>41662</v>
      </c>
      <c r="F91" s="13">
        <v>44173</v>
      </c>
      <c r="G91" s="27">
        <v>25000</v>
      </c>
      <c r="H91" s="22">
        <f>IF(I91&lt;=6000,$F$5+(I91/24),"error")</f>
        <v>44591.974999999999</v>
      </c>
      <c r="I91" s="23">
        <f t="shared" si="11"/>
        <v>551.40000000000146</v>
      </c>
      <c r="J91" s="17" t="str">
        <f t="shared" si="10"/>
        <v>NOT DUE</v>
      </c>
      <c r="K91" s="31" t="s">
        <v>708</v>
      </c>
      <c r="L91" s="20" t="s">
        <v>5167</v>
      </c>
    </row>
    <row r="92" spans="1:13" ht="36" customHeight="1">
      <c r="A92" s="17" t="s">
        <v>1504</v>
      </c>
      <c r="B92" s="31" t="s">
        <v>260</v>
      </c>
      <c r="C92" s="31" t="s">
        <v>699</v>
      </c>
      <c r="D92" s="21">
        <v>12000</v>
      </c>
      <c r="E92" s="13">
        <v>41662</v>
      </c>
      <c r="F92" s="13">
        <v>44173</v>
      </c>
      <c r="G92" s="27">
        <v>25000</v>
      </c>
      <c r="H92" s="22">
        <f>IF(I92&lt;=12000,$F$5+(I92/24),"error")</f>
        <v>44841.974999999999</v>
      </c>
      <c r="I92" s="23">
        <f t="shared" si="11"/>
        <v>6551.4000000000015</v>
      </c>
      <c r="J92" s="17" t="str">
        <f t="shared" si="10"/>
        <v>NOT DUE</v>
      </c>
      <c r="K92" s="31" t="s">
        <v>709</v>
      </c>
      <c r="L92" s="20" t="s">
        <v>5167</v>
      </c>
    </row>
    <row r="93" spans="1:13" ht="36" customHeight="1">
      <c r="A93" s="17" t="s">
        <v>1505</v>
      </c>
      <c r="B93" s="31" t="s">
        <v>260</v>
      </c>
      <c r="C93" s="31" t="s">
        <v>699</v>
      </c>
      <c r="D93" s="21">
        <v>24000</v>
      </c>
      <c r="E93" s="13">
        <v>41662</v>
      </c>
      <c r="F93" s="13">
        <v>44173</v>
      </c>
      <c r="G93" s="27">
        <v>25000</v>
      </c>
      <c r="H93" s="22">
        <f>IF(I93&lt;=24000,$F$5+(I93/24),"error")</f>
        <v>45341.974999999999</v>
      </c>
      <c r="I93" s="23">
        <f t="shared" si="11"/>
        <v>18551.400000000001</v>
      </c>
      <c r="J93" s="17" t="str">
        <f t="shared" si="10"/>
        <v>NOT DUE</v>
      </c>
      <c r="K93" s="31" t="s">
        <v>710</v>
      </c>
      <c r="L93" s="20" t="s">
        <v>5167</v>
      </c>
    </row>
    <row r="94" spans="1:13" ht="36" customHeight="1">
      <c r="A94" s="17" t="s">
        <v>1506</v>
      </c>
      <c r="B94" s="31" t="s">
        <v>260</v>
      </c>
      <c r="C94" s="31" t="s">
        <v>700</v>
      </c>
      <c r="D94" s="21">
        <v>12000</v>
      </c>
      <c r="E94" s="13">
        <v>41662</v>
      </c>
      <c r="F94" s="13">
        <v>44173</v>
      </c>
      <c r="G94" s="27">
        <v>25000</v>
      </c>
      <c r="H94" s="22">
        <f t="shared" ref="H94:H95" si="14">IF(I94&lt;=12000,$F$5+(I94/24),"error")</f>
        <v>44841.974999999999</v>
      </c>
      <c r="I94" s="23">
        <f t="shared" si="11"/>
        <v>6551.4000000000015</v>
      </c>
      <c r="J94" s="17" t="str">
        <f t="shared" si="10"/>
        <v>NOT DUE</v>
      </c>
      <c r="K94" s="31" t="s">
        <v>709</v>
      </c>
      <c r="L94" s="20" t="s">
        <v>5167</v>
      </c>
    </row>
    <row r="95" spans="1:13" ht="36" customHeight="1">
      <c r="A95" s="17" t="s">
        <v>1507</v>
      </c>
      <c r="B95" s="31" t="s">
        <v>260</v>
      </c>
      <c r="C95" s="31" t="s">
        <v>701</v>
      </c>
      <c r="D95" s="21">
        <v>12000</v>
      </c>
      <c r="E95" s="13">
        <v>41662</v>
      </c>
      <c r="F95" s="13">
        <v>44173</v>
      </c>
      <c r="G95" s="27">
        <v>25000</v>
      </c>
      <c r="H95" s="22">
        <f t="shared" si="14"/>
        <v>44841.974999999999</v>
      </c>
      <c r="I95" s="23">
        <f t="shared" si="11"/>
        <v>6551.4000000000015</v>
      </c>
      <c r="J95" s="17" t="str">
        <f t="shared" si="10"/>
        <v>NOT DUE</v>
      </c>
      <c r="K95" s="31" t="s">
        <v>708</v>
      </c>
      <c r="L95" s="20" t="s">
        <v>5167</v>
      </c>
    </row>
    <row r="96" spans="1:13" ht="36" customHeight="1">
      <c r="A96" s="17" t="s">
        <v>1508</v>
      </c>
      <c r="B96" s="31" t="s">
        <v>260</v>
      </c>
      <c r="C96" s="31" t="s">
        <v>701</v>
      </c>
      <c r="D96" s="21">
        <v>24000</v>
      </c>
      <c r="E96" s="13">
        <v>41662</v>
      </c>
      <c r="F96" s="13">
        <v>44173</v>
      </c>
      <c r="G96" s="27">
        <v>25000</v>
      </c>
      <c r="H96" s="22">
        <f>IF(I96&lt;=24000,$F$5+(I96/24),"error")</f>
        <v>45341.974999999999</v>
      </c>
      <c r="I96" s="23">
        <f t="shared" si="11"/>
        <v>18551.400000000001</v>
      </c>
      <c r="J96" s="17" t="str">
        <f t="shared" si="10"/>
        <v>NOT DUE</v>
      </c>
      <c r="K96" s="31" t="s">
        <v>711</v>
      </c>
      <c r="L96" s="20" t="s">
        <v>5167</v>
      </c>
    </row>
    <row r="97" spans="1:13" ht="36" customHeight="1">
      <c r="A97" s="17" t="s">
        <v>1509</v>
      </c>
      <c r="B97" s="31" t="s">
        <v>261</v>
      </c>
      <c r="C97" s="31" t="s">
        <v>707</v>
      </c>
      <c r="D97" s="21">
        <v>2000</v>
      </c>
      <c r="E97" s="13">
        <v>41662</v>
      </c>
      <c r="F97" s="13">
        <v>44494</v>
      </c>
      <c r="G97" s="27">
        <v>29380</v>
      </c>
      <c r="H97" s="22">
        <f>IF(I97&lt;=2000,$F$5+(I97/24),"error")</f>
        <v>44607.808333333334</v>
      </c>
      <c r="I97" s="238">
        <f t="shared" si="11"/>
        <v>931.40000000000146</v>
      </c>
      <c r="J97" s="17" t="str">
        <f t="shared" si="10"/>
        <v>NOT DUE</v>
      </c>
      <c r="K97" s="31" t="s">
        <v>621</v>
      </c>
      <c r="L97" s="20" t="s">
        <v>5167</v>
      </c>
      <c r="M97" s="317"/>
    </row>
    <row r="98" spans="1:13" ht="36" customHeight="1">
      <c r="A98" s="17" t="s">
        <v>1510</v>
      </c>
      <c r="B98" s="31" t="s">
        <v>261</v>
      </c>
      <c r="C98" s="31" t="s">
        <v>698</v>
      </c>
      <c r="D98" s="21">
        <v>6000</v>
      </c>
      <c r="E98" s="13">
        <v>41662</v>
      </c>
      <c r="F98" s="13">
        <v>44173</v>
      </c>
      <c r="G98" s="27">
        <v>25000</v>
      </c>
      <c r="H98" s="22">
        <f>IF(I98&lt;=6000,$F$5+(I98/24),"error")</f>
        <v>44591.974999999999</v>
      </c>
      <c r="I98" s="23">
        <f t="shared" si="11"/>
        <v>551.40000000000146</v>
      </c>
      <c r="J98" s="17" t="str">
        <f t="shared" si="10"/>
        <v>NOT DUE</v>
      </c>
      <c r="K98" s="31" t="s">
        <v>708</v>
      </c>
      <c r="L98" s="20" t="s">
        <v>5167</v>
      </c>
    </row>
    <row r="99" spans="1:13" ht="36" customHeight="1">
      <c r="A99" s="17" t="s">
        <v>1511</v>
      </c>
      <c r="B99" s="31" t="s">
        <v>261</v>
      </c>
      <c r="C99" s="31" t="s">
        <v>699</v>
      </c>
      <c r="D99" s="21">
        <v>12000</v>
      </c>
      <c r="E99" s="13">
        <v>41662</v>
      </c>
      <c r="F99" s="13">
        <v>44173</v>
      </c>
      <c r="G99" s="27">
        <v>25000</v>
      </c>
      <c r="H99" s="22">
        <f>IF(I99&lt;=12000,$F$5+(I99/24),"error")</f>
        <v>44841.974999999999</v>
      </c>
      <c r="I99" s="23">
        <f t="shared" si="11"/>
        <v>6551.4000000000015</v>
      </c>
      <c r="J99" s="17" t="str">
        <f t="shared" si="10"/>
        <v>NOT DUE</v>
      </c>
      <c r="K99" s="31" t="s">
        <v>709</v>
      </c>
      <c r="L99" s="20" t="s">
        <v>5167</v>
      </c>
    </row>
    <row r="100" spans="1:13" ht="36" customHeight="1">
      <c r="A100" s="17" t="s">
        <v>1512</v>
      </c>
      <c r="B100" s="31" t="s">
        <v>261</v>
      </c>
      <c r="C100" s="31" t="s">
        <v>699</v>
      </c>
      <c r="D100" s="21">
        <v>24000</v>
      </c>
      <c r="E100" s="13">
        <v>41662</v>
      </c>
      <c r="F100" s="13">
        <v>44173</v>
      </c>
      <c r="G100" s="27">
        <v>25000</v>
      </c>
      <c r="H100" s="22">
        <f>IF(I100&lt;=24000,$F$5+(I100/24),"error")</f>
        <v>45341.974999999999</v>
      </c>
      <c r="I100" s="23">
        <f t="shared" si="11"/>
        <v>18551.400000000001</v>
      </c>
      <c r="J100" s="17" t="str">
        <f t="shared" si="10"/>
        <v>NOT DUE</v>
      </c>
      <c r="K100" s="31" t="s">
        <v>710</v>
      </c>
      <c r="L100" s="20" t="s">
        <v>5167</v>
      </c>
    </row>
    <row r="101" spans="1:13" ht="36" customHeight="1">
      <c r="A101" s="17" t="s">
        <v>1513</v>
      </c>
      <c r="B101" s="31" t="s">
        <v>261</v>
      </c>
      <c r="C101" s="31" t="s">
        <v>700</v>
      </c>
      <c r="D101" s="21">
        <v>12000</v>
      </c>
      <c r="E101" s="13">
        <v>41662</v>
      </c>
      <c r="F101" s="13">
        <v>44173</v>
      </c>
      <c r="G101" s="27">
        <v>25000</v>
      </c>
      <c r="H101" s="22">
        <f t="shared" ref="H101:H102" si="15">IF(I101&lt;=12000,$F$5+(I101/24),"error")</f>
        <v>44841.974999999999</v>
      </c>
      <c r="I101" s="23">
        <f t="shared" si="11"/>
        <v>6551.4000000000015</v>
      </c>
      <c r="J101" s="17" t="str">
        <f t="shared" si="10"/>
        <v>NOT DUE</v>
      </c>
      <c r="K101" s="31" t="s">
        <v>709</v>
      </c>
      <c r="L101" s="20" t="s">
        <v>5167</v>
      </c>
    </row>
    <row r="102" spans="1:13" ht="36" customHeight="1">
      <c r="A102" s="17" t="s">
        <v>1514</v>
      </c>
      <c r="B102" s="31" t="s">
        <v>261</v>
      </c>
      <c r="C102" s="31" t="s">
        <v>701</v>
      </c>
      <c r="D102" s="21">
        <v>12000</v>
      </c>
      <c r="E102" s="13">
        <v>41662</v>
      </c>
      <c r="F102" s="13">
        <v>44173</v>
      </c>
      <c r="G102" s="27">
        <v>25000</v>
      </c>
      <c r="H102" s="22">
        <f t="shared" si="15"/>
        <v>44841.974999999999</v>
      </c>
      <c r="I102" s="23">
        <f t="shared" si="11"/>
        <v>6551.4000000000015</v>
      </c>
      <c r="J102" s="17" t="str">
        <f t="shared" si="10"/>
        <v>NOT DUE</v>
      </c>
      <c r="K102" s="31" t="s">
        <v>708</v>
      </c>
      <c r="L102" s="20" t="s">
        <v>5167</v>
      </c>
    </row>
    <row r="103" spans="1:13" ht="36" customHeight="1">
      <c r="A103" s="17" t="s">
        <v>1515</v>
      </c>
      <c r="B103" s="31" t="s">
        <v>261</v>
      </c>
      <c r="C103" s="31" t="s">
        <v>701</v>
      </c>
      <c r="D103" s="21">
        <v>24000</v>
      </c>
      <c r="E103" s="13">
        <v>41662</v>
      </c>
      <c r="F103" s="13">
        <v>44173</v>
      </c>
      <c r="G103" s="27">
        <v>25000</v>
      </c>
      <c r="H103" s="22">
        <f>IF(I103&lt;=24000,$F$5+(I103/24),"error")</f>
        <v>45341.974999999999</v>
      </c>
      <c r="I103" s="23">
        <f t="shared" si="11"/>
        <v>18551.400000000001</v>
      </c>
      <c r="J103" s="17" t="str">
        <f t="shared" si="10"/>
        <v>NOT DUE</v>
      </c>
      <c r="K103" s="31" t="s">
        <v>711</v>
      </c>
      <c r="L103" s="20" t="s">
        <v>5167</v>
      </c>
    </row>
    <row r="104" spans="1:13" ht="36" customHeight="1">
      <c r="A104" s="17" t="s">
        <v>1516</v>
      </c>
      <c r="B104" s="31" t="s">
        <v>262</v>
      </c>
      <c r="C104" s="31" t="s">
        <v>707</v>
      </c>
      <c r="D104" s="21">
        <v>2000</v>
      </c>
      <c r="E104" s="13">
        <v>41662</v>
      </c>
      <c r="F104" s="13">
        <v>44494</v>
      </c>
      <c r="G104" s="27">
        <v>29380</v>
      </c>
      <c r="H104" s="22">
        <f>IF(I104&lt;=2000,$F$5+(I104/24),"error")</f>
        <v>44607.808333333334</v>
      </c>
      <c r="I104" s="238">
        <f t="shared" si="11"/>
        <v>931.40000000000146</v>
      </c>
      <c r="J104" s="17" t="str">
        <f t="shared" si="10"/>
        <v>NOT DUE</v>
      </c>
      <c r="K104" s="31" t="s">
        <v>621</v>
      </c>
      <c r="L104" s="20" t="s">
        <v>5167</v>
      </c>
      <c r="M104" s="317"/>
    </row>
    <row r="105" spans="1:13" ht="36" customHeight="1">
      <c r="A105" s="17" t="s">
        <v>1517</v>
      </c>
      <c r="B105" s="31" t="s">
        <v>262</v>
      </c>
      <c r="C105" s="31" t="s">
        <v>698</v>
      </c>
      <c r="D105" s="21">
        <v>6000</v>
      </c>
      <c r="E105" s="13">
        <v>41662</v>
      </c>
      <c r="F105" s="13">
        <v>44173</v>
      </c>
      <c r="G105" s="27">
        <v>25000</v>
      </c>
      <c r="H105" s="22">
        <f>IF(I105&lt;=6000,$F$5+(I105/24),"error")</f>
        <v>44591.974999999999</v>
      </c>
      <c r="I105" s="23">
        <f t="shared" si="11"/>
        <v>551.40000000000146</v>
      </c>
      <c r="J105" s="17" t="str">
        <f t="shared" si="10"/>
        <v>NOT DUE</v>
      </c>
      <c r="K105" s="31" t="s">
        <v>708</v>
      </c>
      <c r="L105" s="20" t="s">
        <v>5167</v>
      </c>
    </row>
    <row r="106" spans="1:13" ht="36" customHeight="1">
      <c r="A106" s="17" t="s">
        <v>1518</v>
      </c>
      <c r="B106" s="31" t="s">
        <v>262</v>
      </c>
      <c r="C106" s="31" t="s">
        <v>699</v>
      </c>
      <c r="D106" s="21">
        <v>12000</v>
      </c>
      <c r="E106" s="13">
        <v>41662</v>
      </c>
      <c r="F106" s="13">
        <v>44173</v>
      </c>
      <c r="G106" s="27">
        <v>25000</v>
      </c>
      <c r="H106" s="22">
        <f>IF(I106&lt;=12000,$F$5+(I106/24),"error")</f>
        <v>44841.974999999999</v>
      </c>
      <c r="I106" s="23">
        <f t="shared" si="11"/>
        <v>6551.4000000000015</v>
      </c>
      <c r="J106" s="17" t="str">
        <f t="shared" si="10"/>
        <v>NOT DUE</v>
      </c>
      <c r="K106" s="31" t="s">
        <v>709</v>
      </c>
      <c r="L106" s="20" t="s">
        <v>5167</v>
      </c>
    </row>
    <row r="107" spans="1:13" ht="36" customHeight="1">
      <c r="A107" s="17" t="s">
        <v>1519</v>
      </c>
      <c r="B107" s="31" t="s">
        <v>262</v>
      </c>
      <c r="C107" s="31" t="s">
        <v>699</v>
      </c>
      <c r="D107" s="21">
        <v>24000</v>
      </c>
      <c r="E107" s="13">
        <v>41662</v>
      </c>
      <c r="F107" s="13">
        <v>44173</v>
      </c>
      <c r="G107" s="27">
        <v>25000</v>
      </c>
      <c r="H107" s="22">
        <f>IF(I107&lt;=24000,$F$5+(I107/24),"error")</f>
        <v>45341.974999999999</v>
      </c>
      <c r="I107" s="23">
        <f t="shared" si="11"/>
        <v>18551.400000000001</v>
      </c>
      <c r="J107" s="17" t="str">
        <f t="shared" si="10"/>
        <v>NOT DUE</v>
      </c>
      <c r="K107" s="31" t="s">
        <v>710</v>
      </c>
      <c r="L107" s="20" t="s">
        <v>5167</v>
      </c>
    </row>
    <row r="108" spans="1:13" ht="36" customHeight="1">
      <c r="A108" s="17" t="s">
        <v>1520</v>
      </c>
      <c r="B108" s="31" t="s">
        <v>262</v>
      </c>
      <c r="C108" s="31" t="s">
        <v>700</v>
      </c>
      <c r="D108" s="21">
        <v>12000</v>
      </c>
      <c r="E108" s="13">
        <v>41662</v>
      </c>
      <c r="F108" s="13">
        <v>44173</v>
      </c>
      <c r="G108" s="27">
        <v>25000</v>
      </c>
      <c r="H108" s="22">
        <f t="shared" ref="H108:H109" si="16">IF(I108&lt;=12000,$F$5+(I108/24),"error")</f>
        <v>44841.974999999999</v>
      </c>
      <c r="I108" s="23">
        <f t="shared" si="11"/>
        <v>6551.4000000000015</v>
      </c>
      <c r="J108" s="17" t="str">
        <f t="shared" si="10"/>
        <v>NOT DUE</v>
      </c>
      <c r="K108" s="31" t="s">
        <v>709</v>
      </c>
      <c r="L108" s="20" t="s">
        <v>5167</v>
      </c>
    </row>
    <row r="109" spans="1:13" ht="36" customHeight="1">
      <c r="A109" s="17" t="s">
        <v>1521</v>
      </c>
      <c r="B109" s="31" t="s">
        <v>262</v>
      </c>
      <c r="C109" s="31" t="s">
        <v>701</v>
      </c>
      <c r="D109" s="21">
        <v>12000</v>
      </c>
      <c r="E109" s="13">
        <v>41662</v>
      </c>
      <c r="F109" s="13">
        <v>44173</v>
      </c>
      <c r="G109" s="27">
        <v>25000</v>
      </c>
      <c r="H109" s="22">
        <f t="shared" si="16"/>
        <v>44841.974999999999</v>
      </c>
      <c r="I109" s="23">
        <f t="shared" si="11"/>
        <v>6551.4000000000015</v>
      </c>
      <c r="J109" s="17" t="str">
        <f t="shared" si="10"/>
        <v>NOT DUE</v>
      </c>
      <c r="K109" s="31" t="s">
        <v>708</v>
      </c>
      <c r="L109" s="20" t="s">
        <v>5167</v>
      </c>
    </row>
    <row r="110" spans="1:13" ht="36" customHeight="1">
      <c r="A110" s="17" t="s">
        <v>1522</v>
      </c>
      <c r="B110" s="31" t="s">
        <v>262</v>
      </c>
      <c r="C110" s="31" t="s">
        <v>701</v>
      </c>
      <c r="D110" s="21">
        <v>24000</v>
      </c>
      <c r="E110" s="13">
        <v>41662</v>
      </c>
      <c r="F110" s="13">
        <v>44173</v>
      </c>
      <c r="G110" s="27">
        <v>25000</v>
      </c>
      <c r="H110" s="22">
        <f>IF(I110&lt;=24000,$F$5+(I110/24),"error")</f>
        <v>45341.974999999999</v>
      </c>
      <c r="I110" s="23">
        <f t="shared" si="11"/>
        <v>18551.400000000001</v>
      </c>
      <c r="J110" s="17" t="str">
        <f t="shared" si="10"/>
        <v>NOT DUE</v>
      </c>
      <c r="K110" s="31" t="s">
        <v>711</v>
      </c>
      <c r="L110" s="20" t="s">
        <v>5167</v>
      </c>
    </row>
    <row r="111" spans="1:13" ht="36" customHeight="1">
      <c r="A111" s="17" t="s">
        <v>1523</v>
      </c>
      <c r="B111" s="31" t="s">
        <v>100</v>
      </c>
      <c r="C111" s="31" t="s">
        <v>747</v>
      </c>
      <c r="D111" s="21">
        <v>12000</v>
      </c>
      <c r="E111" s="13">
        <v>41662</v>
      </c>
      <c r="F111" s="13">
        <v>44170</v>
      </c>
      <c r="G111" s="27">
        <v>25000</v>
      </c>
      <c r="H111" s="22">
        <f>IF(I111&lt;=12000,$F$5+(I111/24),"error")</f>
        <v>44841.974999999999</v>
      </c>
      <c r="I111" s="23">
        <f t="shared" si="11"/>
        <v>6551.4000000000015</v>
      </c>
      <c r="J111" s="17" t="str">
        <f t="shared" si="10"/>
        <v>NOT DUE</v>
      </c>
      <c r="K111" s="31" t="s">
        <v>752</v>
      </c>
      <c r="L111" s="20"/>
    </row>
    <row r="112" spans="1:13" ht="36" customHeight="1">
      <c r="A112" s="17" t="s">
        <v>1524</v>
      </c>
      <c r="B112" s="31" t="s">
        <v>100</v>
      </c>
      <c r="C112" s="31" t="s">
        <v>748</v>
      </c>
      <c r="D112" s="21">
        <v>12000</v>
      </c>
      <c r="E112" s="13">
        <v>41662</v>
      </c>
      <c r="F112" s="13">
        <v>44170</v>
      </c>
      <c r="G112" s="27">
        <v>25000</v>
      </c>
      <c r="H112" s="22">
        <f t="shared" ref="H112:H174" si="17">IF(I112&lt;=12000,$F$5+(I112/24),"error")</f>
        <v>44841.974999999999</v>
      </c>
      <c r="I112" s="23">
        <f t="shared" si="11"/>
        <v>6551.4000000000015</v>
      </c>
      <c r="J112" s="17" t="str">
        <f t="shared" si="10"/>
        <v>NOT DUE</v>
      </c>
      <c r="K112" s="31" t="s">
        <v>709</v>
      </c>
      <c r="L112" s="20"/>
    </row>
    <row r="113" spans="1:12" ht="36" customHeight="1">
      <c r="A113" s="17" t="s">
        <v>1525</v>
      </c>
      <c r="B113" s="31" t="s">
        <v>100</v>
      </c>
      <c r="C113" s="31" t="s">
        <v>749</v>
      </c>
      <c r="D113" s="21">
        <v>12000</v>
      </c>
      <c r="E113" s="13">
        <v>41662</v>
      </c>
      <c r="F113" s="13">
        <v>44170</v>
      </c>
      <c r="G113" s="27">
        <v>25000</v>
      </c>
      <c r="H113" s="22">
        <f t="shared" si="17"/>
        <v>44841.974999999999</v>
      </c>
      <c r="I113" s="23">
        <f t="shared" si="11"/>
        <v>6551.4000000000015</v>
      </c>
      <c r="J113" s="17" t="str">
        <f t="shared" si="10"/>
        <v>NOT DUE</v>
      </c>
      <c r="K113" s="31" t="s">
        <v>710</v>
      </c>
      <c r="L113" s="20" t="s">
        <v>5167</v>
      </c>
    </row>
    <row r="114" spans="1:12" ht="36" customHeight="1">
      <c r="A114" s="17" t="s">
        <v>1526</v>
      </c>
      <c r="B114" s="31" t="s">
        <v>100</v>
      </c>
      <c r="C114" s="31" t="s">
        <v>750</v>
      </c>
      <c r="D114" s="21">
        <v>12000</v>
      </c>
      <c r="E114" s="13">
        <v>41662</v>
      </c>
      <c r="F114" s="13">
        <v>44170</v>
      </c>
      <c r="G114" s="27">
        <v>25000</v>
      </c>
      <c r="H114" s="22">
        <f t="shared" si="17"/>
        <v>44841.974999999999</v>
      </c>
      <c r="I114" s="23">
        <f t="shared" si="11"/>
        <v>6551.4000000000015</v>
      </c>
      <c r="J114" s="17" t="str">
        <f t="shared" si="10"/>
        <v>NOT DUE</v>
      </c>
      <c r="K114" s="31" t="s">
        <v>710</v>
      </c>
      <c r="L114" s="20"/>
    </row>
    <row r="115" spans="1:12" ht="36" customHeight="1">
      <c r="A115" s="17" t="s">
        <v>1527</v>
      </c>
      <c r="B115" s="31" t="s">
        <v>100</v>
      </c>
      <c r="C115" s="31" t="s">
        <v>751</v>
      </c>
      <c r="D115" s="21">
        <v>12000</v>
      </c>
      <c r="E115" s="13">
        <v>41662</v>
      </c>
      <c r="F115" s="13">
        <v>44170</v>
      </c>
      <c r="G115" s="27">
        <v>25000</v>
      </c>
      <c r="H115" s="22">
        <f t="shared" si="17"/>
        <v>44841.974999999999</v>
      </c>
      <c r="I115" s="23">
        <f t="shared" si="11"/>
        <v>6551.4000000000015</v>
      </c>
      <c r="J115" s="17" t="str">
        <f t="shared" si="10"/>
        <v>NOT DUE</v>
      </c>
      <c r="K115" s="31" t="s">
        <v>709</v>
      </c>
      <c r="L115" s="20" t="s">
        <v>5168</v>
      </c>
    </row>
    <row r="116" spans="1:12" ht="36" customHeight="1">
      <c r="A116" s="17" t="s">
        <v>1528</v>
      </c>
      <c r="B116" s="31" t="s">
        <v>101</v>
      </c>
      <c r="C116" s="31" t="s">
        <v>747</v>
      </c>
      <c r="D116" s="21">
        <v>12000</v>
      </c>
      <c r="E116" s="13">
        <v>41662</v>
      </c>
      <c r="F116" s="13">
        <v>44170</v>
      </c>
      <c r="G116" s="27">
        <v>25000</v>
      </c>
      <c r="H116" s="22">
        <f>IF(I116&lt;=12000,$F$5+(I116/24),"error")</f>
        <v>44841.974999999999</v>
      </c>
      <c r="I116" s="23">
        <f t="shared" si="11"/>
        <v>6551.4000000000015</v>
      </c>
      <c r="J116" s="17" t="str">
        <f t="shared" si="10"/>
        <v>NOT DUE</v>
      </c>
      <c r="K116" s="31" t="s">
        <v>752</v>
      </c>
      <c r="L116" s="20"/>
    </row>
    <row r="117" spans="1:12" ht="36" customHeight="1">
      <c r="A117" s="17" t="s">
        <v>1529</v>
      </c>
      <c r="B117" s="31" t="s">
        <v>101</v>
      </c>
      <c r="C117" s="31" t="s">
        <v>748</v>
      </c>
      <c r="D117" s="21">
        <v>12000</v>
      </c>
      <c r="E117" s="13">
        <v>41662</v>
      </c>
      <c r="F117" s="13">
        <v>44170</v>
      </c>
      <c r="G117" s="27">
        <v>25000</v>
      </c>
      <c r="H117" s="22">
        <f t="shared" si="17"/>
        <v>44841.974999999999</v>
      </c>
      <c r="I117" s="23">
        <f t="shared" si="11"/>
        <v>6551.4000000000015</v>
      </c>
      <c r="J117" s="17" t="str">
        <f t="shared" si="10"/>
        <v>NOT DUE</v>
      </c>
      <c r="K117" s="31" t="s">
        <v>709</v>
      </c>
      <c r="L117" s="20"/>
    </row>
    <row r="118" spans="1:12" ht="36" customHeight="1">
      <c r="A118" s="17" t="s">
        <v>1530</v>
      </c>
      <c r="B118" s="31" t="s">
        <v>101</v>
      </c>
      <c r="C118" s="31" t="s">
        <v>749</v>
      </c>
      <c r="D118" s="21">
        <v>12000</v>
      </c>
      <c r="E118" s="13">
        <v>41662</v>
      </c>
      <c r="F118" s="13">
        <v>44170</v>
      </c>
      <c r="G118" s="27">
        <v>25000</v>
      </c>
      <c r="H118" s="22">
        <f t="shared" si="17"/>
        <v>44841.974999999999</v>
      </c>
      <c r="I118" s="23">
        <f t="shared" si="11"/>
        <v>6551.4000000000015</v>
      </c>
      <c r="J118" s="17" t="str">
        <f t="shared" si="10"/>
        <v>NOT DUE</v>
      </c>
      <c r="K118" s="31" t="s">
        <v>710</v>
      </c>
      <c r="L118" s="20" t="s">
        <v>5167</v>
      </c>
    </row>
    <row r="119" spans="1:12" ht="36" customHeight="1">
      <c r="A119" s="17" t="s">
        <v>1531</v>
      </c>
      <c r="B119" s="31" t="s">
        <v>101</v>
      </c>
      <c r="C119" s="31" t="s">
        <v>750</v>
      </c>
      <c r="D119" s="21">
        <v>12000</v>
      </c>
      <c r="E119" s="13">
        <v>41662</v>
      </c>
      <c r="F119" s="13">
        <v>44170</v>
      </c>
      <c r="G119" s="27">
        <v>25000</v>
      </c>
      <c r="H119" s="22">
        <f t="shared" si="17"/>
        <v>44841.974999999999</v>
      </c>
      <c r="I119" s="23">
        <f t="shared" si="11"/>
        <v>6551.4000000000015</v>
      </c>
      <c r="J119" s="17" t="str">
        <f t="shared" si="10"/>
        <v>NOT DUE</v>
      </c>
      <c r="K119" s="31" t="s">
        <v>710</v>
      </c>
      <c r="L119" s="20"/>
    </row>
    <row r="120" spans="1:12" ht="36" customHeight="1">
      <c r="A120" s="17" t="s">
        <v>1532</v>
      </c>
      <c r="B120" s="31" t="s">
        <v>101</v>
      </c>
      <c r="C120" s="31" t="s">
        <v>751</v>
      </c>
      <c r="D120" s="21">
        <v>12000</v>
      </c>
      <c r="E120" s="13">
        <v>41662</v>
      </c>
      <c r="F120" s="13">
        <v>44170</v>
      </c>
      <c r="G120" s="27">
        <v>25000</v>
      </c>
      <c r="H120" s="22">
        <f t="shared" si="17"/>
        <v>44841.974999999999</v>
      </c>
      <c r="I120" s="23">
        <f t="shared" si="11"/>
        <v>6551.4000000000015</v>
      </c>
      <c r="J120" s="17" t="str">
        <f t="shared" si="10"/>
        <v>NOT DUE</v>
      </c>
      <c r="K120" s="31" t="s">
        <v>709</v>
      </c>
      <c r="L120" s="20" t="s">
        <v>5168</v>
      </c>
    </row>
    <row r="121" spans="1:12" ht="36" customHeight="1">
      <c r="A121" s="17" t="s">
        <v>1533</v>
      </c>
      <c r="B121" s="31" t="s">
        <v>102</v>
      </c>
      <c r="C121" s="31" t="s">
        <v>747</v>
      </c>
      <c r="D121" s="21">
        <v>12000</v>
      </c>
      <c r="E121" s="13">
        <v>41662</v>
      </c>
      <c r="F121" s="13">
        <v>44170</v>
      </c>
      <c r="G121" s="27">
        <v>25000</v>
      </c>
      <c r="H121" s="22">
        <f>IF(I121&lt;=12000,$F$5+(I121/24),"error")</f>
        <v>44841.974999999999</v>
      </c>
      <c r="I121" s="23">
        <f t="shared" si="11"/>
        <v>6551.4000000000015</v>
      </c>
      <c r="J121" s="17" t="str">
        <f t="shared" si="10"/>
        <v>NOT DUE</v>
      </c>
      <c r="K121" s="31" t="s">
        <v>752</v>
      </c>
      <c r="L121" s="20"/>
    </row>
    <row r="122" spans="1:12" ht="36" customHeight="1">
      <c r="A122" s="17" t="s">
        <v>1534</v>
      </c>
      <c r="B122" s="31" t="s">
        <v>102</v>
      </c>
      <c r="C122" s="31" t="s">
        <v>748</v>
      </c>
      <c r="D122" s="21">
        <v>12000</v>
      </c>
      <c r="E122" s="13">
        <v>41662</v>
      </c>
      <c r="F122" s="13">
        <v>44170</v>
      </c>
      <c r="G122" s="27">
        <v>25000</v>
      </c>
      <c r="H122" s="22">
        <f t="shared" si="17"/>
        <v>44841.974999999999</v>
      </c>
      <c r="I122" s="23">
        <f t="shared" si="11"/>
        <v>6551.4000000000015</v>
      </c>
      <c r="J122" s="17" t="str">
        <f t="shared" si="10"/>
        <v>NOT DUE</v>
      </c>
      <c r="K122" s="31" t="s">
        <v>709</v>
      </c>
      <c r="L122" s="20"/>
    </row>
    <row r="123" spans="1:12" ht="36" customHeight="1">
      <c r="A123" s="17" t="s">
        <v>1535</v>
      </c>
      <c r="B123" s="31" t="s">
        <v>102</v>
      </c>
      <c r="C123" s="31" t="s">
        <v>749</v>
      </c>
      <c r="D123" s="21">
        <v>12000</v>
      </c>
      <c r="E123" s="13">
        <v>41662</v>
      </c>
      <c r="F123" s="13">
        <v>44170</v>
      </c>
      <c r="G123" s="27">
        <v>25000</v>
      </c>
      <c r="H123" s="22">
        <f t="shared" si="17"/>
        <v>44841.974999999999</v>
      </c>
      <c r="I123" s="23">
        <f t="shared" si="11"/>
        <v>6551.4000000000015</v>
      </c>
      <c r="J123" s="17" t="str">
        <f t="shared" si="10"/>
        <v>NOT DUE</v>
      </c>
      <c r="K123" s="31" t="s">
        <v>710</v>
      </c>
      <c r="L123" s="20" t="s">
        <v>5167</v>
      </c>
    </row>
    <row r="124" spans="1:12" ht="36" customHeight="1">
      <c r="A124" s="17" t="s">
        <v>1536</v>
      </c>
      <c r="B124" s="31" t="s">
        <v>102</v>
      </c>
      <c r="C124" s="31" t="s">
        <v>750</v>
      </c>
      <c r="D124" s="21">
        <v>12000</v>
      </c>
      <c r="E124" s="13">
        <v>41662</v>
      </c>
      <c r="F124" s="13">
        <v>44170</v>
      </c>
      <c r="G124" s="27">
        <v>25000</v>
      </c>
      <c r="H124" s="22">
        <f t="shared" si="17"/>
        <v>44841.974999999999</v>
      </c>
      <c r="I124" s="23">
        <f t="shared" si="11"/>
        <v>6551.4000000000015</v>
      </c>
      <c r="J124" s="17" t="str">
        <f t="shared" si="10"/>
        <v>NOT DUE</v>
      </c>
      <c r="K124" s="31" t="s">
        <v>710</v>
      </c>
      <c r="L124" s="20"/>
    </row>
    <row r="125" spans="1:12" ht="36" customHeight="1">
      <c r="A125" s="17" t="s">
        <v>1537</v>
      </c>
      <c r="B125" s="31" t="s">
        <v>102</v>
      </c>
      <c r="C125" s="31" t="s">
        <v>751</v>
      </c>
      <c r="D125" s="21">
        <v>12000</v>
      </c>
      <c r="E125" s="13">
        <v>41662</v>
      </c>
      <c r="F125" s="13">
        <v>44170</v>
      </c>
      <c r="G125" s="27">
        <v>25000</v>
      </c>
      <c r="H125" s="22">
        <f t="shared" si="17"/>
        <v>44841.974999999999</v>
      </c>
      <c r="I125" s="23">
        <f t="shared" si="11"/>
        <v>6551.4000000000015</v>
      </c>
      <c r="J125" s="17" t="str">
        <f t="shared" si="10"/>
        <v>NOT DUE</v>
      </c>
      <c r="K125" s="31" t="s">
        <v>709</v>
      </c>
      <c r="L125" s="20" t="s">
        <v>5168</v>
      </c>
    </row>
    <row r="126" spans="1:12" ht="36" customHeight="1">
      <c r="A126" s="17" t="s">
        <v>1538</v>
      </c>
      <c r="B126" s="31" t="s">
        <v>103</v>
      </c>
      <c r="C126" s="31" t="s">
        <v>747</v>
      </c>
      <c r="D126" s="21">
        <v>12000</v>
      </c>
      <c r="E126" s="13">
        <v>41662</v>
      </c>
      <c r="F126" s="13">
        <v>44170</v>
      </c>
      <c r="G126" s="27">
        <v>25000</v>
      </c>
      <c r="H126" s="22">
        <f>IF(I126&lt;=12000,$F$5+(I126/24),"error")</f>
        <v>44841.974999999999</v>
      </c>
      <c r="I126" s="23">
        <f t="shared" si="11"/>
        <v>6551.4000000000015</v>
      </c>
      <c r="J126" s="17" t="str">
        <f t="shared" si="10"/>
        <v>NOT DUE</v>
      </c>
      <c r="K126" s="31" t="s">
        <v>752</v>
      </c>
      <c r="L126" s="20"/>
    </row>
    <row r="127" spans="1:12" ht="36" customHeight="1">
      <c r="A127" s="17" t="s">
        <v>1539</v>
      </c>
      <c r="B127" s="31" t="s">
        <v>103</v>
      </c>
      <c r="C127" s="31" t="s">
        <v>748</v>
      </c>
      <c r="D127" s="21">
        <v>12000</v>
      </c>
      <c r="E127" s="13">
        <v>41662</v>
      </c>
      <c r="F127" s="13">
        <v>44170</v>
      </c>
      <c r="G127" s="27">
        <v>25000</v>
      </c>
      <c r="H127" s="22">
        <f t="shared" si="17"/>
        <v>44841.974999999999</v>
      </c>
      <c r="I127" s="23">
        <f t="shared" si="11"/>
        <v>6551.4000000000015</v>
      </c>
      <c r="J127" s="17" t="str">
        <f t="shared" si="10"/>
        <v>NOT DUE</v>
      </c>
      <c r="K127" s="31" t="s">
        <v>709</v>
      </c>
      <c r="L127" s="20"/>
    </row>
    <row r="128" spans="1:12" ht="36" customHeight="1">
      <c r="A128" s="17" t="s">
        <v>1540</v>
      </c>
      <c r="B128" s="31" t="s">
        <v>103</v>
      </c>
      <c r="C128" s="31" t="s">
        <v>749</v>
      </c>
      <c r="D128" s="21">
        <v>12000</v>
      </c>
      <c r="E128" s="13">
        <v>41662</v>
      </c>
      <c r="F128" s="13">
        <v>44170</v>
      </c>
      <c r="G128" s="27">
        <v>25000</v>
      </c>
      <c r="H128" s="22">
        <f t="shared" si="17"/>
        <v>44841.974999999999</v>
      </c>
      <c r="I128" s="23">
        <f t="shared" si="11"/>
        <v>6551.4000000000015</v>
      </c>
      <c r="J128" s="17" t="str">
        <f t="shared" si="10"/>
        <v>NOT DUE</v>
      </c>
      <c r="K128" s="31" t="s">
        <v>710</v>
      </c>
      <c r="L128" s="20" t="s">
        <v>5167</v>
      </c>
    </row>
    <row r="129" spans="1:12" ht="36" customHeight="1">
      <c r="A129" s="17" t="s">
        <v>1541</v>
      </c>
      <c r="B129" s="31" t="s">
        <v>103</v>
      </c>
      <c r="C129" s="31" t="s">
        <v>750</v>
      </c>
      <c r="D129" s="21">
        <v>12000</v>
      </c>
      <c r="E129" s="13">
        <v>41662</v>
      </c>
      <c r="F129" s="13">
        <v>44170</v>
      </c>
      <c r="G129" s="27">
        <v>25000</v>
      </c>
      <c r="H129" s="22">
        <f t="shared" si="17"/>
        <v>44841.974999999999</v>
      </c>
      <c r="I129" s="23">
        <f t="shared" si="11"/>
        <v>6551.4000000000015</v>
      </c>
      <c r="J129" s="17" t="str">
        <f t="shared" si="10"/>
        <v>NOT DUE</v>
      </c>
      <c r="K129" s="31" t="s">
        <v>710</v>
      </c>
      <c r="L129" s="20"/>
    </row>
    <row r="130" spans="1:12" ht="36" customHeight="1">
      <c r="A130" s="17" t="s">
        <v>1542</v>
      </c>
      <c r="B130" s="31" t="s">
        <v>103</v>
      </c>
      <c r="C130" s="31" t="s">
        <v>751</v>
      </c>
      <c r="D130" s="21">
        <v>12000</v>
      </c>
      <c r="E130" s="13">
        <v>41662</v>
      </c>
      <c r="F130" s="13">
        <v>44170</v>
      </c>
      <c r="G130" s="27">
        <v>25000</v>
      </c>
      <c r="H130" s="22">
        <f t="shared" si="17"/>
        <v>44841.974999999999</v>
      </c>
      <c r="I130" s="23">
        <f t="shared" si="11"/>
        <v>6551.4000000000015</v>
      </c>
      <c r="J130" s="17" t="str">
        <f t="shared" si="10"/>
        <v>NOT DUE</v>
      </c>
      <c r="K130" s="31" t="s">
        <v>709</v>
      </c>
      <c r="L130" s="20" t="s">
        <v>5168</v>
      </c>
    </row>
    <row r="131" spans="1:12" ht="36" customHeight="1">
      <c r="A131" s="17" t="s">
        <v>1543</v>
      </c>
      <c r="B131" s="31" t="s">
        <v>104</v>
      </c>
      <c r="C131" s="31" t="s">
        <v>747</v>
      </c>
      <c r="D131" s="21">
        <v>12000</v>
      </c>
      <c r="E131" s="13">
        <v>41662</v>
      </c>
      <c r="F131" s="13">
        <v>44170</v>
      </c>
      <c r="G131" s="27">
        <v>25000</v>
      </c>
      <c r="H131" s="22">
        <f>IF(I131&lt;=12000,$F$5+(I131/24),"error")</f>
        <v>44841.974999999999</v>
      </c>
      <c r="I131" s="23">
        <f t="shared" si="11"/>
        <v>6551.4000000000015</v>
      </c>
      <c r="J131" s="17" t="str">
        <f t="shared" si="10"/>
        <v>NOT DUE</v>
      </c>
      <c r="K131" s="31" t="s">
        <v>752</v>
      </c>
      <c r="L131" s="20"/>
    </row>
    <row r="132" spans="1:12" ht="36" customHeight="1">
      <c r="A132" s="17" t="s">
        <v>1544</v>
      </c>
      <c r="B132" s="31" t="s">
        <v>104</v>
      </c>
      <c r="C132" s="31" t="s">
        <v>748</v>
      </c>
      <c r="D132" s="21">
        <v>12000</v>
      </c>
      <c r="E132" s="13">
        <v>41662</v>
      </c>
      <c r="F132" s="13">
        <v>44170</v>
      </c>
      <c r="G132" s="27">
        <v>25000</v>
      </c>
      <c r="H132" s="22">
        <f t="shared" si="17"/>
        <v>44841.974999999999</v>
      </c>
      <c r="I132" s="23">
        <f t="shared" si="11"/>
        <v>6551.4000000000015</v>
      </c>
      <c r="J132" s="17" t="str">
        <f t="shared" si="10"/>
        <v>NOT DUE</v>
      </c>
      <c r="K132" s="31" t="s">
        <v>709</v>
      </c>
      <c r="L132" s="20"/>
    </row>
    <row r="133" spans="1:12" ht="36" customHeight="1">
      <c r="A133" s="17" t="s">
        <v>1545</v>
      </c>
      <c r="B133" s="31" t="s">
        <v>104</v>
      </c>
      <c r="C133" s="31" t="s">
        <v>749</v>
      </c>
      <c r="D133" s="21">
        <v>12000</v>
      </c>
      <c r="E133" s="13">
        <v>41662</v>
      </c>
      <c r="F133" s="13">
        <v>44170</v>
      </c>
      <c r="G133" s="27">
        <v>25000</v>
      </c>
      <c r="H133" s="22">
        <f t="shared" si="17"/>
        <v>44841.974999999999</v>
      </c>
      <c r="I133" s="23">
        <f t="shared" si="11"/>
        <v>6551.4000000000015</v>
      </c>
      <c r="J133" s="17" t="str">
        <f t="shared" si="10"/>
        <v>NOT DUE</v>
      </c>
      <c r="K133" s="31" t="s">
        <v>710</v>
      </c>
      <c r="L133" s="20" t="s">
        <v>5167</v>
      </c>
    </row>
    <row r="134" spans="1:12" ht="36" customHeight="1">
      <c r="A134" s="17" t="s">
        <v>1546</v>
      </c>
      <c r="B134" s="31" t="s">
        <v>104</v>
      </c>
      <c r="C134" s="31" t="s">
        <v>750</v>
      </c>
      <c r="D134" s="21">
        <v>12000</v>
      </c>
      <c r="E134" s="13">
        <v>41662</v>
      </c>
      <c r="F134" s="13">
        <v>44170</v>
      </c>
      <c r="G134" s="27">
        <v>25000</v>
      </c>
      <c r="H134" s="22">
        <f t="shared" si="17"/>
        <v>44841.974999999999</v>
      </c>
      <c r="I134" s="23">
        <f t="shared" si="11"/>
        <v>6551.4000000000015</v>
      </c>
      <c r="J134" s="17" t="str">
        <f t="shared" si="10"/>
        <v>NOT DUE</v>
      </c>
      <c r="K134" s="31" t="s">
        <v>710</v>
      </c>
      <c r="L134" s="20"/>
    </row>
    <row r="135" spans="1:12" ht="36" customHeight="1">
      <c r="A135" s="17" t="s">
        <v>1547</v>
      </c>
      <c r="B135" s="31" t="s">
        <v>104</v>
      </c>
      <c r="C135" s="31" t="s">
        <v>751</v>
      </c>
      <c r="D135" s="21">
        <v>12000</v>
      </c>
      <c r="E135" s="13">
        <v>41662</v>
      </c>
      <c r="F135" s="13">
        <v>44170</v>
      </c>
      <c r="G135" s="27">
        <v>25000</v>
      </c>
      <c r="H135" s="22">
        <f t="shared" si="17"/>
        <v>44841.974999999999</v>
      </c>
      <c r="I135" s="23">
        <f t="shared" si="11"/>
        <v>6551.4000000000015</v>
      </c>
      <c r="J135" s="17" t="str">
        <f t="shared" si="10"/>
        <v>NOT DUE</v>
      </c>
      <c r="K135" s="31" t="s">
        <v>709</v>
      </c>
      <c r="L135" s="20" t="s">
        <v>5168</v>
      </c>
    </row>
    <row r="136" spans="1:12" ht="36" customHeight="1">
      <c r="A136" s="17" t="s">
        <v>1548</v>
      </c>
      <c r="B136" s="31" t="s">
        <v>782</v>
      </c>
      <c r="C136" s="31" t="s">
        <v>792</v>
      </c>
      <c r="D136" s="50">
        <v>3000</v>
      </c>
      <c r="E136" s="13">
        <v>41662</v>
      </c>
      <c r="F136" s="13">
        <v>44403</v>
      </c>
      <c r="G136" s="27">
        <v>27977.200000000001</v>
      </c>
      <c r="H136" s="22">
        <f>IF(I136&lt;=3000,$F$5+(I136/24),"error")</f>
        <v>44591.025000000001</v>
      </c>
      <c r="I136" s="23">
        <f t="shared" si="11"/>
        <v>528.60000000000218</v>
      </c>
      <c r="J136" s="17" t="str">
        <f t="shared" si="10"/>
        <v>NOT DUE</v>
      </c>
      <c r="K136" s="31" t="s">
        <v>793</v>
      </c>
      <c r="L136" s="125"/>
    </row>
    <row r="137" spans="1:12" ht="36" customHeight="1">
      <c r="A137" s="17" t="s">
        <v>1549</v>
      </c>
      <c r="B137" s="31" t="s">
        <v>782</v>
      </c>
      <c r="C137" s="31" t="s">
        <v>778</v>
      </c>
      <c r="D137" s="50">
        <v>12000</v>
      </c>
      <c r="E137" s="13">
        <v>41662</v>
      </c>
      <c r="F137" s="13">
        <v>44174</v>
      </c>
      <c r="G137" s="27">
        <v>25000</v>
      </c>
      <c r="H137" s="22">
        <f t="shared" si="17"/>
        <v>44841.974999999999</v>
      </c>
      <c r="I137" s="23">
        <f t="shared" si="11"/>
        <v>6551.4000000000015</v>
      </c>
      <c r="J137" s="17" t="str">
        <f t="shared" ref="J137:J200" si="18">IF(I137="","",IF(I137&lt;0,"OVERDUE","NOT DUE"))</f>
        <v>NOT DUE</v>
      </c>
      <c r="K137" s="31" t="s">
        <v>794</v>
      </c>
      <c r="L137" s="20"/>
    </row>
    <row r="138" spans="1:12" ht="36" customHeight="1">
      <c r="A138" s="17" t="s">
        <v>1550</v>
      </c>
      <c r="B138" s="31" t="s">
        <v>782</v>
      </c>
      <c r="C138" s="31" t="s">
        <v>779</v>
      </c>
      <c r="D138" s="50">
        <v>24000</v>
      </c>
      <c r="E138" s="13">
        <v>41662</v>
      </c>
      <c r="F138" s="13">
        <v>44174</v>
      </c>
      <c r="G138" s="27">
        <v>25000</v>
      </c>
      <c r="H138" s="22">
        <f>IF(I138&lt;=24000,$F$5+(I138/24),"error")</f>
        <v>45341.974999999999</v>
      </c>
      <c r="I138" s="23">
        <f t="shared" ref="I138:I201" si="19">D138-($F$4-G138)</f>
        <v>18551.400000000001</v>
      </c>
      <c r="J138" s="17" t="str">
        <f t="shared" si="18"/>
        <v>NOT DUE</v>
      </c>
      <c r="K138" s="31" t="s">
        <v>795</v>
      </c>
      <c r="L138" s="18"/>
    </row>
    <row r="139" spans="1:12" ht="36" customHeight="1">
      <c r="A139" s="17" t="s">
        <v>1551</v>
      </c>
      <c r="B139" s="31" t="s">
        <v>782</v>
      </c>
      <c r="C139" s="31" t="s">
        <v>780</v>
      </c>
      <c r="D139" s="50">
        <v>24000</v>
      </c>
      <c r="E139" s="13">
        <v>41662</v>
      </c>
      <c r="F139" s="13">
        <v>44174</v>
      </c>
      <c r="G139" s="27">
        <v>25000</v>
      </c>
      <c r="H139" s="22">
        <f>IF(I139&lt;=24000,$F$5+(I139/24),"error")</f>
        <v>45341.974999999999</v>
      </c>
      <c r="I139" s="23">
        <f t="shared" si="19"/>
        <v>18551.400000000001</v>
      </c>
      <c r="J139" s="17" t="str">
        <f t="shared" si="18"/>
        <v>NOT DUE</v>
      </c>
      <c r="K139" s="31" t="s">
        <v>796</v>
      </c>
      <c r="L139" s="18"/>
    </row>
    <row r="140" spans="1:12" ht="36" customHeight="1">
      <c r="A140" s="17" t="s">
        <v>1552</v>
      </c>
      <c r="B140" s="31" t="s">
        <v>786</v>
      </c>
      <c r="C140" s="31" t="s">
        <v>781</v>
      </c>
      <c r="D140" s="21">
        <v>12000</v>
      </c>
      <c r="E140" s="13">
        <v>41662</v>
      </c>
      <c r="F140" s="13">
        <v>44174</v>
      </c>
      <c r="G140" s="27">
        <v>25000</v>
      </c>
      <c r="H140" s="22">
        <f t="shared" si="17"/>
        <v>44841.974999999999</v>
      </c>
      <c r="I140" s="23">
        <f t="shared" si="19"/>
        <v>6551.4000000000015</v>
      </c>
      <c r="J140" s="17" t="str">
        <f t="shared" si="18"/>
        <v>NOT DUE</v>
      </c>
      <c r="K140" s="31" t="s">
        <v>797</v>
      </c>
      <c r="L140" s="20"/>
    </row>
    <row r="141" spans="1:12" ht="36" customHeight="1">
      <c r="A141" s="17" t="s">
        <v>1553</v>
      </c>
      <c r="B141" s="31" t="s">
        <v>783</v>
      </c>
      <c r="C141" s="31" t="s">
        <v>792</v>
      </c>
      <c r="D141" s="50">
        <v>3000</v>
      </c>
      <c r="E141" s="13">
        <v>41662</v>
      </c>
      <c r="F141" s="13">
        <v>44403</v>
      </c>
      <c r="G141" s="27">
        <v>27977.200000000001</v>
      </c>
      <c r="H141" s="22">
        <f>IF(I141&lt;=3000,$F$5+(I141/24),"error")</f>
        <v>44591.025000000001</v>
      </c>
      <c r="I141" s="23">
        <f t="shared" si="19"/>
        <v>528.60000000000218</v>
      </c>
      <c r="J141" s="17" t="str">
        <f t="shared" si="18"/>
        <v>NOT DUE</v>
      </c>
      <c r="K141" s="31" t="s">
        <v>793</v>
      </c>
      <c r="L141" s="125"/>
    </row>
    <row r="142" spans="1:12" ht="36" customHeight="1">
      <c r="A142" s="17" t="s">
        <v>1554</v>
      </c>
      <c r="B142" s="31" t="s">
        <v>783</v>
      </c>
      <c r="C142" s="31" t="s">
        <v>778</v>
      </c>
      <c r="D142" s="50">
        <v>12000</v>
      </c>
      <c r="E142" s="13">
        <v>41662</v>
      </c>
      <c r="F142" s="13">
        <v>44174</v>
      </c>
      <c r="G142" s="27">
        <v>25000</v>
      </c>
      <c r="H142" s="22">
        <f t="shared" si="17"/>
        <v>44841.974999999999</v>
      </c>
      <c r="I142" s="23">
        <f t="shared" si="19"/>
        <v>6551.4000000000015</v>
      </c>
      <c r="J142" s="17" t="str">
        <f t="shared" si="18"/>
        <v>NOT DUE</v>
      </c>
      <c r="K142" s="31" t="s">
        <v>794</v>
      </c>
      <c r="L142" s="20"/>
    </row>
    <row r="143" spans="1:12" ht="36" customHeight="1">
      <c r="A143" s="17" t="s">
        <v>1555</v>
      </c>
      <c r="B143" s="31" t="s">
        <v>783</v>
      </c>
      <c r="C143" s="31" t="s">
        <v>779</v>
      </c>
      <c r="D143" s="50">
        <v>24000</v>
      </c>
      <c r="E143" s="13">
        <v>41662</v>
      </c>
      <c r="F143" s="13">
        <v>44174</v>
      </c>
      <c r="G143" s="27">
        <v>25000</v>
      </c>
      <c r="H143" s="22">
        <f>IF(I143&lt;=24000,$F$5+(I143/24),"error")</f>
        <v>45341.974999999999</v>
      </c>
      <c r="I143" s="23">
        <f t="shared" si="19"/>
        <v>18551.400000000001</v>
      </c>
      <c r="J143" s="17" t="str">
        <f t="shared" si="18"/>
        <v>NOT DUE</v>
      </c>
      <c r="K143" s="31" t="s">
        <v>795</v>
      </c>
      <c r="L143" s="18"/>
    </row>
    <row r="144" spans="1:12" ht="36" customHeight="1">
      <c r="A144" s="17" t="s">
        <v>1556</v>
      </c>
      <c r="B144" s="31" t="s">
        <v>783</v>
      </c>
      <c r="C144" s="31" t="s">
        <v>780</v>
      </c>
      <c r="D144" s="50">
        <v>24000</v>
      </c>
      <c r="E144" s="13">
        <v>41662</v>
      </c>
      <c r="F144" s="13">
        <v>44174</v>
      </c>
      <c r="G144" s="27">
        <v>25000</v>
      </c>
      <c r="H144" s="22">
        <f>IF(I144&lt;=24000,$F$5+(I144/24),"error")</f>
        <v>45341.974999999999</v>
      </c>
      <c r="I144" s="23">
        <f t="shared" si="19"/>
        <v>18551.400000000001</v>
      </c>
      <c r="J144" s="17" t="str">
        <f t="shared" si="18"/>
        <v>NOT DUE</v>
      </c>
      <c r="K144" s="31" t="s">
        <v>796</v>
      </c>
      <c r="L144" s="18"/>
    </row>
    <row r="145" spans="1:12" ht="36" customHeight="1">
      <c r="A145" s="17" t="s">
        <v>1557</v>
      </c>
      <c r="B145" s="31" t="s">
        <v>787</v>
      </c>
      <c r="C145" s="31" t="s">
        <v>781</v>
      </c>
      <c r="D145" s="21">
        <v>12000</v>
      </c>
      <c r="E145" s="13">
        <v>41662</v>
      </c>
      <c r="F145" s="13">
        <v>44174</v>
      </c>
      <c r="G145" s="27">
        <v>25000</v>
      </c>
      <c r="H145" s="22">
        <f t="shared" si="17"/>
        <v>44841.974999999999</v>
      </c>
      <c r="I145" s="23">
        <f t="shared" si="19"/>
        <v>6551.4000000000015</v>
      </c>
      <c r="J145" s="17" t="str">
        <f t="shared" si="18"/>
        <v>NOT DUE</v>
      </c>
      <c r="K145" s="31" t="s">
        <v>797</v>
      </c>
      <c r="L145" s="20"/>
    </row>
    <row r="146" spans="1:12" ht="36" customHeight="1">
      <c r="A146" s="17" t="s">
        <v>1558</v>
      </c>
      <c r="B146" s="31" t="s">
        <v>784</v>
      </c>
      <c r="C146" s="31" t="s">
        <v>792</v>
      </c>
      <c r="D146" s="50">
        <v>3000</v>
      </c>
      <c r="E146" s="13">
        <v>41662</v>
      </c>
      <c r="F146" s="13">
        <v>44403</v>
      </c>
      <c r="G146" s="27">
        <v>27977.200000000001</v>
      </c>
      <c r="H146" s="22">
        <f>IF(I146&lt;=3000,$F$5+(I146/24),"error")</f>
        <v>44591.025000000001</v>
      </c>
      <c r="I146" s="23">
        <f t="shared" si="19"/>
        <v>528.60000000000218</v>
      </c>
      <c r="J146" s="17" t="str">
        <f t="shared" si="18"/>
        <v>NOT DUE</v>
      </c>
      <c r="K146" s="31" t="s">
        <v>793</v>
      </c>
      <c r="L146" s="125"/>
    </row>
    <row r="147" spans="1:12" ht="36" customHeight="1">
      <c r="A147" s="17" t="s">
        <v>1559</v>
      </c>
      <c r="B147" s="31" t="s">
        <v>784</v>
      </c>
      <c r="C147" s="31" t="s">
        <v>778</v>
      </c>
      <c r="D147" s="50">
        <v>12000</v>
      </c>
      <c r="E147" s="13">
        <v>41662</v>
      </c>
      <c r="F147" s="13">
        <v>44174</v>
      </c>
      <c r="G147" s="27">
        <v>25000</v>
      </c>
      <c r="H147" s="22">
        <f t="shared" si="17"/>
        <v>44841.974999999999</v>
      </c>
      <c r="I147" s="23">
        <f t="shared" si="19"/>
        <v>6551.4000000000015</v>
      </c>
      <c r="J147" s="17" t="str">
        <f t="shared" si="18"/>
        <v>NOT DUE</v>
      </c>
      <c r="K147" s="31" t="s">
        <v>794</v>
      </c>
      <c r="L147" s="20"/>
    </row>
    <row r="148" spans="1:12" ht="36" customHeight="1">
      <c r="A148" s="17" t="s">
        <v>1560</v>
      </c>
      <c r="B148" s="31" t="s">
        <v>784</v>
      </c>
      <c r="C148" s="31" t="s">
        <v>779</v>
      </c>
      <c r="D148" s="50">
        <v>24000</v>
      </c>
      <c r="E148" s="13">
        <v>41662</v>
      </c>
      <c r="F148" s="13">
        <v>44174</v>
      </c>
      <c r="G148" s="27">
        <v>25000</v>
      </c>
      <c r="H148" s="22">
        <f>IF(I148&lt;=24000,$F$5+(I148/24),"error")</f>
        <v>45341.974999999999</v>
      </c>
      <c r="I148" s="23">
        <f t="shared" si="19"/>
        <v>18551.400000000001</v>
      </c>
      <c r="J148" s="17" t="str">
        <f t="shared" si="18"/>
        <v>NOT DUE</v>
      </c>
      <c r="K148" s="31" t="s">
        <v>795</v>
      </c>
      <c r="L148" s="18"/>
    </row>
    <row r="149" spans="1:12" ht="36" customHeight="1">
      <c r="A149" s="17" t="s">
        <v>1561</v>
      </c>
      <c r="B149" s="31" t="s">
        <v>784</v>
      </c>
      <c r="C149" s="31" t="s">
        <v>780</v>
      </c>
      <c r="D149" s="50">
        <v>24000</v>
      </c>
      <c r="E149" s="13">
        <v>41662</v>
      </c>
      <c r="F149" s="13">
        <v>44174</v>
      </c>
      <c r="G149" s="27">
        <v>25000</v>
      </c>
      <c r="H149" s="22">
        <f>IF(I149&lt;=24000,$F$5+(I149/24),"error")</f>
        <v>45341.974999999999</v>
      </c>
      <c r="I149" s="23">
        <f t="shared" si="19"/>
        <v>18551.400000000001</v>
      </c>
      <c r="J149" s="17" t="str">
        <f t="shared" si="18"/>
        <v>NOT DUE</v>
      </c>
      <c r="K149" s="31" t="s">
        <v>796</v>
      </c>
      <c r="L149" s="18"/>
    </row>
    <row r="150" spans="1:12" ht="36" customHeight="1">
      <c r="A150" s="17" t="s">
        <v>1562</v>
      </c>
      <c r="B150" s="31" t="s">
        <v>788</v>
      </c>
      <c r="C150" s="31" t="s">
        <v>781</v>
      </c>
      <c r="D150" s="21">
        <v>12000</v>
      </c>
      <c r="E150" s="13">
        <v>41662</v>
      </c>
      <c r="F150" s="13">
        <v>44174</v>
      </c>
      <c r="G150" s="27">
        <v>25000</v>
      </c>
      <c r="H150" s="22">
        <f t="shared" si="17"/>
        <v>44841.974999999999</v>
      </c>
      <c r="I150" s="23">
        <f t="shared" si="19"/>
        <v>6551.4000000000015</v>
      </c>
      <c r="J150" s="17" t="str">
        <f t="shared" si="18"/>
        <v>NOT DUE</v>
      </c>
      <c r="K150" s="31" t="s">
        <v>797</v>
      </c>
      <c r="L150" s="20"/>
    </row>
    <row r="151" spans="1:12" ht="36" customHeight="1">
      <c r="A151" s="17" t="s">
        <v>1563</v>
      </c>
      <c r="B151" s="31" t="s">
        <v>785</v>
      </c>
      <c r="C151" s="31" t="s">
        <v>792</v>
      </c>
      <c r="D151" s="50">
        <v>3000</v>
      </c>
      <c r="E151" s="13">
        <v>41662</v>
      </c>
      <c r="F151" s="13">
        <v>44403</v>
      </c>
      <c r="G151" s="27">
        <v>27977.200000000001</v>
      </c>
      <c r="H151" s="22">
        <f>IF(I151&lt;=3000,$F$5+(I151/24),"error")</f>
        <v>44591.025000000001</v>
      </c>
      <c r="I151" s="23">
        <f t="shared" si="19"/>
        <v>528.60000000000218</v>
      </c>
      <c r="J151" s="17" t="str">
        <f t="shared" si="18"/>
        <v>NOT DUE</v>
      </c>
      <c r="K151" s="31" t="s">
        <v>793</v>
      </c>
      <c r="L151" s="125"/>
    </row>
    <row r="152" spans="1:12" ht="36" customHeight="1">
      <c r="A152" s="17" t="s">
        <v>1564</v>
      </c>
      <c r="B152" s="31" t="s">
        <v>785</v>
      </c>
      <c r="C152" s="31" t="s">
        <v>778</v>
      </c>
      <c r="D152" s="50">
        <v>12000</v>
      </c>
      <c r="E152" s="13">
        <v>41662</v>
      </c>
      <c r="F152" s="13">
        <v>44174</v>
      </c>
      <c r="G152" s="27">
        <v>25000</v>
      </c>
      <c r="H152" s="22">
        <f t="shared" si="17"/>
        <v>44841.974999999999</v>
      </c>
      <c r="I152" s="23">
        <f t="shared" si="19"/>
        <v>6551.4000000000015</v>
      </c>
      <c r="J152" s="17" t="str">
        <f t="shared" si="18"/>
        <v>NOT DUE</v>
      </c>
      <c r="K152" s="31" t="s">
        <v>794</v>
      </c>
      <c r="L152" s="20"/>
    </row>
    <row r="153" spans="1:12" ht="36" customHeight="1">
      <c r="A153" s="17" t="s">
        <v>1565</v>
      </c>
      <c r="B153" s="31" t="s">
        <v>785</v>
      </c>
      <c r="C153" s="31" t="s">
        <v>779</v>
      </c>
      <c r="D153" s="50">
        <v>24000</v>
      </c>
      <c r="E153" s="13">
        <v>41662</v>
      </c>
      <c r="F153" s="13">
        <v>44174</v>
      </c>
      <c r="G153" s="27">
        <v>25000</v>
      </c>
      <c r="H153" s="22">
        <f>IF(I153&lt;=24000,$F$5+(I153/24),"error")</f>
        <v>45341.974999999999</v>
      </c>
      <c r="I153" s="23">
        <f t="shared" si="19"/>
        <v>18551.400000000001</v>
      </c>
      <c r="J153" s="17" t="str">
        <f t="shared" si="18"/>
        <v>NOT DUE</v>
      </c>
      <c r="K153" s="31" t="s">
        <v>795</v>
      </c>
      <c r="L153" s="18"/>
    </row>
    <row r="154" spans="1:12" ht="36" customHeight="1">
      <c r="A154" s="17" t="s">
        <v>1566</v>
      </c>
      <c r="B154" s="31" t="s">
        <v>785</v>
      </c>
      <c r="C154" s="31" t="s">
        <v>780</v>
      </c>
      <c r="D154" s="50">
        <v>24000</v>
      </c>
      <c r="E154" s="13">
        <v>41662</v>
      </c>
      <c r="F154" s="13">
        <v>44174</v>
      </c>
      <c r="G154" s="27">
        <v>25000</v>
      </c>
      <c r="H154" s="22">
        <f>IF(I154&lt;=24000,$F$5+(I154/24),"error")</f>
        <v>45341.974999999999</v>
      </c>
      <c r="I154" s="23">
        <f t="shared" si="19"/>
        <v>18551.400000000001</v>
      </c>
      <c r="J154" s="17" t="str">
        <f t="shared" si="18"/>
        <v>NOT DUE</v>
      </c>
      <c r="K154" s="31" t="s">
        <v>796</v>
      </c>
      <c r="L154" s="18"/>
    </row>
    <row r="155" spans="1:12" ht="36" customHeight="1">
      <c r="A155" s="17" t="s">
        <v>1567</v>
      </c>
      <c r="B155" s="31" t="s">
        <v>789</v>
      </c>
      <c r="C155" s="31" t="s">
        <v>781</v>
      </c>
      <c r="D155" s="21">
        <v>12000</v>
      </c>
      <c r="E155" s="13">
        <v>41662</v>
      </c>
      <c r="F155" s="13">
        <v>44174</v>
      </c>
      <c r="G155" s="27">
        <v>25000</v>
      </c>
      <c r="H155" s="22">
        <f t="shared" si="17"/>
        <v>44841.974999999999</v>
      </c>
      <c r="I155" s="23">
        <f t="shared" si="19"/>
        <v>6551.4000000000015</v>
      </c>
      <c r="J155" s="17" t="str">
        <f t="shared" si="18"/>
        <v>NOT DUE</v>
      </c>
      <c r="K155" s="31" t="s">
        <v>797</v>
      </c>
      <c r="L155" s="20"/>
    </row>
    <row r="156" spans="1:12" ht="36" customHeight="1">
      <c r="A156" s="17" t="s">
        <v>1568</v>
      </c>
      <c r="B156" s="31" t="s">
        <v>791</v>
      </c>
      <c r="C156" s="31" t="s">
        <v>792</v>
      </c>
      <c r="D156" s="50">
        <v>3000</v>
      </c>
      <c r="E156" s="13">
        <v>41662</v>
      </c>
      <c r="F156" s="13">
        <v>44403</v>
      </c>
      <c r="G156" s="27">
        <v>27977.200000000001</v>
      </c>
      <c r="H156" s="22">
        <f>IF(I156&lt;=3000,$F$5+(I156/24),"error")</f>
        <v>44591.025000000001</v>
      </c>
      <c r="I156" s="23">
        <f t="shared" si="19"/>
        <v>528.60000000000218</v>
      </c>
      <c r="J156" s="17" t="str">
        <f t="shared" si="18"/>
        <v>NOT DUE</v>
      </c>
      <c r="K156" s="31" t="s">
        <v>793</v>
      </c>
      <c r="L156" s="125"/>
    </row>
    <row r="157" spans="1:12" ht="36" customHeight="1">
      <c r="A157" s="17" t="s">
        <v>1569</v>
      </c>
      <c r="B157" s="31" t="s">
        <v>791</v>
      </c>
      <c r="C157" s="31" t="s">
        <v>778</v>
      </c>
      <c r="D157" s="50">
        <v>12000</v>
      </c>
      <c r="E157" s="13">
        <v>41662</v>
      </c>
      <c r="F157" s="13">
        <v>44174</v>
      </c>
      <c r="G157" s="27">
        <v>25000</v>
      </c>
      <c r="H157" s="22">
        <f t="shared" si="17"/>
        <v>44841.974999999999</v>
      </c>
      <c r="I157" s="23">
        <f t="shared" si="19"/>
        <v>6551.4000000000015</v>
      </c>
      <c r="J157" s="17" t="str">
        <f t="shared" si="18"/>
        <v>NOT DUE</v>
      </c>
      <c r="K157" s="31" t="s">
        <v>794</v>
      </c>
      <c r="L157" s="20"/>
    </row>
    <row r="158" spans="1:12" ht="36" customHeight="1">
      <c r="A158" s="17" t="s">
        <v>1570</v>
      </c>
      <c r="B158" s="31" t="s">
        <v>791</v>
      </c>
      <c r="C158" s="31" t="s">
        <v>779</v>
      </c>
      <c r="D158" s="50">
        <v>24000</v>
      </c>
      <c r="E158" s="13">
        <v>41662</v>
      </c>
      <c r="F158" s="13">
        <v>44174</v>
      </c>
      <c r="G158" s="27">
        <v>25000</v>
      </c>
      <c r="H158" s="22">
        <f>IF(I158&lt;=24000,$F$5+(I158/24),"error")</f>
        <v>45341.974999999999</v>
      </c>
      <c r="I158" s="23">
        <f t="shared" si="19"/>
        <v>18551.400000000001</v>
      </c>
      <c r="J158" s="17" t="str">
        <f t="shared" si="18"/>
        <v>NOT DUE</v>
      </c>
      <c r="K158" s="31" t="s">
        <v>795</v>
      </c>
      <c r="L158" s="18"/>
    </row>
    <row r="159" spans="1:12" ht="36" customHeight="1">
      <c r="A159" s="17" t="s">
        <v>1571</v>
      </c>
      <c r="B159" s="31" t="s">
        <v>791</v>
      </c>
      <c r="C159" s="31" t="s">
        <v>780</v>
      </c>
      <c r="D159" s="50">
        <v>24000</v>
      </c>
      <c r="E159" s="13">
        <v>41662</v>
      </c>
      <c r="F159" s="13">
        <v>44174</v>
      </c>
      <c r="G159" s="27">
        <v>25000</v>
      </c>
      <c r="H159" s="22">
        <f>IF(I159&lt;=24000,$F$5+(I159/24),"error")</f>
        <v>45341.974999999999</v>
      </c>
      <c r="I159" s="23">
        <f t="shared" si="19"/>
        <v>18551.400000000001</v>
      </c>
      <c r="J159" s="17" t="str">
        <f t="shared" si="18"/>
        <v>NOT DUE</v>
      </c>
      <c r="K159" s="31" t="s">
        <v>796</v>
      </c>
      <c r="L159" s="18"/>
    </row>
    <row r="160" spans="1:12" ht="36" customHeight="1">
      <c r="A160" s="17" t="s">
        <v>1572</v>
      </c>
      <c r="B160" s="31" t="s">
        <v>790</v>
      </c>
      <c r="C160" s="31" t="s">
        <v>781</v>
      </c>
      <c r="D160" s="21">
        <v>12000</v>
      </c>
      <c r="E160" s="13">
        <v>41662</v>
      </c>
      <c r="F160" s="13">
        <v>44174</v>
      </c>
      <c r="G160" s="27">
        <v>25000</v>
      </c>
      <c r="H160" s="22">
        <f t="shared" si="17"/>
        <v>44841.974999999999</v>
      </c>
      <c r="I160" s="23">
        <f t="shared" si="19"/>
        <v>6551.4000000000015</v>
      </c>
      <c r="J160" s="17" t="str">
        <f t="shared" si="18"/>
        <v>NOT DUE</v>
      </c>
      <c r="K160" s="31" t="s">
        <v>797</v>
      </c>
      <c r="L160" s="20"/>
    </row>
    <row r="161" spans="1:13" ht="36" customHeight="1">
      <c r="A161" s="17" t="s">
        <v>1573</v>
      </c>
      <c r="B161" s="31" t="s">
        <v>823</v>
      </c>
      <c r="C161" s="31" t="s">
        <v>824</v>
      </c>
      <c r="D161" s="21">
        <v>3000</v>
      </c>
      <c r="E161" s="13">
        <v>41662</v>
      </c>
      <c r="F161" s="13">
        <v>44403</v>
      </c>
      <c r="G161" s="27">
        <v>27977.200000000001</v>
      </c>
      <c r="H161" s="22">
        <f>IF(I161&lt;=3000,$F$5+(I161/24),"error")</f>
        <v>44591.025000000001</v>
      </c>
      <c r="I161" s="238">
        <f t="shared" si="19"/>
        <v>528.60000000000218</v>
      </c>
      <c r="J161" s="17" t="str">
        <f t="shared" si="18"/>
        <v>NOT DUE</v>
      </c>
      <c r="K161" s="31" t="s">
        <v>834</v>
      </c>
      <c r="L161" s="20"/>
    </row>
    <row r="162" spans="1:13" ht="36" customHeight="1">
      <c r="A162" s="17" t="s">
        <v>1574</v>
      </c>
      <c r="B162" s="31" t="s">
        <v>823</v>
      </c>
      <c r="C162" s="31" t="s">
        <v>825</v>
      </c>
      <c r="D162" s="21">
        <v>3000</v>
      </c>
      <c r="E162" s="13">
        <v>41662</v>
      </c>
      <c r="F162" s="13">
        <v>44403</v>
      </c>
      <c r="G162" s="27">
        <v>27977.200000000001</v>
      </c>
      <c r="H162" s="22">
        <f>IF(I162&lt;=3000,$F$5+(I162/24),"error")</f>
        <v>44591.025000000001</v>
      </c>
      <c r="I162" s="238">
        <f t="shared" si="19"/>
        <v>528.60000000000218</v>
      </c>
      <c r="J162" s="17" t="str">
        <f t="shared" si="18"/>
        <v>NOT DUE</v>
      </c>
      <c r="K162" s="31"/>
      <c r="L162" s="20"/>
    </row>
    <row r="163" spans="1:13" ht="36" customHeight="1">
      <c r="A163" s="17" t="s">
        <v>1575</v>
      </c>
      <c r="B163" s="31" t="s">
        <v>823</v>
      </c>
      <c r="C163" s="31" t="s">
        <v>826</v>
      </c>
      <c r="D163" s="21">
        <v>12000</v>
      </c>
      <c r="E163" s="13">
        <v>41662</v>
      </c>
      <c r="F163" s="13">
        <v>44175</v>
      </c>
      <c r="G163" s="27">
        <v>25000</v>
      </c>
      <c r="H163" s="22">
        <f t="shared" si="17"/>
        <v>44841.974999999999</v>
      </c>
      <c r="I163" s="23">
        <f t="shared" si="19"/>
        <v>6551.4000000000015</v>
      </c>
      <c r="J163" s="17" t="str">
        <f t="shared" si="18"/>
        <v>NOT DUE</v>
      </c>
      <c r="K163" s="31" t="s">
        <v>835</v>
      </c>
      <c r="L163" s="20"/>
    </row>
    <row r="164" spans="1:13" ht="36" customHeight="1">
      <c r="A164" s="17" t="s">
        <v>1576</v>
      </c>
      <c r="B164" s="31" t="s">
        <v>823</v>
      </c>
      <c r="C164" s="31" t="s">
        <v>827</v>
      </c>
      <c r="D164" s="21">
        <v>24000</v>
      </c>
      <c r="E164" s="13">
        <v>41662</v>
      </c>
      <c r="F164" s="13">
        <v>44175</v>
      </c>
      <c r="G164" s="27">
        <v>25000</v>
      </c>
      <c r="H164" s="22">
        <f>IF(I164&lt;=24000,$F$5+(I164/24),"error")</f>
        <v>45341.974999999999</v>
      </c>
      <c r="I164" s="23">
        <f t="shared" si="19"/>
        <v>18551.400000000001</v>
      </c>
      <c r="J164" s="17" t="str">
        <f t="shared" si="18"/>
        <v>NOT DUE</v>
      </c>
      <c r="K164" s="31" t="s">
        <v>835</v>
      </c>
      <c r="L164" s="20"/>
    </row>
    <row r="165" spans="1:13" ht="36" customHeight="1">
      <c r="A165" s="17" t="s">
        <v>1577</v>
      </c>
      <c r="B165" s="31" t="s">
        <v>836</v>
      </c>
      <c r="C165" s="31" t="s">
        <v>837</v>
      </c>
      <c r="D165" s="43">
        <v>12000</v>
      </c>
      <c r="E165" s="13">
        <v>41662</v>
      </c>
      <c r="F165" s="13">
        <v>44091</v>
      </c>
      <c r="G165" s="27">
        <v>24177</v>
      </c>
      <c r="H165" s="22">
        <f t="shared" si="17"/>
        <v>44807.683333333334</v>
      </c>
      <c r="I165" s="23">
        <f t="shared" si="19"/>
        <v>5728.4000000000015</v>
      </c>
      <c r="J165" s="17" t="str">
        <f t="shared" si="18"/>
        <v>NOT DUE</v>
      </c>
      <c r="K165" s="31" t="s">
        <v>839</v>
      </c>
      <c r="L165" s="20" t="s">
        <v>4454</v>
      </c>
    </row>
    <row r="166" spans="1:13" ht="36" customHeight="1">
      <c r="A166" s="17" t="s">
        <v>1578</v>
      </c>
      <c r="B166" s="31" t="s">
        <v>836</v>
      </c>
      <c r="C166" s="31" t="s">
        <v>838</v>
      </c>
      <c r="D166" s="21">
        <v>12000</v>
      </c>
      <c r="E166" s="13">
        <v>41662</v>
      </c>
      <c r="F166" s="13">
        <v>44091</v>
      </c>
      <c r="G166" s="27">
        <v>24177</v>
      </c>
      <c r="H166" s="22">
        <f t="shared" si="17"/>
        <v>44807.683333333334</v>
      </c>
      <c r="I166" s="23">
        <f t="shared" si="19"/>
        <v>5728.4000000000015</v>
      </c>
      <c r="J166" s="17" t="str">
        <f t="shared" si="18"/>
        <v>NOT DUE</v>
      </c>
      <c r="K166" s="31" t="s">
        <v>839</v>
      </c>
      <c r="L166" s="20" t="s">
        <v>5167</v>
      </c>
    </row>
    <row r="167" spans="1:13" ht="36" customHeight="1">
      <c r="A167" s="17" t="s">
        <v>1579</v>
      </c>
      <c r="B167" s="31" t="s">
        <v>836</v>
      </c>
      <c r="C167" s="31" t="s">
        <v>838</v>
      </c>
      <c r="D167" s="21">
        <v>24000</v>
      </c>
      <c r="E167" s="13">
        <v>41662</v>
      </c>
      <c r="F167" s="13">
        <v>44091</v>
      </c>
      <c r="G167" s="27">
        <v>24177</v>
      </c>
      <c r="H167" s="22">
        <f>IF(I167&lt;=24000,$F$5+(I167/24),"error")</f>
        <v>45307.683333333334</v>
      </c>
      <c r="I167" s="23">
        <f t="shared" si="19"/>
        <v>17728.400000000001</v>
      </c>
      <c r="J167" s="17" t="str">
        <f t="shared" si="18"/>
        <v>NOT DUE</v>
      </c>
      <c r="K167" s="31" t="s">
        <v>840</v>
      </c>
      <c r="L167" s="20" t="s">
        <v>5167</v>
      </c>
    </row>
    <row r="168" spans="1:13" ht="36" customHeight="1">
      <c r="A168" s="17" t="s">
        <v>1580</v>
      </c>
      <c r="B168" s="31" t="s">
        <v>844</v>
      </c>
      <c r="C168" s="31" t="s">
        <v>845</v>
      </c>
      <c r="D168" s="21">
        <v>12000</v>
      </c>
      <c r="E168" s="13">
        <v>41662</v>
      </c>
      <c r="F168" s="13">
        <v>44175</v>
      </c>
      <c r="G168" s="27">
        <v>25000</v>
      </c>
      <c r="H168" s="22">
        <f t="shared" si="17"/>
        <v>44841.974999999999</v>
      </c>
      <c r="I168" s="23">
        <f t="shared" si="19"/>
        <v>6551.4000000000015</v>
      </c>
      <c r="J168" s="17" t="str">
        <f t="shared" si="18"/>
        <v>NOT DUE</v>
      </c>
      <c r="K168" s="31" t="s">
        <v>851</v>
      </c>
      <c r="L168" s="20"/>
    </row>
    <row r="169" spans="1:13" ht="36" customHeight="1">
      <c r="A169" s="17" t="s">
        <v>1581</v>
      </c>
      <c r="B169" s="31" t="s">
        <v>844</v>
      </c>
      <c r="C169" s="31" t="s">
        <v>846</v>
      </c>
      <c r="D169" s="21">
        <v>12000</v>
      </c>
      <c r="E169" s="13">
        <v>41662</v>
      </c>
      <c r="F169" s="13">
        <v>44175</v>
      </c>
      <c r="G169" s="27">
        <v>25000</v>
      </c>
      <c r="H169" s="22">
        <f t="shared" si="17"/>
        <v>44841.974999999999</v>
      </c>
      <c r="I169" s="23">
        <f t="shared" si="19"/>
        <v>6551.4000000000015</v>
      </c>
      <c r="J169" s="17" t="str">
        <f t="shared" si="18"/>
        <v>NOT DUE</v>
      </c>
      <c r="K169" s="31" t="s">
        <v>851</v>
      </c>
      <c r="L169" s="20"/>
    </row>
    <row r="170" spans="1:13" ht="36" customHeight="1">
      <c r="A170" s="17" t="s">
        <v>1582</v>
      </c>
      <c r="B170" s="31" t="s">
        <v>844</v>
      </c>
      <c r="C170" s="31" t="s">
        <v>847</v>
      </c>
      <c r="D170" s="21">
        <v>12000</v>
      </c>
      <c r="E170" s="13">
        <v>41662</v>
      </c>
      <c r="F170" s="13">
        <v>44175</v>
      </c>
      <c r="G170" s="27">
        <v>25000</v>
      </c>
      <c r="H170" s="22">
        <f t="shared" si="17"/>
        <v>44841.974999999999</v>
      </c>
      <c r="I170" s="23">
        <f t="shared" si="19"/>
        <v>6551.4000000000015</v>
      </c>
      <c r="J170" s="17" t="str">
        <f t="shared" si="18"/>
        <v>NOT DUE</v>
      </c>
      <c r="K170" s="31" t="s">
        <v>851</v>
      </c>
      <c r="L170" s="20"/>
    </row>
    <row r="171" spans="1:13" ht="36" customHeight="1">
      <c r="A171" s="17" t="s">
        <v>1583</v>
      </c>
      <c r="B171" s="31" t="s">
        <v>852</v>
      </c>
      <c r="C171" s="31" t="s">
        <v>853</v>
      </c>
      <c r="D171" s="21">
        <v>500</v>
      </c>
      <c r="E171" s="13">
        <v>41662</v>
      </c>
      <c r="F171" s="13">
        <v>44523</v>
      </c>
      <c r="G171" s="27">
        <v>29912</v>
      </c>
      <c r="H171" s="22">
        <f>IF(I171&lt;=500,$F$5+(I171/24),"error")</f>
        <v>44567.474999999999</v>
      </c>
      <c r="I171" s="238">
        <f t="shared" si="19"/>
        <v>-36.599999999998545</v>
      </c>
      <c r="J171" s="17" t="str">
        <f t="shared" si="18"/>
        <v>OVERDUE</v>
      </c>
      <c r="K171" s="31" t="s">
        <v>833</v>
      </c>
      <c r="L171" s="271" t="s">
        <v>5301</v>
      </c>
      <c r="M171" s="317"/>
    </row>
    <row r="172" spans="1:13" ht="36" customHeight="1">
      <c r="A172" s="17" t="s">
        <v>1584</v>
      </c>
      <c r="B172" s="31" t="s">
        <v>852</v>
      </c>
      <c r="C172" s="31" t="s">
        <v>854</v>
      </c>
      <c r="D172" s="21">
        <v>12000</v>
      </c>
      <c r="E172" s="13">
        <v>41662</v>
      </c>
      <c r="F172" s="13">
        <v>44062</v>
      </c>
      <c r="G172" s="27">
        <v>24017</v>
      </c>
      <c r="H172" s="22">
        <f t="shared" si="17"/>
        <v>44801.01666666667</v>
      </c>
      <c r="I172" s="23">
        <f t="shared" si="19"/>
        <v>5568.4000000000015</v>
      </c>
      <c r="J172" s="17" t="str">
        <f t="shared" si="18"/>
        <v>NOT DUE</v>
      </c>
      <c r="K172" s="31" t="s">
        <v>863</v>
      </c>
      <c r="L172" s="20" t="s">
        <v>4454</v>
      </c>
    </row>
    <row r="173" spans="1:13" ht="36" customHeight="1">
      <c r="A173" s="17" t="s">
        <v>1585</v>
      </c>
      <c r="B173" s="31" t="s">
        <v>855</v>
      </c>
      <c r="C173" s="31" t="s">
        <v>856</v>
      </c>
      <c r="D173" s="21">
        <v>12000</v>
      </c>
      <c r="E173" s="13">
        <v>41662</v>
      </c>
      <c r="F173" s="13">
        <v>44062</v>
      </c>
      <c r="G173" s="27">
        <v>24017</v>
      </c>
      <c r="H173" s="22">
        <f t="shared" si="17"/>
        <v>44801.01666666667</v>
      </c>
      <c r="I173" s="23">
        <f t="shared" si="19"/>
        <v>5568.4000000000015</v>
      </c>
      <c r="J173" s="17" t="str">
        <f t="shared" si="18"/>
        <v>NOT DUE</v>
      </c>
      <c r="K173" s="31" t="s">
        <v>863</v>
      </c>
      <c r="L173" s="20" t="s">
        <v>4454</v>
      </c>
    </row>
    <row r="174" spans="1:13" ht="36" customHeight="1">
      <c r="A174" s="17" t="s">
        <v>1586</v>
      </c>
      <c r="B174" s="31" t="s">
        <v>857</v>
      </c>
      <c r="C174" s="31" t="s">
        <v>858</v>
      </c>
      <c r="D174" s="21">
        <v>12000</v>
      </c>
      <c r="E174" s="13">
        <v>41662</v>
      </c>
      <c r="F174" s="13">
        <v>44062</v>
      </c>
      <c r="G174" s="27">
        <v>24017</v>
      </c>
      <c r="H174" s="22">
        <f t="shared" si="17"/>
        <v>44801.01666666667</v>
      </c>
      <c r="I174" s="23">
        <f t="shared" si="19"/>
        <v>5568.4000000000015</v>
      </c>
      <c r="J174" s="17" t="str">
        <f t="shared" si="18"/>
        <v>NOT DUE</v>
      </c>
      <c r="K174" s="31" t="s">
        <v>863</v>
      </c>
      <c r="L174" s="20" t="s">
        <v>4454</v>
      </c>
    </row>
    <row r="175" spans="1:13" ht="36" customHeight="1">
      <c r="A175" s="17" t="s">
        <v>1587</v>
      </c>
      <c r="B175" s="31" t="s">
        <v>864</v>
      </c>
      <c r="C175" s="31" t="s">
        <v>872</v>
      </c>
      <c r="D175" s="21">
        <v>2000</v>
      </c>
      <c r="E175" s="13">
        <v>41662</v>
      </c>
      <c r="F175" s="13">
        <v>44446</v>
      </c>
      <c r="G175" s="27">
        <v>28642</v>
      </c>
      <c r="H175" s="22">
        <f>IF(I175&lt;=2000,$F$5+(I175/24),"error")</f>
        <v>44577.058333333334</v>
      </c>
      <c r="I175" s="238">
        <f t="shared" si="19"/>
        <v>193.40000000000146</v>
      </c>
      <c r="J175" s="17" t="str">
        <f t="shared" si="18"/>
        <v>NOT DUE</v>
      </c>
      <c r="K175" s="31" t="s">
        <v>873</v>
      </c>
      <c r="L175" s="20" t="s">
        <v>5227</v>
      </c>
      <c r="M175" s="317" t="s">
        <v>5228</v>
      </c>
    </row>
    <row r="176" spans="1:13" s="244" customFormat="1" ht="36" customHeight="1">
      <c r="A176" s="234" t="s">
        <v>1588</v>
      </c>
      <c r="B176" s="235" t="s">
        <v>864</v>
      </c>
      <c r="C176" s="235" t="s">
        <v>865</v>
      </c>
      <c r="D176" s="236">
        <v>43200</v>
      </c>
      <c r="E176" s="13">
        <v>41663</v>
      </c>
      <c r="F176" s="13">
        <v>43476</v>
      </c>
      <c r="G176" s="27">
        <v>17628</v>
      </c>
      <c r="H176" s="22">
        <f>IF(I176&lt;=43200,$F$5+(I176/24),"error")</f>
        <v>45834.808333333334</v>
      </c>
      <c r="I176" s="238">
        <f t="shared" si="19"/>
        <v>30379.4</v>
      </c>
      <c r="J176" s="234" t="str">
        <f t="shared" si="18"/>
        <v>NOT DUE</v>
      </c>
      <c r="K176" s="235" t="s">
        <v>874</v>
      </c>
      <c r="L176" s="239" t="s">
        <v>4455</v>
      </c>
    </row>
    <row r="177" spans="1:12" ht="36" customHeight="1">
      <c r="A177" s="17" t="s">
        <v>1589</v>
      </c>
      <c r="B177" s="31" t="s">
        <v>866</v>
      </c>
      <c r="C177" s="31" t="s">
        <v>867</v>
      </c>
      <c r="D177" s="43">
        <v>12000</v>
      </c>
      <c r="E177" s="13">
        <v>41662</v>
      </c>
      <c r="F177" s="250">
        <v>43796</v>
      </c>
      <c r="G177" s="251">
        <v>29912</v>
      </c>
      <c r="H177" s="22">
        <f t="shared" ref="H177:H182" si="20">IF(I177&lt;=12000,$F$5+(I177/24),"error")</f>
        <v>45046.64166666667</v>
      </c>
      <c r="I177" s="238">
        <f t="shared" si="19"/>
        <v>11463.400000000001</v>
      </c>
      <c r="J177" s="17" t="str">
        <f t="shared" si="18"/>
        <v>NOT DUE</v>
      </c>
      <c r="K177" s="31" t="s">
        <v>875</v>
      </c>
      <c r="L177" s="20" t="s">
        <v>5306</v>
      </c>
    </row>
    <row r="178" spans="1:12" ht="36" customHeight="1">
      <c r="A178" s="17" t="s">
        <v>1590</v>
      </c>
      <c r="B178" s="31" t="s">
        <v>876</v>
      </c>
      <c r="C178" s="31" t="s">
        <v>877</v>
      </c>
      <c r="D178" s="43">
        <v>2000</v>
      </c>
      <c r="E178" s="13">
        <v>41662</v>
      </c>
      <c r="F178" s="13">
        <v>44446</v>
      </c>
      <c r="G178" s="27">
        <v>28642</v>
      </c>
      <c r="H178" s="22">
        <f>IF(I178&lt;=2000,$F$5+(I178/24),"error")</f>
        <v>44577.058333333334</v>
      </c>
      <c r="I178" s="238">
        <f t="shared" si="19"/>
        <v>193.40000000000146</v>
      </c>
      <c r="J178" s="17" t="str">
        <f t="shared" si="18"/>
        <v>NOT DUE</v>
      </c>
      <c r="K178" s="31" t="s">
        <v>879</v>
      </c>
      <c r="L178" s="20"/>
    </row>
    <row r="179" spans="1:12" ht="36" customHeight="1">
      <c r="A179" s="17" t="s">
        <v>1591</v>
      </c>
      <c r="B179" s="31" t="s">
        <v>889</v>
      </c>
      <c r="C179" s="31" t="s">
        <v>880</v>
      </c>
      <c r="D179" s="21">
        <v>6000</v>
      </c>
      <c r="E179" s="13">
        <v>41662</v>
      </c>
      <c r="F179" s="250">
        <v>44293</v>
      </c>
      <c r="G179" s="251">
        <v>26528.3</v>
      </c>
      <c r="H179" s="22">
        <f>IF(I179&lt;=6000,$F$5+(I179/24),"error")</f>
        <v>44655.654166666667</v>
      </c>
      <c r="I179" s="238">
        <f t="shared" si="19"/>
        <v>2079.7000000000007</v>
      </c>
      <c r="J179" s="17" t="str">
        <f t="shared" si="18"/>
        <v>NOT DUE</v>
      </c>
      <c r="K179" s="31" t="s">
        <v>863</v>
      </c>
      <c r="L179" s="20" t="s">
        <v>4991</v>
      </c>
    </row>
    <row r="180" spans="1:12" ht="36" customHeight="1">
      <c r="A180" s="17" t="s">
        <v>1592</v>
      </c>
      <c r="B180" s="31" t="s">
        <v>889</v>
      </c>
      <c r="C180" s="31" t="s">
        <v>881</v>
      </c>
      <c r="D180" s="21">
        <v>6000</v>
      </c>
      <c r="E180" s="13">
        <v>41662</v>
      </c>
      <c r="F180" s="250">
        <v>44291</v>
      </c>
      <c r="G180" s="251">
        <v>26528.3</v>
      </c>
      <c r="H180" s="22">
        <f>IF(I180&lt;=6000,$F$5+(I180/24),"error")</f>
        <v>44655.654166666667</v>
      </c>
      <c r="I180" s="238">
        <f t="shared" si="19"/>
        <v>2079.7000000000007</v>
      </c>
      <c r="J180" s="17" t="str">
        <f t="shared" si="18"/>
        <v>NOT DUE</v>
      </c>
      <c r="K180" s="31" t="s">
        <v>886</v>
      </c>
      <c r="L180" s="20" t="s">
        <v>5214</v>
      </c>
    </row>
    <row r="181" spans="1:12" ht="36" customHeight="1">
      <c r="A181" s="17" t="s">
        <v>1593</v>
      </c>
      <c r="B181" s="31" t="s">
        <v>889</v>
      </c>
      <c r="C181" s="31" t="s">
        <v>885</v>
      </c>
      <c r="D181" s="21">
        <v>6000</v>
      </c>
      <c r="E181" s="13">
        <v>41662</v>
      </c>
      <c r="F181" s="250">
        <v>44291</v>
      </c>
      <c r="G181" s="251">
        <v>26528.3</v>
      </c>
      <c r="H181" s="22">
        <f>IF(I181&lt;=6000,$F$5+(I181/24),"error")</f>
        <v>44655.654166666667</v>
      </c>
      <c r="I181" s="238">
        <f t="shared" si="19"/>
        <v>2079.7000000000007</v>
      </c>
      <c r="J181" s="17" t="str">
        <f t="shared" si="18"/>
        <v>NOT DUE</v>
      </c>
      <c r="K181" s="31" t="s">
        <v>887</v>
      </c>
      <c r="L181" s="20" t="s">
        <v>5213</v>
      </c>
    </row>
    <row r="182" spans="1:12" ht="36" customHeight="1">
      <c r="A182" s="17" t="s">
        <v>1594</v>
      </c>
      <c r="B182" s="31" t="s">
        <v>889</v>
      </c>
      <c r="C182" s="31" t="s">
        <v>882</v>
      </c>
      <c r="D182" s="21">
        <v>12000</v>
      </c>
      <c r="E182" s="13">
        <v>41662</v>
      </c>
      <c r="F182" s="250">
        <v>44291</v>
      </c>
      <c r="G182" s="251">
        <v>26528.3</v>
      </c>
      <c r="H182" s="22">
        <f t="shared" si="20"/>
        <v>44905.654166666667</v>
      </c>
      <c r="I182" s="238">
        <f t="shared" si="19"/>
        <v>8079.7000000000007</v>
      </c>
      <c r="J182" s="17" t="str">
        <f t="shared" si="18"/>
        <v>NOT DUE</v>
      </c>
      <c r="K182" s="31" t="s">
        <v>888</v>
      </c>
      <c r="L182" s="20" t="s">
        <v>5213</v>
      </c>
    </row>
    <row r="183" spans="1:12" ht="36" customHeight="1">
      <c r="A183" s="17" t="s">
        <v>1595</v>
      </c>
      <c r="B183" s="31" t="s">
        <v>889</v>
      </c>
      <c r="C183" s="31" t="s">
        <v>883</v>
      </c>
      <c r="D183" s="43">
        <v>24000</v>
      </c>
      <c r="E183" s="13">
        <v>41662</v>
      </c>
      <c r="F183" s="250">
        <v>44291</v>
      </c>
      <c r="G183" s="251">
        <v>26528.3</v>
      </c>
      <c r="H183" s="22">
        <f>IF(I183&lt;=24000,$F$5+(I183/24),"error")</f>
        <v>45405.654166666667</v>
      </c>
      <c r="I183" s="238">
        <f t="shared" si="19"/>
        <v>20079.7</v>
      </c>
      <c r="J183" s="17" t="str">
        <f t="shared" si="18"/>
        <v>NOT DUE</v>
      </c>
      <c r="K183" s="31" t="s">
        <v>888</v>
      </c>
      <c r="L183" s="20" t="s">
        <v>5213</v>
      </c>
    </row>
    <row r="184" spans="1:12" ht="36" customHeight="1">
      <c r="A184" s="17" t="s">
        <v>1596</v>
      </c>
      <c r="B184" s="31" t="s">
        <v>889</v>
      </c>
      <c r="C184" s="31" t="s">
        <v>884</v>
      </c>
      <c r="D184" s="21">
        <v>24000</v>
      </c>
      <c r="E184" s="13">
        <v>41662</v>
      </c>
      <c r="F184" s="250">
        <v>44291</v>
      </c>
      <c r="G184" s="251">
        <v>26528.3</v>
      </c>
      <c r="H184" s="22">
        <f>IF(I184&lt;=24000,$F$5+(I184/24),"error")</f>
        <v>45405.654166666667</v>
      </c>
      <c r="I184" s="238">
        <f t="shared" si="19"/>
        <v>20079.7</v>
      </c>
      <c r="J184" s="17" t="str">
        <f t="shared" si="18"/>
        <v>NOT DUE</v>
      </c>
      <c r="K184" s="31" t="s">
        <v>888</v>
      </c>
      <c r="L184" s="20" t="s">
        <v>5213</v>
      </c>
    </row>
    <row r="185" spans="1:12" ht="36" customHeight="1">
      <c r="A185" s="17" t="s">
        <v>1597</v>
      </c>
      <c r="B185" s="31" t="s">
        <v>890</v>
      </c>
      <c r="C185" s="31" t="s">
        <v>880</v>
      </c>
      <c r="D185" s="21">
        <v>6000</v>
      </c>
      <c r="E185" s="13">
        <v>41662</v>
      </c>
      <c r="F185" s="250">
        <v>44293</v>
      </c>
      <c r="G185" s="251">
        <v>26528.3</v>
      </c>
      <c r="H185" s="22">
        <f>IF(I185&lt;=6000,$F$5+(I185/24),"error")</f>
        <v>44655.654166666667</v>
      </c>
      <c r="I185" s="238">
        <f t="shared" si="19"/>
        <v>2079.7000000000007</v>
      </c>
      <c r="J185" s="17" t="str">
        <f t="shared" si="18"/>
        <v>NOT DUE</v>
      </c>
      <c r="K185" s="31" t="s">
        <v>863</v>
      </c>
      <c r="L185" s="20" t="s">
        <v>4991</v>
      </c>
    </row>
    <row r="186" spans="1:12" ht="36" customHeight="1">
      <c r="A186" s="17" t="s">
        <v>1598</v>
      </c>
      <c r="B186" s="31" t="s">
        <v>890</v>
      </c>
      <c r="C186" s="31" t="s">
        <v>881</v>
      </c>
      <c r="D186" s="21">
        <v>6000</v>
      </c>
      <c r="E186" s="13">
        <v>41662</v>
      </c>
      <c r="F186" s="250">
        <v>44292</v>
      </c>
      <c r="G186" s="251">
        <v>26528.3</v>
      </c>
      <c r="H186" s="22">
        <f t="shared" ref="H186:H187" si="21">IF(I186&lt;=6000,$F$5+(I186/24),"error")</f>
        <v>44655.654166666667</v>
      </c>
      <c r="I186" s="238">
        <f t="shared" si="19"/>
        <v>2079.7000000000007</v>
      </c>
      <c r="J186" s="17" t="str">
        <f t="shared" si="18"/>
        <v>NOT DUE</v>
      </c>
      <c r="K186" s="31" t="s">
        <v>886</v>
      </c>
      <c r="L186" s="20" t="s">
        <v>5214</v>
      </c>
    </row>
    <row r="187" spans="1:12" ht="36" customHeight="1">
      <c r="A187" s="17" t="s">
        <v>1599</v>
      </c>
      <c r="B187" s="31" t="s">
        <v>890</v>
      </c>
      <c r="C187" s="31" t="s">
        <v>885</v>
      </c>
      <c r="D187" s="21">
        <v>6000</v>
      </c>
      <c r="E187" s="13">
        <v>41662</v>
      </c>
      <c r="F187" s="250">
        <v>44292</v>
      </c>
      <c r="G187" s="251">
        <v>26528.3</v>
      </c>
      <c r="H187" s="22">
        <f t="shared" si="21"/>
        <v>44655.654166666667</v>
      </c>
      <c r="I187" s="238">
        <f t="shared" si="19"/>
        <v>2079.7000000000007</v>
      </c>
      <c r="J187" s="17" t="str">
        <f t="shared" si="18"/>
        <v>NOT DUE</v>
      </c>
      <c r="K187" s="31" t="s">
        <v>887</v>
      </c>
      <c r="L187" s="20" t="s">
        <v>5213</v>
      </c>
    </row>
    <row r="188" spans="1:12" ht="36" customHeight="1">
      <c r="A188" s="17" t="s">
        <v>1600</v>
      </c>
      <c r="B188" s="31" t="s">
        <v>890</v>
      </c>
      <c r="C188" s="31" t="s">
        <v>882</v>
      </c>
      <c r="D188" s="21">
        <v>12000</v>
      </c>
      <c r="E188" s="13">
        <v>41662</v>
      </c>
      <c r="F188" s="250">
        <v>44292</v>
      </c>
      <c r="G188" s="251">
        <v>26528.3</v>
      </c>
      <c r="H188" s="22">
        <f>IF(I188&lt;=12000,$F$5+(I188/24),"error")</f>
        <v>44905.654166666667</v>
      </c>
      <c r="I188" s="238">
        <f t="shared" si="19"/>
        <v>8079.7000000000007</v>
      </c>
      <c r="J188" s="17" t="str">
        <f t="shared" si="18"/>
        <v>NOT DUE</v>
      </c>
      <c r="K188" s="31" t="s">
        <v>888</v>
      </c>
      <c r="L188" s="20" t="s">
        <v>5213</v>
      </c>
    </row>
    <row r="189" spans="1:12" ht="36" customHeight="1">
      <c r="A189" s="17" t="s">
        <v>1601</v>
      </c>
      <c r="B189" s="31" t="s">
        <v>890</v>
      </c>
      <c r="C189" s="31" t="s">
        <v>883</v>
      </c>
      <c r="D189" s="43">
        <v>24000</v>
      </c>
      <c r="E189" s="13">
        <v>41662</v>
      </c>
      <c r="F189" s="250">
        <v>44292</v>
      </c>
      <c r="G189" s="251">
        <v>26528.3</v>
      </c>
      <c r="H189" s="22">
        <f t="shared" ref="H189:H190" si="22">IF(I189&lt;=24000,$F$5+(I189/24),"error")</f>
        <v>45405.654166666667</v>
      </c>
      <c r="I189" s="238">
        <f t="shared" si="19"/>
        <v>20079.7</v>
      </c>
      <c r="J189" s="17" t="str">
        <f t="shared" si="18"/>
        <v>NOT DUE</v>
      </c>
      <c r="K189" s="31" t="s">
        <v>888</v>
      </c>
      <c r="L189" s="20" t="s">
        <v>5213</v>
      </c>
    </row>
    <row r="190" spans="1:12" ht="36" customHeight="1">
      <c r="A190" s="17" t="s">
        <v>1602</v>
      </c>
      <c r="B190" s="31" t="s">
        <v>890</v>
      </c>
      <c r="C190" s="31" t="s">
        <v>884</v>
      </c>
      <c r="D190" s="21">
        <v>24000</v>
      </c>
      <c r="E190" s="13">
        <v>41662</v>
      </c>
      <c r="F190" s="250">
        <v>44292</v>
      </c>
      <c r="G190" s="251">
        <v>26528.3</v>
      </c>
      <c r="H190" s="22">
        <f t="shared" si="22"/>
        <v>45405.654166666667</v>
      </c>
      <c r="I190" s="238">
        <f t="shared" si="19"/>
        <v>20079.7</v>
      </c>
      <c r="J190" s="17" t="str">
        <f t="shared" si="18"/>
        <v>NOT DUE</v>
      </c>
      <c r="K190" s="31" t="s">
        <v>888</v>
      </c>
      <c r="L190" s="20" t="s">
        <v>5213</v>
      </c>
    </row>
    <row r="191" spans="1:12" ht="36" customHeight="1">
      <c r="A191" s="17" t="s">
        <v>1603</v>
      </c>
      <c r="B191" s="31" t="s">
        <v>891</v>
      </c>
      <c r="C191" s="31" t="s">
        <v>880</v>
      </c>
      <c r="D191" s="21">
        <v>6000</v>
      </c>
      <c r="E191" s="13">
        <v>41662</v>
      </c>
      <c r="F191" s="250">
        <v>44293</v>
      </c>
      <c r="G191" s="251">
        <v>26528.3</v>
      </c>
      <c r="H191" s="22">
        <f>IF(I191&lt;=6000,$F$5+(I191/24),"error")</f>
        <v>44655.654166666667</v>
      </c>
      <c r="I191" s="238">
        <f t="shared" si="19"/>
        <v>2079.7000000000007</v>
      </c>
      <c r="J191" s="17" t="str">
        <f t="shared" si="18"/>
        <v>NOT DUE</v>
      </c>
      <c r="K191" s="31" t="s">
        <v>863</v>
      </c>
      <c r="L191" s="20" t="s">
        <v>4991</v>
      </c>
    </row>
    <row r="192" spans="1:12" ht="36" customHeight="1">
      <c r="A192" s="17" t="s">
        <v>1604</v>
      </c>
      <c r="B192" s="31" t="s">
        <v>891</v>
      </c>
      <c r="C192" s="31" t="s">
        <v>881</v>
      </c>
      <c r="D192" s="21">
        <v>6000</v>
      </c>
      <c r="E192" s="13">
        <v>41662</v>
      </c>
      <c r="F192" s="250">
        <v>44291</v>
      </c>
      <c r="G192" s="251">
        <v>26528.3</v>
      </c>
      <c r="H192" s="22">
        <f t="shared" ref="H192:H193" si="23">IF(I192&lt;=6000,$F$5+(I192/24),"error")</f>
        <v>44655.654166666667</v>
      </c>
      <c r="I192" s="238">
        <f t="shared" si="19"/>
        <v>2079.7000000000007</v>
      </c>
      <c r="J192" s="17" t="str">
        <f t="shared" si="18"/>
        <v>NOT DUE</v>
      </c>
      <c r="K192" s="31" t="s">
        <v>886</v>
      </c>
      <c r="L192" s="20" t="s">
        <v>5214</v>
      </c>
    </row>
    <row r="193" spans="1:12" ht="36" customHeight="1">
      <c r="A193" s="17" t="s">
        <v>1605</v>
      </c>
      <c r="B193" s="31" t="s">
        <v>891</v>
      </c>
      <c r="C193" s="31" t="s">
        <v>885</v>
      </c>
      <c r="D193" s="21">
        <v>6000</v>
      </c>
      <c r="E193" s="13">
        <v>41662</v>
      </c>
      <c r="F193" s="250">
        <v>44291</v>
      </c>
      <c r="G193" s="251">
        <v>26528.3</v>
      </c>
      <c r="H193" s="22">
        <f t="shared" si="23"/>
        <v>44655.654166666667</v>
      </c>
      <c r="I193" s="238">
        <f t="shared" si="19"/>
        <v>2079.7000000000007</v>
      </c>
      <c r="J193" s="17" t="str">
        <f t="shared" si="18"/>
        <v>NOT DUE</v>
      </c>
      <c r="K193" s="31" t="s">
        <v>887</v>
      </c>
      <c r="L193" s="20" t="s">
        <v>5213</v>
      </c>
    </row>
    <row r="194" spans="1:12" ht="36" customHeight="1">
      <c r="A194" s="17" t="s">
        <v>1606</v>
      </c>
      <c r="B194" s="31" t="s">
        <v>891</v>
      </c>
      <c r="C194" s="31" t="s">
        <v>882</v>
      </c>
      <c r="D194" s="21">
        <v>12000</v>
      </c>
      <c r="E194" s="13">
        <v>41662</v>
      </c>
      <c r="F194" s="250">
        <v>44291</v>
      </c>
      <c r="G194" s="251">
        <v>26528.3</v>
      </c>
      <c r="H194" s="22">
        <f>IF(I194&lt;=12000,$F$5+(I194/24),"error")</f>
        <v>44905.654166666667</v>
      </c>
      <c r="I194" s="238">
        <f t="shared" si="19"/>
        <v>8079.7000000000007</v>
      </c>
      <c r="J194" s="17" t="str">
        <f t="shared" si="18"/>
        <v>NOT DUE</v>
      </c>
      <c r="K194" s="31" t="s">
        <v>888</v>
      </c>
      <c r="L194" s="20" t="s">
        <v>5213</v>
      </c>
    </row>
    <row r="195" spans="1:12" ht="36" customHeight="1">
      <c r="A195" s="17" t="s">
        <v>1607</v>
      </c>
      <c r="B195" s="31" t="s">
        <v>891</v>
      </c>
      <c r="C195" s="31" t="s">
        <v>883</v>
      </c>
      <c r="D195" s="43">
        <v>24000</v>
      </c>
      <c r="E195" s="13">
        <v>41662</v>
      </c>
      <c r="F195" s="250">
        <v>44291</v>
      </c>
      <c r="G195" s="251">
        <v>26528.3</v>
      </c>
      <c r="H195" s="22">
        <f t="shared" ref="H195:H196" si="24">IF(I195&lt;=24000,$F$5+(I195/24),"error")</f>
        <v>45405.654166666667</v>
      </c>
      <c r="I195" s="238">
        <f t="shared" si="19"/>
        <v>20079.7</v>
      </c>
      <c r="J195" s="17" t="str">
        <f t="shared" si="18"/>
        <v>NOT DUE</v>
      </c>
      <c r="K195" s="31" t="s">
        <v>888</v>
      </c>
      <c r="L195" s="20" t="s">
        <v>5213</v>
      </c>
    </row>
    <row r="196" spans="1:12" ht="36" customHeight="1">
      <c r="A196" s="17" t="s">
        <v>1608</v>
      </c>
      <c r="B196" s="31" t="s">
        <v>891</v>
      </c>
      <c r="C196" s="31" t="s">
        <v>884</v>
      </c>
      <c r="D196" s="21">
        <v>24000</v>
      </c>
      <c r="E196" s="13">
        <v>41662</v>
      </c>
      <c r="F196" s="250">
        <v>44291</v>
      </c>
      <c r="G196" s="251">
        <v>26528.3</v>
      </c>
      <c r="H196" s="22">
        <f t="shared" si="24"/>
        <v>45405.654166666667</v>
      </c>
      <c r="I196" s="238">
        <f t="shared" si="19"/>
        <v>20079.7</v>
      </c>
      <c r="J196" s="17" t="str">
        <f t="shared" si="18"/>
        <v>NOT DUE</v>
      </c>
      <c r="K196" s="31" t="s">
        <v>888</v>
      </c>
      <c r="L196" s="20" t="s">
        <v>5213</v>
      </c>
    </row>
    <row r="197" spans="1:12" ht="36" customHeight="1">
      <c r="A197" s="17" t="s">
        <v>1609</v>
      </c>
      <c r="B197" s="31" t="s">
        <v>892</v>
      </c>
      <c r="C197" s="31" t="s">
        <v>880</v>
      </c>
      <c r="D197" s="21">
        <v>6000</v>
      </c>
      <c r="E197" s="13">
        <v>41662</v>
      </c>
      <c r="F197" s="250">
        <v>44293</v>
      </c>
      <c r="G197" s="251">
        <v>26528.3</v>
      </c>
      <c r="H197" s="22">
        <f>IF(I197&lt;=6000,$F$5+(I197/24),"error")</f>
        <v>44655.654166666667</v>
      </c>
      <c r="I197" s="238">
        <f t="shared" si="19"/>
        <v>2079.7000000000007</v>
      </c>
      <c r="J197" s="17" t="str">
        <f t="shared" si="18"/>
        <v>NOT DUE</v>
      </c>
      <c r="K197" s="31" t="s">
        <v>863</v>
      </c>
      <c r="L197" s="20" t="s">
        <v>4991</v>
      </c>
    </row>
    <row r="198" spans="1:12" ht="36" customHeight="1">
      <c r="A198" s="17" t="s">
        <v>1610</v>
      </c>
      <c r="B198" s="31" t="s">
        <v>892</v>
      </c>
      <c r="C198" s="31" t="s">
        <v>881</v>
      </c>
      <c r="D198" s="21">
        <v>6000</v>
      </c>
      <c r="E198" s="13">
        <v>41662</v>
      </c>
      <c r="F198" s="250">
        <v>44292</v>
      </c>
      <c r="G198" s="251">
        <v>26528.3</v>
      </c>
      <c r="H198" s="22">
        <f t="shared" ref="H198:H199" si="25">IF(I198&lt;=6000,$F$5+(I198/24),"error")</f>
        <v>44655.654166666667</v>
      </c>
      <c r="I198" s="238">
        <f t="shared" si="19"/>
        <v>2079.7000000000007</v>
      </c>
      <c r="J198" s="17" t="str">
        <f t="shared" si="18"/>
        <v>NOT DUE</v>
      </c>
      <c r="K198" s="31" t="s">
        <v>886</v>
      </c>
      <c r="L198" s="20" t="s">
        <v>5214</v>
      </c>
    </row>
    <row r="199" spans="1:12" ht="36" customHeight="1">
      <c r="A199" s="17" t="s">
        <v>1611</v>
      </c>
      <c r="B199" s="31" t="s">
        <v>892</v>
      </c>
      <c r="C199" s="31" t="s">
        <v>885</v>
      </c>
      <c r="D199" s="21">
        <v>6000</v>
      </c>
      <c r="E199" s="13">
        <v>41662</v>
      </c>
      <c r="F199" s="250">
        <v>44292</v>
      </c>
      <c r="G199" s="251">
        <v>26528.3</v>
      </c>
      <c r="H199" s="22">
        <f t="shared" si="25"/>
        <v>44655.654166666667</v>
      </c>
      <c r="I199" s="238">
        <f t="shared" si="19"/>
        <v>2079.7000000000007</v>
      </c>
      <c r="J199" s="17" t="str">
        <f t="shared" si="18"/>
        <v>NOT DUE</v>
      </c>
      <c r="K199" s="31" t="s">
        <v>887</v>
      </c>
      <c r="L199" s="20" t="s">
        <v>5213</v>
      </c>
    </row>
    <row r="200" spans="1:12" ht="36" customHeight="1">
      <c r="A200" s="17" t="s">
        <v>1612</v>
      </c>
      <c r="B200" s="31" t="s">
        <v>892</v>
      </c>
      <c r="C200" s="31" t="s">
        <v>882</v>
      </c>
      <c r="D200" s="21">
        <v>12000</v>
      </c>
      <c r="E200" s="13">
        <v>41662</v>
      </c>
      <c r="F200" s="250">
        <v>44292</v>
      </c>
      <c r="G200" s="251">
        <v>26528.3</v>
      </c>
      <c r="H200" s="22">
        <f>IF(I200&lt;=12000,$F$5+(I200/24),"error")</f>
        <v>44905.654166666667</v>
      </c>
      <c r="I200" s="238">
        <f t="shared" si="19"/>
        <v>8079.7000000000007</v>
      </c>
      <c r="J200" s="17" t="str">
        <f t="shared" si="18"/>
        <v>NOT DUE</v>
      </c>
      <c r="K200" s="31" t="s">
        <v>888</v>
      </c>
      <c r="L200" s="20" t="s">
        <v>5213</v>
      </c>
    </row>
    <row r="201" spans="1:12" ht="36" customHeight="1">
      <c r="A201" s="17" t="s">
        <v>1613</v>
      </c>
      <c r="B201" s="31" t="s">
        <v>892</v>
      </c>
      <c r="C201" s="31" t="s">
        <v>883</v>
      </c>
      <c r="D201" s="43">
        <v>24000</v>
      </c>
      <c r="E201" s="13">
        <v>41662</v>
      </c>
      <c r="F201" s="250">
        <v>44292</v>
      </c>
      <c r="G201" s="251">
        <v>26528.3</v>
      </c>
      <c r="H201" s="22">
        <f t="shared" ref="H201:H202" si="26">IF(I201&lt;=24000,$F$5+(I201/24),"error")</f>
        <v>45405.654166666667</v>
      </c>
      <c r="I201" s="238">
        <f t="shared" si="19"/>
        <v>20079.7</v>
      </c>
      <c r="J201" s="17" t="str">
        <f t="shared" ref="J201:J264" si="27">IF(I201="","",IF(I201&lt;0,"OVERDUE","NOT DUE"))</f>
        <v>NOT DUE</v>
      </c>
      <c r="K201" s="31" t="s">
        <v>888</v>
      </c>
      <c r="L201" s="20" t="s">
        <v>5213</v>
      </c>
    </row>
    <row r="202" spans="1:12" ht="36" customHeight="1">
      <c r="A202" s="17" t="s">
        <v>1614</v>
      </c>
      <c r="B202" s="31" t="s">
        <v>892</v>
      </c>
      <c r="C202" s="31" t="s">
        <v>884</v>
      </c>
      <c r="D202" s="21">
        <v>24000</v>
      </c>
      <c r="E202" s="13">
        <v>41662</v>
      </c>
      <c r="F202" s="250">
        <v>44292</v>
      </c>
      <c r="G202" s="251">
        <v>26528.3</v>
      </c>
      <c r="H202" s="22">
        <f t="shared" si="26"/>
        <v>45405.654166666667</v>
      </c>
      <c r="I202" s="238">
        <f t="shared" ref="I202:I226" si="28">D202-($F$4-G202)</f>
        <v>20079.7</v>
      </c>
      <c r="J202" s="17" t="str">
        <f t="shared" si="27"/>
        <v>NOT DUE</v>
      </c>
      <c r="K202" s="31" t="s">
        <v>888</v>
      </c>
      <c r="L202" s="20" t="s">
        <v>5213</v>
      </c>
    </row>
    <row r="203" spans="1:12" ht="36" customHeight="1">
      <c r="A203" s="17" t="s">
        <v>1615</v>
      </c>
      <c r="B203" s="31" t="s">
        <v>893</v>
      </c>
      <c r="C203" s="31" t="s">
        <v>880</v>
      </c>
      <c r="D203" s="21">
        <v>6000</v>
      </c>
      <c r="E203" s="13">
        <v>41662</v>
      </c>
      <c r="F203" s="250">
        <v>44293</v>
      </c>
      <c r="G203" s="251">
        <v>26528.3</v>
      </c>
      <c r="H203" s="22">
        <f>IF(I203&lt;=6000,$F$5+(I203/24),"error")</f>
        <v>44655.654166666667</v>
      </c>
      <c r="I203" s="23">
        <f t="shared" si="28"/>
        <v>2079.7000000000007</v>
      </c>
      <c r="J203" s="17" t="str">
        <f t="shared" si="27"/>
        <v>NOT DUE</v>
      </c>
      <c r="K203" s="31" t="s">
        <v>863</v>
      </c>
      <c r="L203" s="20" t="s">
        <v>4991</v>
      </c>
    </row>
    <row r="204" spans="1:12" ht="36" customHeight="1">
      <c r="A204" s="17" t="s">
        <v>1616</v>
      </c>
      <c r="B204" s="31" t="s">
        <v>893</v>
      </c>
      <c r="C204" s="31" t="s">
        <v>881</v>
      </c>
      <c r="D204" s="21">
        <v>6000</v>
      </c>
      <c r="E204" s="13">
        <v>41662</v>
      </c>
      <c r="F204" s="250">
        <v>44292</v>
      </c>
      <c r="G204" s="251">
        <v>26528.3</v>
      </c>
      <c r="H204" s="22">
        <f t="shared" ref="H204:H205" si="29">IF(I204&lt;=6000,$F$5+(I204/24),"error")</f>
        <v>44655.654166666667</v>
      </c>
      <c r="I204" s="23">
        <f t="shared" si="28"/>
        <v>2079.7000000000007</v>
      </c>
      <c r="J204" s="17" t="str">
        <f t="shared" si="27"/>
        <v>NOT DUE</v>
      </c>
      <c r="K204" s="31" t="s">
        <v>886</v>
      </c>
      <c r="L204" s="20" t="s">
        <v>5214</v>
      </c>
    </row>
    <row r="205" spans="1:12" ht="36" customHeight="1">
      <c r="A205" s="17" t="s">
        <v>1617</v>
      </c>
      <c r="B205" s="31" t="s">
        <v>893</v>
      </c>
      <c r="C205" s="31" t="s">
        <v>885</v>
      </c>
      <c r="D205" s="21">
        <v>6000</v>
      </c>
      <c r="E205" s="13">
        <v>41662</v>
      </c>
      <c r="F205" s="250">
        <v>44292</v>
      </c>
      <c r="G205" s="251">
        <v>26528.3</v>
      </c>
      <c r="H205" s="22">
        <f t="shared" si="29"/>
        <v>44655.654166666667</v>
      </c>
      <c r="I205" s="23">
        <f t="shared" si="28"/>
        <v>2079.7000000000007</v>
      </c>
      <c r="J205" s="17" t="str">
        <f t="shared" si="27"/>
        <v>NOT DUE</v>
      </c>
      <c r="K205" s="31" t="s">
        <v>887</v>
      </c>
      <c r="L205" s="20" t="s">
        <v>5213</v>
      </c>
    </row>
    <row r="206" spans="1:12" ht="36" customHeight="1">
      <c r="A206" s="17" t="s">
        <v>1618</v>
      </c>
      <c r="B206" s="31" t="s">
        <v>893</v>
      </c>
      <c r="C206" s="31" t="s">
        <v>882</v>
      </c>
      <c r="D206" s="21">
        <v>12000</v>
      </c>
      <c r="E206" s="13">
        <v>41662</v>
      </c>
      <c r="F206" s="250">
        <v>44292</v>
      </c>
      <c r="G206" s="251">
        <v>26528.3</v>
      </c>
      <c r="H206" s="22">
        <f>IF(I206&lt;=12000,$F$5+(I206/24),"error")</f>
        <v>44905.654166666667</v>
      </c>
      <c r="I206" s="238">
        <f t="shared" si="28"/>
        <v>8079.7000000000007</v>
      </c>
      <c r="J206" s="17" t="str">
        <f t="shared" si="27"/>
        <v>NOT DUE</v>
      </c>
      <c r="K206" s="31" t="s">
        <v>888</v>
      </c>
      <c r="L206" s="20" t="s">
        <v>5213</v>
      </c>
    </row>
    <row r="207" spans="1:12" ht="36" customHeight="1">
      <c r="A207" s="17" t="s">
        <v>1619</v>
      </c>
      <c r="B207" s="31" t="s">
        <v>893</v>
      </c>
      <c r="C207" s="31" t="s">
        <v>883</v>
      </c>
      <c r="D207" s="43">
        <v>24000</v>
      </c>
      <c r="E207" s="13">
        <v>41662</v>
      </c>
      <c r="F207" s="250">
        <v>44292</v>
      </c>
      <c r="G207" s="251">
        <v>26528.3</v>
      </c>
      <c r="H207" s="22">
        <f t="shared" ref="H207:H208" si="30">IF(I207&lt;=24000,$F$5+(I207/24),"error")</f>
        <v>45405.654166666667</v>
      </c>
      <c r="I207" s="238">
        <f t="shared" si="28"/>
        <v>20079.7</v>
      </c>
      <c r="J207" s="17" t="str">
        <f t="shared" si="27"/>
        <v>NOT DUE</v>
      </c>
      <c r="K207" s="31" t="s">
        <v>888</v>
      </c>
      <c r="L207" s="20" t="s">
        <v>5213</v>
      </c>
    </row>
    <row r="208" spans="1:12" ht="36" customHeight="1">
      <c r="A208" s="17" t="s">
        <v>1620</v>
      </c>
      <c r="B208" s="31" t="s">
        <v>893</v>
      </c>
      <c r="C208" s="31" t="s">
        <v>884</v>
      </c>
      <c r="D208" s="21">
        <v>24000</v>
      </c>
      <c r="E208" s="13">
        <v>41662</v>
      </c>
      <c r="F208" s="250">
        <v>44292</v>
      </c>
      <c r="G208" s="251">
        <v>26528.3</v>
      </c>
      <c r="H208" s="22">
        <f t="shared" si="30"/>
        <v>45405.654166666667</v>
      </c>
      <c r="I208" s="238">
        <f t="shared" si="28"/>
        <v>20079.7</v>
      </c>
      <c r="J208" s="17" t="str">
        <f t="shared" si="27"/>
        <v>NOT DUE</v>
      </c>
      <c r="K208" s="31" t="s">
        <v>888</v>
      </c>
      <c r="L208" s="20" t="s">
        <v>5213</v>
      </c>
    </row>
    <row r="209" spans="1:13" ht="36" customHeight="1">
      <c r="A209" s="17" t="s">
        <v>1621</v>
      </c>
      <c r="B209" s="31" t="s">
        <v>925</v>
      </c>
      <c r="C209" s="31" t="s">
        <v>924</v>
      </c>
      <c r="D209" s="50">
        <v>1500</v>
      </c>
      <c r="E209" s="13">
        <v>41662</v>
      </c>
      <c r="F209" s="250">
        <v>44495</v>
      </c>
      <c r="G209" s="251">
        <v>29380</v>
      </c>
      <c r="H209" s="22">
        <f>IF(I209&lt;=1500,$F$5+(I209/24),"error")</f>
        <v>44586.974999999999</v>
      </c>
      <c r="I209" s="23">
        <f t="shared" si="28"/>
        <v>431.40000000000146</v>
      </c>
      <c r="J209" s="17" t="str">
        <f t="shared" si="27"/>
        <v>NOT DUE</v>
      </c>
      <c r="K209" s="31" t="s">
        <v>930</v>
      </c>
      <c r="L209" s="20" t="s">
        <v>5298</v>
      </c>
    </row>
    <row r="210" spans="1:13" ht="36" customHeight="1">
      <c r="A210" s="17" t="s">
        <v>1622</v>
      </c>
      <c r="B210" s="31" t="s">
        <v>926</v>
      </c>
      <c r="C210" s="31" t="s">
        <v>924</v>
      </c>
      <c r="D210" s="50">
        <v>1500</v>
      </c>
      <c r="E210" s="13">
        <v>41662</v>
      </c>
      <c r="F210" s="250">
        <v>44495</v>
      </c>
      <c r="G210" s="251">
        <v>29380</v>
      </c>
      <c r="H210" s="22">
        <f t="shared" ref="H210:H213" si="31">IF(I210&lt;=1500,$F$5+(I210/24),"error")</f>
        <v>44586.974999999999</v>
      </c>
      <c r="I210" s="23">
        <f t="shared" si="28"/>
        <v>431.40000000000146</v>
      </c>
      <c r="J210" s="17" t="str">
        <f t="shared" si="27"/>
        <v>NOT DUE</v>
      </c>
      <c r="K210" s="31" t="s">
        <v>930</v>
      </c>
      <c r="L210" s="20" t="s">
        <v>5298</v>
      </c>
    </row>
    <row r="211" spans="1:13" ht="36" customHeight="1">
      <c r="A211" s="17" t="s">
        <v>1623</v>
      </c>
      <c r="B211" s="31" t="s">
        <v>927</v>
      </c>
      <c r="C211" s="31" t="s">
        <v>924</v>
      </c>
      <c r="D211" s="50">
        <v>1500</v>
      </c>
      <c r="E211" s="13">
        <v>41662</v>
      </c>
      <c r="F211" s="250">
        <v>44495</v>
      </c>
      <c r="G211" s="251">
        <v>29380</v>
      </c>
      <c r="H211" s="22">
        <f t="shared" si="31"/>
        <v>44586.974999999999</v>
      </c>
      <c r="I211" s="23">
        <f t="shared" si="28"/>
        <v>431.40000000000146</v>
      </c>
      <c r="J211" s="17" t="str">
        <f t="shared" si="27"/>
        <v>NOT DUE</v>
      </c>
      <c r="K211" s="31" t="s">
        <v>930</v>
      </c>
      <c r="L211" s="20" t="s">
        <v>5298</v>
      </c>
    </row>
    <row r="212" spans="1:13" ht="36" customHeight="1">
      <c r="A212" s="17" t="s">
        <v>1624</v>
      </c>
      <c r="B212" s="31" t="s">
        <v>928</v>
      </c>
      <c r="C212" s="31" t="s">
        <v>924</v>
      </c>
      <c r="D212" s="50">
        <v>1500</v>
      </c>
      <c r="E212" s="13">
        <v>41662</v>
      </c>
      <c r="F212" s="250">
        <v>44495</v>
      </c>
      <c r="G212" s="251">
        <v>29380</v>
      </c>
      <c r="H212" s="22">
        <f t="shared" si="31"/>
        <v>44586.974999999999</v>
      </c>
      <c r="I212" s="23">
        <f t="shared" si="28"/>
        <v>431.40000000000146</v>
      </c>
      <c r="J212" s="17" t="str">
        <f t="shared" si="27"/>
        <v>NOT DUE</v>
      </c>
      <c r="K212" s="31" t="s">
        <v>930</v>
      </c>
      <c r="L212" s="20" t="s">
        <v>5298</v>
      </c>
    </row>
    <row r="213" spans="1:13" ht="36" customHeight="1">
      <c r="A213" s="17" t="s">
        <v>1625</v>
      </c>
      <c r="B213" s="31" t="s">
        <v>929</v>
      </c>
      <c r="C213" s="31" t="s">
        <v>924</v>
      </c>
      <c r="D213" s="50">
        <v>1500</v>
      </c>
      <c r="E213" s="13">
        <v>41662</v>
      </c>
      <c r="F213" s="250">
        <v>44495</v>
      </c>
      <c r="G213" s="251">
        <v>29380</v>
      </c>
      <c r="H213" s="22">
        <f t="shared" si="31"/>
        <v>44586.974999999999</v>
      </c>
      <c r="I213" s="23">
        <f t="shared" si="28"/>
        <v>431.40000000000146</v>
      </c>
      <c r="J213" s="17" t="str">
        <f t="shared" si="27"/>
        <v>NOT DUE</v>
      </c>
      <c r="K213" s="31" t="s">
        <v>930</v>
      </c>
      <c r="L213" s="20" t="s">
        <v>5298</v>
      </c>
    </row>
    <row r="214" spans="1:13" ht="36" customHeight="1">
      <c r="A214" s="17" t="s">
        <v>1626</v>
      </c>
      <c r="B214" s="31" t="s">
        <v>936</v>
      </c>
      <c r="C214" s="31" t="s">
        <v>937</v>
      </c>
      <c r="D214" s="50">
        <v>12000</v>
      </c>
      <c r="E214" s="13">
        <v>41662</v>
      </c>
      <c r="F214" s="13">
        <v>44175</v>
      </c>
      <c r="G214" s="27">
        <v>25000</v>
      </c>
      <c r="H214" s="22">
        <f>IF(I214&lt;=12000,$F$5+(I214/24),"error")</f>
        <v>44841.974999999999</v>
      </c>
      <c r="I214" s="23">
        <f t="shared" si="28"/>
        <v>6551.4000000000015</v>
      </c>
      <c r="J214" s="17" t="str">
        <f t="shared" si="27"/>
        <v>NOT DUE</v>
      </c>
      <c r="K214" s="31" t="s">
        <v>940</v>
      </c>
      <c r="L214" s="20"/>
    </row>
    <row r="215" spans="1:13" ht="36" customHeight="1">
      <c r="A215" s="17" t="s">
        <v>1627</v>
      </c>
      <c r="B215" s="31" t="s">
        <v>938</v>
      </c>
      <c r="C215" s="31" t="s">
        <v>939</v>
      </c>
      <c r="D215" s="21">
        <v>6000</v>
      </c>
      <c r="E215" s="13">
        <v>41662</v>
      </c>
      <c r="F215" s="13">
        <v>44174</v>
      </c>
      <c r="G215" s="27">
        <v>25000</v>
      </c>
      <c r="H215" s="22">
        <f>IF(I215&lt;=6000,$F$5+(I215/24),"error")</f>
        <v>44591.974999999999</v>
      </c>
      <c r="I215" s="23">
        <f t="shared" si="28"/>
        <v>551.40000000000146</v>
      </c>
      <c r="J215" s="17" t="str">
        <f t="shared" si="27"/>
        <v>NOT DUE</v>
      </c>
      <c r="K215" s="31" t="s">
        <v>941</v>
      </c>
      <c r="L215" s="20" t="s">
        <v>4454</v>
      </c>
    </row>
    <row r="216" spans="1:13" ht="36" customHeight="1">
      <c r="A216" s="17" t="s">
        <v>1628</v>
      </c>
      <c r="B216" s="31" t="s">
        <v>944</v>
      </c>
      <c r="C216" s="31" t="s">
        <v>945</v>
      </c>
      <c r="D216" s="21">
        <v>200</v>
      </c>
      <c r="E216" s="13">
        <v>41662</v>
      </c>
      <c r="F216" s="13">
        <v>44548</v>
      </c>
      <c r="G216" s="27">
        <v>30320.1</v>
      </c>
      <c r="H216" s="22">
        <f>IF(I216&lt;=200,$F$5+(I216/24),"error")</f>
        <v>44571.979166666664</v>
      </c>
      <c r="I216" s="238">
        <f t="shared" si="28"/>
        <v>71.5</v>
      </c>
      <c r="J216" s="17" t="str">
        <f t="shared" si="27"/>
        <v>NOT DUE</v>
      </c>
      <c r="K216" s="31" t="s">
        <v>953</v>
      </c>
      <c r="L216" s="125"/>
      <c r="M216" s="317"/>
    </row>
    <row r="217" spans="1:13" ht="36" customHeight="1">
      <c r="A217" s="17" t="s">
        <v>1629</v>
      </c>
      <c r="B217" s="31" t="s">
        <v>944</v>
      </c>
      <c r="C217" s="31" t="s">
        <v>946</v>
      </c>
      <c r="D217" s="21">
        <v>200</v>
      </c>
      <c r="E217" s="13">
        <v>41662</v>
      </c>
      <c r="F217" s="13">
        <v>44548</v>
      </c>
      <c r="G217" s="27">
        <v>30320.1</v>
      </c>
      <c r="H217" s="22">
        <f t="shared" ref="H217:H218" si="32">IF(I217&lt;=200,$F$5+(I217/24),"error")</f>
        <v>44571.979166666664</v>
      </c>
      <c r="I217" s="238">
        <f t="shared" si="28"/>
        <v>71.5</v>
      </c>
      <c r="J217" s="17" t="str">
        <f t="shared" si="27"/>
        <v>NOT DUE</v>
      </c>
      <c r="K217" s="31" t="s">
        <v>954</v>
      </c>
      <c r="L217" s="125"/>
      <c r="M217" s="317"/>
    </row>
    <row r="218" spans="1:13" ht="36" customHeight="1">
      <c r="A218" s="17" t="s">
        <v>1630</v>
      </c>
      <c r="B218" s="31" t="s">
        <v>944</v>
      </c>
      <c r="C218" s="31" t="s">
        <v>947</v>
      </c>
      <c r="D218" s="21">
        <v>200</v>
      </c>
      <c r="E218" s="13">
        <v>41662</v>
      </c>
      <c r="F218" s="13">
        <v>44548</v>
      </c>
      <c r="G218" s="27">
        <v>30320.1</v>
      </c>
      <c r="H218" s="22">
        <f t="shared" si="32"/>
        <v>44571.979166666664</v>
      </c>
      <c r="I218" s="238">
        <f t="shared" si="28"/>
        <v>71.5</v>
      </c>
      <c r="J218" s="17" t="str">
        <f t="shared" si="27"/>
        <v>NOT DUE</v>
      </c>
      <c r="K218" s="31" t="s">
        <v>955</v>
      </c>
      <c r="L218" s="125"/>
      <c r="M218" s="317"/>
    </row>
    <row r="219" spans="1:13" ht="36" customHeight="1">
      <c r="A219" s="17" t="s">
        <v>1631</v>
      </c>
      <c r="B219" s="31" t="s">
        <v>560</v>
      </c>
      <c r="C219" s="31" t="s">
        <v>948</v>
      </c>
      <c r="D219" s="21">
        <v>8000</v>
      </c>
      <c r="E219" s="13">
        <v>41662</v>
      </c>
      <c r="F219" s="13">
        <v>44259</v>
      </c>
      <c r="G219" s="27">
        <v>25297</v>
      </c>
      <c r="H219" s="22">
        <f>IF(I219&lt;=8000,$F$5+(I219/24),"error")</f>
        <v>44687.683333333334</v>
      </c>
      <c r="I219" s="238">
        <f t="shared" si="28"/>
        <v>2848.4000000000015</v>
      </c>
      <c r="J219" s="17" t="str">
        <f t="shared" si="27"/>
        <v>NOT DUE</v>
      </c>
      <c r="K219" s="31" t="s">
        <v>956</v>
      </c>
      <c r="L219" s="277" t="s">
        <v>5171</v>
      </c>
    </row>
    <row r="220" spans="1:13" ht="36" customHeight="1">
      <c r="A220" s="17" t="s">
        <v>1632</v>
      </c>
      <c r="B220" s="31" t="s">
        <v>560</v>
      </c>
      <c r="C220" s="31" t="s">
        <v>949</v>
      </c>
      <c r="D220" s="21">
        <v>8000</v>
      </c>
      <c r="E220" s="13">
        <v>41662</v>
      </c>
      <c r="F220" s="13">
        <v>44200</v>
      </c>
      <c r="G220" s="27">
        <v>25297</v>
      </c>
      <c r="H220" s="22">
        <f t="shared" ref="H220:H223" si="33">IF(I220&lt;=8000,$F$5+(I220/24),"error")</f>
        <v>44687.683333333334</v>
      </c>
      <c r="I220" s="238">
        <f t="shared" si="28"/>
        <v>2848.4000000000015</v>
      </c>
      <c r="J220" s="17" t="str">
        <f t="shared" si="27"/>
        <v>NOT DUE</v>
      </c>
      <c r="K220" s="31" t="s">
        <v>956</v>
      </c>
      <c r="L220" s="277" t="s">
        <v>5170</v>
      </c>
    </row>
    <row r="221" spans="1:13" ht="36" customHeight="1">
      <c r="A221" s="17" t="s">
        <v>1633</v>
      </c>
      <c r="B221" s="31" t="s">
        <v>560</v>
      </c>
      <c r="C221" s="31" t="s">
        <v>950</v>
      </c>
      <c r="D221" s="21">
        <v>8000</v>
      </c>
      <c r="E221" s="13">
        <v>41662</v>
      </c>
      <c r="F221" s="13">
        <v>44200</v>
      </c>
      <c r="G221" s="27">
        <v>25297</v>
      </c>
      <c r="H221" s="22">
        <f t="shared" si="33"/>
        <v>44687.683333333334</v>
      </c>
      <c r="I221" s="238">
        <f t="shared" si="28"/>
        <v>2848.4000000000015</v>
      </c>
      <c r="J221" s="17" t="str">
        <f t="shared" si="27"/>
        <v>NOT DUE</v>
      </c>
      <c r="K221" s="31" t="s">
        <v>957</v>
      </c>
      <c r="L221" s="277"/>
    </row>
    <row r="222" spans="1:13" ht="36" customHeight="1">
      <c r="A222" s="17" t="s">
        <v>1634</v>
      </c>
      <c r="B222" s="31" t="s">
        <v>560</v>
      </c>
      <c r="C222" s="31" t="s">
        <v>951</v>
      </c>
      <c r="D222" s="21">
        <v>8000</v>
      </c>
      <c r="E222" s="13">
        <v>41662</v>
      </c>
      <c r="F222" s="13">
        <v>44200</v>
      </c>
      <c r="G222" s="27">
        <v>25297</v>
      </c>
      <c r="H222" s="22">
        <f t="shared" si="33"/>
        <v>44687.683333333334</v>
      </c>
      <c r="I222" s="238">
        <f t="shared" si="28"/>
        <v>2848.4000000000015</v>
      </c>
      <c r="J222" s="17" t="str">
        <f t="shared" si="27"/>
        <v>NOT DUE</v>
      </c>
      <c r="K222" s="31" t="s">
        <v>957</v>
      </c>
      <c r="L222" s="277" t="s">
        <v>5215</v>
      </c>
    </row>
    <row r="223" spans="1:13" ht="36" customHeight="1">
      <c r="A223" s="17" t="s">
        <v>1635</v>
      </c>
      <c r="B223" s="31" t="s">
        <v>560</v>
      </c>
      <c r="C223" s="31" t="s">
        <v>952</v>
      </c>
      <c r="D223" s="21">
        <v>8000</v>
      </c>
      <c r="E223" s="13">
        <v>41662</v>
      </c>
      <c r="F223" s="13">
        <v>44376</v>
      </c>
      <c r="G223" s="27">
        <v>27634.1</v>
      </c>
      <c r="H223" s="22">
        <f t="shared" si="33"/>
        <v>44785.0625</v>
      </c>
      <c r="I223" s="238">
        <f t="shared" si="28"/>
        <v>5185.5</v>
      </c>
      <c r="J223" s="17" t="str">
        <f t="shared" si="27"/>
        <v>NOT DUE</v>
      </c>
      <c r="K223" s="31" t="s">
        <v>957</v>
      </c>
      <c r="L223" s="277" t="s">
        <v>5250</v>
      </c>
    </row>
    <row r="224" spans="1:13" ht="36" customHeight="1">
      <c r="A224" s="17" t="s">
        <v>1636</v>
      </c>
      <c r="B224" s="31" t="s">
        <v>966</v>
      </c>
      <c r="C224" s="31" t="s">
        <v>967</v>
      </c>
      <c r="D224" s="21">
        <v>300</v>
      </c>
      <c r="E224" s="13">
        <v>41662</v>
      </c>
      <c r="F224" s="13">
        <v>44520</v>
      </c>
      <c r="G224" s="27">
        <v>29913</v>
      </c>
      <c r="H224" s="22">
        <f>IF(I224&lt;=300,$F$5+(I224/24),"error")</f>
        <v>44559.183333333334</v>
      </c>
      <c r="I224" s="238">
        <f>D224-($F$4-G224)</f>
        <v>-235.59999999999854</v>
      </c>
      <c r="J224" s="17" t="str">
        <f t="shared" si="27"/>
        <v>OVERDUE</v>
      </c>
      <c r="K224" s="31" t="s">
        <v>974</v>
      </c>
      <c r="L224" s="125" t="s">
        <v>5301</v>
      </c>
    </row>
    <row r="225" spans="1:14" ht="36" customHeight="1">
      <c r="A225" s="17" t="s">
        <v>1637</v>
      </c>
      <c r="B225" s="31" t="s">
        <v>968</v>
      </c>
      <c r="C225" s="31" t="s">
        <v>969</v>
      </c>
      <c r="D225" s="21">
        <v>2000</v>
      </c>
      <c r="E225" s="13">
        <v>41662</v>
      </c>
      <c r="F225" s="13">
        <v>44490</v>
      </c>
      <c r="G225" s="27">
        <v>29380</v>
      </c>
      <c r="H225" s="22">
        <f>IF(I225&lt;=2000,$F$5+(I225/24),"error")</f>
        <v>44607.808333333334</v>
      </c>
      <c r="I225" s="23">
        <f t="shared" si="28"/>
        <v>931.40000000000146</v>
      </c>
      <c r="J225" s="17" t="str">
        <f t="shared" si="27"/>
        <v>NOT DUE</v>
      </c>
      <c r="K225" s="31" t="s">
        <v>975</v>
      </c>
      <c r="L225" s="125"/>
    </row>
    <row r="226" spans="1:14" s="153" customFormat="1" ht="36" customHeight="1">
      <c r="A226" s="17" t="s">
        <v>1638</v>
      </c>
      <c r="B226" s="31" t="s">
        <v>970</v>
      </c>
      <c r="C226" s="31" t="s">
        <v>971</v>
      </c>
      <c r="D226" s="21">
        <v>2000</v>
      </c>
      <c r="E226" s="13">
        <v>41662</v>
      </c>
      <c r="F226" s="13">
        <v>44490</v>
      </c>
      <c r="G226" s="27">
        <v>29380</v>
      </c>
      <c r="H226" s="22">
        <f>IF(I226&lt;=2000,$F$5+(I226/24),"error")</f>
        <v>44607.808333333334</v>
      </c>
      <c r="I226" s="23">
        <f t="shared" si="28"/>
        <v>931.40000000000146</v>
      </c>
      <c r="J226" s="17" t="str">
        <f t="shared" si="27"/>
        <v>NOT DUE</v>
      </c>
      <c r="K226" s="31" t="s">
        <v>603</v>
      </c>
      <c r="L226" s="125"/>
      <c r="M226" s="244"/>
      <c r="N226" s="244"/>
    </row>
    <row r="227" spans="1:14" ht="36" customHeight="1">
      <c r="A227" s="17" t="s">
        <v>1639</v>
      </c>
      <c r="B227" s="31" t="s">
        <v>973</v>
      </c>
      <c r="C227" s="31" t="s">
        <v>867</v>
      </c>
      <c r="D227" s="21"/>
      <c r="E227" s="13">
        <v>41662</v>
      </c>
      <c r="F227" s="13"/>
      <c r="G227" s="27"/>
      <c r="H227" s="22">
        <f>IF(I227&lt;=24000,$F$5+(I227/24),"error")</f>
        <v>44569</v>
      </c>
      <c r="I227" s="16"/>
      <c r="J227" s="17" t="str">
        <f t="shared" si="27"/>
        <v/>
      </c>
      <c r="K227" s="31" t="s">
        <v>976</v>
      </c>
      <c r="L227" s="20"/>
    </row>
    <row r="228" spans="1:14" ht="36" customHeight="1">
      <c r="A228" s="17" t="s">
        <v>1640</v>
      </c>
      <c r="B228" s="31" t="s">
        <v>983</v>
      </c>
      <c r="C228" s="31" t="s">
        <v>865</v>
      </c>
      <c r="D228" s="21">
        <v>12000</v>
      </c>
      <c r="E228" s="13">
        <v>41662</v>
      </c>
      <c r="F228" s="250">
        <v>44175</v>
      </c>
      <c r="G228" s="251">
        <v>25000</v>
      </c>
      <c r="H228" s="22">
        <f>IF(I228&lt;=12000,$F$5+(I228/24),"error")</f>
        <v>44841.974999999999</v>
      </c>
      <c r="I228" s="23">
        <f t="shared" ref="I228:I248" si="34">D228-($F$4-G228)</f>
        <v>6551.4000000000015</v>
      </c>
      <c r="J228" s="17" t="str">
        <f t="shared" si="27"/>
        <v>NOT DUE</v>
      </c>
      <c r="K228" s="31" t="s">
        <v>986</v>
      </c>
      <c r="L228" s="20" t="s">
        <v>4460</v>
      </c>
    </row>
    <row r="229" spans="1:14" ht="36" customHeight="1">
      <c r="A229" s="17" t="s">
        <v>1641</v>
      </c>
      <c r="B229" s="31" t="s">
        <v>984</v>
      </c>
      <c r="C229" s="31" t="s">
        <v>985</v>
      </c>
      <c r="D229" s="21">
        <v>12000</v>
      </c>
      <c r="E229" s="13">
        <v>41662</v>
      </c>
      <c r="F229" s="250">
        <v>44316</v>
      </c>
      <c r="G229" s="251">
        <v>26816.9</v>
      </c>
      <c r="H229" s="22">
        <f t="shared" ref="H229:H231" si="35">IF(I229&lt;=12000,$F$5+(I229/24),"error")</f>
        <v>44917.679166666669</v>
      </c>
      <c r="I229" s="238">
        <f t="shared" si="34"/>
        <v>8368.3000000000029</v>
      </c>
      <c r="J229" s="17" t="str">
        <f t="shared" si="27"/>
        <v>NOT DUE</v>
      </c>
      <c r="K229" s="31" t="s">
        <v>987</v>
      </c>
      <c r="L229" s="314" t="s">
        <v>5222</v>
      </c>
    </row>
    <row r="230" spans="1:14" ht="36" customHeight="1">
      <c r="A230" s="17" t="s">
        <v>1642</v>
      </c>
      <c r="B230" s="31" t="s">
        <v>990</v>
      </c>
      <c r="C230" s="31" t="s">
        <v>867</v>
      </c>
      <c r="D230" s="43">
        <v>12000</v>
      </c>
      <c r="E230" s="13">
        <v>41662</v>
      </c>
      <c r="F230" s="250">
        <v>44285</v>
      </c>
      <c r="G230" s="251">
        <v>26528.1</v>
      </c>
      <c r="H230" s="22">
        <f t="shared" si="35"/>
        <v>44905.645833333336</v>
      </c>
      <c r="I230" s="238">
        <f t="shared" si="34"/>
        <v>8079.5</v>
      </c>
      <c r="J230" s="17" t="str">
        <f t="shared" si="27"/>
        <v>NOT DUE</v>
      </c>
      <c r="K230" s="31" t="s">
        <v>998</v>
      </c>
      <c r="L230" s="203" t="s">
        <v>5210</v>
      </c>
    </row>
    <row r="231" spans="1:14" ht="36" customHeight="1">
      <c r="A231" s="17" t="s">
        <v>1643</v>
      </c>
      <c r="B231" s="31" t="s">
        <v>990</v>
      </c>
      <c r="C231" s="31" t="s">
        <v>991</v>
      </c>
      <c r="D231" s="43">
        <v>12000</v>
      </c>
      <c r="E231" s="13">
        <v>41662</v>
      </c>
      <c r="F231" s="250">
        <v>44285</v>
      </c>
      <c r="G231" s="251">
        <v>26528.1</v>
      </c>
      <c r="H231" s="22">
        <f t="shared" si="35"/>
        <v>44905.645833333336</v>
      </c>
      <c r="I231" s="238">
        <f t="shared" si="34"/>
        <v>8079.5</v>
      </c>
      <c r="J231" s="17" t="str">
        <f t="shared" si="27"/>
        <v>NOT DUE</v>
      </c>
      <c r="K231" s="31" t="s">
        <v>999</v>
      </c>
      <c r="L231" s="203" t="s">
        <v>5211</v>
      </c>
    </row>
    <row r="232" spans="1:14" ht="36" customHeight="1">
      <c r="A232" s="17" t="s">
        <v>1644</v>
      </c>
      <c r="B232" s="31" t="s">
        <v>992</v>
      </c>
      <c r="C232" s="31" t="s">
        <v>993</v>
      </c>
      <c r="D232" s="43">
        <v>6000</v>
      </c>
      <c r="E232" s="13">
        <v>41662</v>
      </c>
      <c r="F232" s="250">
        <v>44219</v>
      </c>
      <c r="G232" s="251">
        <v>25500</v>
      </c>
      <c r="H232" s="22">
        <f>IF(I232&lt;=6000,$F$5+(I232/24),"error")</f>
        <v>44612.808333333334</v>
      </c>
      <c r="I232" s="23">
        <f t="shared" si="34"/>
        <v>1051.4000000000015</v>
      </c>
      <c r="J232" s="17" t="str">
        <f t="shared" si="27"/>
        <v>NOT DUE</v>
      </c>
      <c r="K232" s="31" t="s">
        <v>1000</v>
      </c>
      <c r="L232" s="124"/>
    </row>
    <row r="233" spans="1:14" ht="36" customHeight="1">
      <c r="A233" s="17" t="s">
        <v>1645</v>
      </c>
      <c r="B233" s="31" t="s">
        <v>994</v>
      </c>
      <c r="C233" s="31" t="s">
        <v>865</v>
      </c>
      <c r="D233" s="43">
        <v>24000</v>
      </c>
      <c r="E233" s="13">
        <v>41662</v>
      </c>
      <c r="F233" s="13">
        <v>43026</v>
      </c>
      <c r="G233" s="251">
        <v>12588</v>
      </c>
      <c r="H233" s="22">
        <f>IF(I233&lt;=24000,$F$5+(I233/24),"error")</f>
        <v>44824.808333333334</v>
      </c>
      <c r="I233" s="23">
        <f t="shared" si="34"/>
        <v>6139.4000000000015</v>
      </c>
      <c r="J233" s="17" t="str">
        <f t="shared" si="27"/>
        <v>NOT DUE</v>
      </c>
      <c r="K233" s="31"/>
      <c r="L233" s="20" t="s">
        <v>4460</v>
      </c>
    </row>
    <row r="234" spans="1:14" ht="36" customHeight="1">
      <c r="A234" s="17" t="s">
        <v>1646</v>
      </c>
      <c r="B234" s="31" t="s">
        <v>995</v>
      </c>
      <c r="C234" s="31" t="s">
        <v>996</v>
      </c>
      <c r="D234" s="43">
        <v>12000</v>
      </c>
      <c r="E234" s="13">
        <v>41662</v>
      </c>
      <c r="F234" s="13">
        <v>44130</v>
      </c>
      <c r="G234" s="27">
        <v>24553</v>
      </c>
      <c r="H234" s="22">
        <f>IF(I234&lt;=12000,$F$5+(I234/24),"error")</f>
        <v>44823.35</v>
      </c>
      <c r="I234" s="23">
        <f t="shared" si="34"/>
        <v>6104.4000000000015</v>
      </c>
      <c r="J234" s="17" t="str">
        <f t="shared" si="27"/>
        <v>NOT DUE</v>
      </c>
      <c r="K234" s="31" t="s">
        <v>1001</v>
      </c>
      <c r="L234" s="20" t="s">
        <v>4460</v>
      </c>
    </row>
    <row r="235" spans="1:14" ht="36" customHeight="1">
      <c r="A235" s="17" t="s">
        <v>1647</v>
      </c>
      <c r="B235" s="31" t="s">
        <v>995</v>
      </c>
      <c r="C235" s="31" t="s">
        <v>996</v>
      </c>
      <c r="D235" s="43">
        <v>24000</v>
      </c>
      <c r="E235" s="13">
        <v>41662</v>
      </c>
      <c r="F235" s="13">
        <v>43026</v>
      </c>
      <c r="G235" s="251">
        <v>12588</v>
      </c>
      <c r="H235" s="22">
        <f>IF(I235&lt;=24000,$F$5+(I235/24),"error")</f>
        <v>44824.808333333334</v>
      </c>
      <c r="I235" s="23">
        <f t="shared" si="34"/>
        <v>6139.4000000000015</v>
      </c>
      <c r="J235" s="17" t="str">
        <f t="shared" si="27"/>
        <v>NOT DUE</v>
      </c>
      <c r="K235" s="31" t="s">
        <v>1002</v>
      </c>
      <c r="L235" s="20" t="s">
        <v>4460</v>
      </c>
    </row>
    <row r="236" spans="1:14" ht="36" customHeight="1">
      <c r="A236" s="17" t="s">
        <v>1648</v>
      </c>
      <c r="B236" s="31" t="s">
        <v>997</v>
      </c>
      <c r="C236" s="31" t="s">
        <v>972</v>
      </c>
      <c r="D236" s="43">
        <v>12000</v>
      </c>
      <c r="E236" s="13">
        <v>41662</v>
      </c>
      <c r="F236" s="13">
        <v>44130</v>
      </c>
      <c r="G236" s="27">
        <v>24553</v>
      </c>
      <c r="H236" s="22">
        <f t="shared" ref="H236:H241" si="36">IF(I236&lt;=12000,$F$5+(I236/24),"error")</f>
        <v>44823.35</v>
      </c>
      <c r="I236" s="23">
        <f t="shared" si="34"/>
        <v>6104.4000000000015</v>
      </c>
      <c r="J236" s="17" t="str">
        <f t="shared" si="27"/>
        <v>NOT DUE</v>
      </c>
      <c r="K236" s="31" t="s">
        <v>1003</v>
      </c>
      <c r="L236" s="20"/>
    </row>
    <row r="237" spans="1:14" ht="36" customHeight="1">
      <c r="A237" s="17" t="s">
        <v>1649</v>
      </c>
      <c r="B237" s="31" t="s">
        <v>1011</v>
      </c>
      <c r="C237" s="31" t="s">
        <v>867</v>
      </c>
      <c r="D237" s="43">
        <v>12000</v>
      </c>
      <c r="E237" s="13">
        <v>41662</v>
      </c>
      <c r="F237" s="250">
        <v>44316</v>
      </c>
      <c r="G237" s="251">
        <v>26816.9</v>
      </c>
      <c r="H237" s="22">
        <f t="shared" si="36"/>
        <v>44917.679166666669</v>
      </c>
      <c r="I237" s="238">
        <f t="shared" si="34"/>
        <v>8368.3000000000029</v>
      </c>
      <c r="J237" s="17" t="str">
        <f t="shared" si="27"/>
        <v>NOT DUE</v>
      </c>
      <c r="K237" s="31" t="s">
        <v>1020</v>
      </c>
      <c r="L237" s="314" t="s">
        <v>5223</v>
      </c>
    </row>
    <row r="238" spans="1:14" ht="36" customHeight="1">
      <c r="A238" s="17" t="s">
        <v>1650</v>
      </c>
      <c r="B238" s="31" t="s">
        <v>1011</v>
      </c>
      <c r="C238" s="31" t="s">
        <v>1012</v>
      </c>
      <c r="D238" s="43">
        <v>12000</v>
      </c>
      <c r="E238" s="13">
        <v>41662</v>
      </c>
      <c r="F238" s="250">
        <v>44316</v>
      </c>
      <c r="G238" s="251">
        <v>26816.9</v>
      </c>
      <c r="H238" s="22">
        <f t="shared" si="36"/>
        <v>44917.679166666669</v>
      </c>
      <c r="I238" s="238">
        <f t="shared" si="34"/>
        <v>8368.3000000000029</v>
      </c>
      <c r="J238" s="17" t="str">
        <f t="shared" si="27"/>
        <v>NOT DUE</v>
      </c>
      <c r="K238" s="31" t="s">
        <v>1021</v>
      </c>
      <c r="L238" s="314" t="s">
        <v>5224</v>
      </c>
    </row>
    <row r="239" spans="1:14" ht="36" customHeight="1">
      <c r="A239" s="17" t="s">
        <v>1651</v>
      </c>
      <c r="B239" s="31" t="s">
        <v>1011</v>
      </c>
      <c r="C239" s="31" t="s">
        <v>1013</v>
      </c>
      <c r="D239" s="43">
        <v>12000</v>
      </c>
      <c r="E239" s="13">
        <v>41662</v>
      </c>
      <c r="F239" s="250">
        <v>44316</v>
      </c>
      <c r="G239" s="251">
        <v>26816.9</v>
      </c>
      <c r="H239" s="22">
        <f t="shared" si="36"/>
        <v>44917.679166666669</v>
      </c>
      <c r="I239" s="238">
        <f t="shared" si="34"/>
        <v>8368.3000000000029</v>
      </c>
      <c r="J239" s="17" t="str">
        <f t="shared" si="27"/>
        <v>NOT DUE</v>
      </c>
      <c r="K239" s="31" t="s">
        <v>1021</v>
      </c>
      <c r="L239" s="314" t="s">
        <v>5225</v>
      </c>
    </row>
    <row r="240" spans="1:14" ht="36" customHeight="1">
      <c r="A240" s="17" t="s">
        <v>1652</v>
      </c>
      <c r="B240" s="31" t="s">
        <v>1014</v>
      </c>
      <c r="C240" s="31" t="s">
        <v>1015</v>
      </c>
      <c r="D240" s="43">
        <v>12000</v>
      </c>
      <c r="E240" s="13">
        <v>41662</v>
      </c>
      <c r="F240" s="250">
        <v>44219</v>
      </c>
      <c r="G240" s="251">
        <v>25500</v>
      </c>
      <c r="H240" s="22">
        <f t="shared" si="36"/>
        <v>44862.808333333334</v>
      </c>
      <c r="I240" s="238">
        <f t="shared" si="34"/>
        <v>7051.4000000000015</v>
      </c>
      <c r="J240" s="17" t="str">
        <f t="shared" si="27"/>
        <v>NOT DUE</v>
      </c>
      <c r="K240" s="31" t="s">
        <v>1022</v>
      </c>
      <c r="L240" s="20" t="s">
        <v>4460</v>
      </c>
    </row>
    <row r="241" spans="1:13" ht="36" customHeight="1">
      <c r="A241" s="17" t="s">
        <v>1653</v>
      </c>
      <c r="B241" s="31" t="s">
        <v>1023</v>
      </c>
      <c r="C241" s="31" t="s">
        <v>1024</v>
      </c>
      <c r="D241" s="43">
        <v>12000</v>
      </c>
      <c r="E241" s="13">
        <v>41662</v>
      </c>
      <c r="F241" s="13">
        <v>44130</v>
      </c>
      <c r="G241" s="27">
        <v>24553</v>
      </c>
      <c r="H241" s="22">
        <f t="shared" si="36"/>
        <v>44823.35</v>
      </c>
      <c r="I241" s="23">
        <f t="shared" si="34"/>
        <v>6104.4000000000015</v>
      </c>
      <c r="J241" s="17" t="str">
        <f t="shared" si="27"/>
        <v>NOT DUE</v>
      </c>
      <c r="K241" s="31" t="s">
        <v>1032</v>
      </c>
      <c r="L241" s="20" t="s">
        <v>4460</v>
      </c>
    </row>
    <row r="242" spans="1:13" ht="36" customHeight="1">
      <c r="A242" s="17" t="s">
        <v>1654</v>
      </c>
      <c r="B242" s="31" t="s">
        <v>1025</v>
      </c>
      <c r="C242" s="31" t="s">
        <v>1026</v>
      </c>
      <c r="D242" s="43">
        <v>24000</v>
      </c>
      <c r="E242" s="13">
        <v>41662</v>
      </c>
      <c r="F242" s="13">
        <v>43026</v>
      </c>
      <c r="G242" s="251">
        <v>12588</v>
      </c>
      <c r="H242" s="22">
        <f>IF(I242&lt;=24000,$F$5+(I242/24),"error")</f>
        <v>44824.808333333334</v>
      </c>
      <c r="I242" s="23">
        <f t="shared" si="34"/>
        <v>6139.4000000000015</v>
      </c>
      <c r="J242" s="17" t="str">
        <f t="shared" si="27"/>
        <v>NOT DUE</v>
      </c>
      <c r="K242" s="31" t="s">
        <v>1033</v>
      </c>
      <c r="L242" s="20" t="s">
        <v>4460</v>
      </c>
    </row>
    <row r="243" spans="1:13" ht="36" customHeight="1">
      <c r="A243" s="17" t="s">
        <v>1655</v>
      </c>
      <c r="B243" s="31" t="s">
        <v>1025</v>
      </c>
      <c r="C243" s="31" t="s">
        <v>1027</v>
      </c>
      <c r="D243" s="43">
        <v>24000</v>
      </c>
      <c r="E243" s="13">
        <v>41662</v>
      </c>
      <c r="F243" s="13">
        <v>43026</v>
      </c>
      <c r="G243" s="251">
        <v>12588</v>
      </c>
      <c r="H243" s="22">
        <f>IF(I243&lt;=24000,$F$5+(I243/24),"error")</f>
        <v>44824.808333333334</v>
      </c>
      <c r="I243" s="23">
        <f t="shared" si="34"/>
        <v>6139.4000000000015</v>
      </c>
      <c r="J243" s="17" t="str">
        <f t="shared" si="27"/>
        <v>NOT DUE</v>
      </c>
      <c r="K243" s="31" t="s">
        <v>1034</v>
      </c>
      <c r="L243" s="20" t="s">
        <v>4460</v>
      </c>
    </row>
    <row r="244" spans="1:13" ht="36" customHeight="1">
      <c r="A244" s="17" t="s">
        <v>1656</v>
      </c>
      <c r="B244" s="31" t="s">
        <v>1025</v>
      </c>
      <c r="C244" s="31" t="s">
        <v>1028</v>
      </c>
      <c r="D244" s="43">
        <v>6000</v>
      </c>
      <c r="E244" s="13">
        <v>41662</v>
      </c>
      <c r="F244" s="250">
        <v>44201</v>
      </c>
      <c r="G244" s="251">
        <v>25297</v>
      </c>
      <c r="H244" s="22">
        <f>IF(I244&lt;=6000,$F$5+(I244/24),"error")</f>
        <v>44604.35</v>
      </c>
      <c r="I244" s="23">
        <f t="shared" si="34"/>
        <v>848.40000000000146</v>
      </c>
      <c r="J244" s="17" t="str">
        <f t="shared" si="27"/>
        <v>NOT DUE</v>
      </c>
      <c r="K244" s="31" t="s">
        <v>1033</v>
      </c>
      <c r="L244" s="124"/>
    </row>
    <row r="245" spans="1:13" ht="36" customHeight="1">
      <c r="A245" s="17" t="s">
        <v>1657</v>
      </c>
      <c r="B245" s="31" t="s">
        <v>1029</v>
      </c>
      <c r="C245" s="31" t="s">
        <v>1030</v>
      </c>
      <c r="D245" s="21">
        <v>12000</v>
      </c>
      <c r="E245" s="13">
        <v>41662</v>
      </c>
      <c r="F245" s="13">
        <v>44564</v>
      </c>
      <c r="G245" s="251">
        <v>25297</v>
      </c>
      <c r="H245" s="22">
        <f>IF(I245&lt;=12000,$F$5+(I245/24),"error")</f>
        <v>44854.35</v>
      </c>
      <c r="I245" s="238">
        <f t="shared" si="34"/>
        <v>6848.4000000000015</v>
      </c>
      <c r="J245" s="17" t="str">
        <f t="shared" si="27"/>
        <v>NOT DUE</v>
      </c>
      <c r="K245" s="31" t="s">
        <v>1035</v>
      </c>
      <c r="L245" s="20" t="s">
        <v>4460</v>
      </c>
    </row>
    <row r="246" spans="1:13" ht="36" customHeight="1">
      <c r="A246" s="17" t="s">
        <v>1658</v>
      </c>
      <c r="B246" s="31" t="s">
        <v>1031</v>
      </c>
      <c r="C246" s="31" t="s">
        <v>971</v>
      </c>
      <c r="D246" s="21">
        <v>500</v>
      </c>
      <c r="E246" s="13">
        <v>41662</v>
      </c>
      <c r="F246" s="13">
        <v>44564</v>
      </c>
      <c r="G246" s="27">
        <v>30377.1</v>
      </c>
      <c r="H246" s="22">
        <f>IF(I246&lt;=500,$F$5+(I246/24),"error")</f>
        <v>44586.854166666664</v>
      </c>
      <c r="I246" s="238">
        <f t="shared" si="34"/>
        <v>428.5</v>
      </c>
      <c r="J246" s="17" t="str">
        <f t="shared" si="27"/>
        <v>NOT DUE</v>
      </c>
      <c r="K246" s="31" t="s">
        <v>1036</v>
      </c>
      <c r="L246" s="125"/>
    </row>
    <row r="247" spans="1:13" ht="36" customHeight="1">
      <c r="A247" s="17" t="s">
        <v>1659</v>
      </c>
      <c r="B247" s="31" t="s">
        <v>1046</v>
      </c>
      <c r="C247" s="31" t="s">
        <v>1043</v>
      </c>
      <c r="D247" s="21">
        <v>300</v>
      </c>
      <c r="E247" s="13">
        <v>41662</v>
      </c>
      <c r="F247" s="13">
        <v>44564</v>
      </c>
      <c r="G247" s="27">
        <v>30377.1</v>
      </c>
      <c r="H247" s="22">
        <f>IF(I247&lt;=300,$F$5+(I247/24),"error")</f>
        <v>44578.520833333336</v>
      </c>
      <c r="I247" s="238">
        <f t="shared" si="34"/>
        <v>228.5</v>
      </c>
      <c r="J247" s="17" t="str">
        <f t="shared" si="27"/>
        <v>NOT DUE</v>
      </c>
      <c r="K247" s="31" t="s">
        <v>1049</v>
      </c>
      <c r="L247" s="125"/>
    </row>
    <row r="248" spans="1:13" ht="36" customHeight="1">
      <c r="A248" s="17" t="s">
        <v>1660</v>
      </c>
      <c r="B248" s="31" t="s">
        <v>1044</v>
      </c>
      <c r="C248" s="31" t="s">
        <v>1045</v>
      </c>
      <c r="D248" s="43">
        <v>300</v>
      </c>
      <c r="E248" s="13">
        <v>41662</v>
      </c>
      <c r="F248" s="13">
        <v>44564</v>
      </c>
      <c r="G248" s="27">
        <v>30377.1</v>
      </c>
      <c r="H248" s="22">
        <f>IF(I248&lt;=300,$F$5+(I248/24),"error")</f>
        <v>44578.520833333336</v>
      </c>
      <c r="I248" s="238">
        <f t="shared" si="34"/>
        <v>228.5</v>
      </c>
      <c r="J248" s="17" t="str">
        <f t="shared" si="27"/>
        <v>NOT DUE</v>
      </c>
      <c r="K248" s="31" t="s">
        <v>1050</v>
      </c>
      <c r="L248" s="125"/>
    </row>
    <row r="249" spans="1:13" ht="36" customHeight="1">
      <c r="A249" s="17" t="s">
        <v>1661</v>
      </c>
      <c r="B249" s="31" t="s">
        <v>392</v>
      </c>
      <c r="C249" s="31" t="s">
        <v>393</v>
      </c>
      <c r="D249" s="43" t="s">
        <v>4</v>
      </c>
      <c r="E249" s="13">
        <v>41662</v>
      </c>
      <c r="F249" s="13">
        <v>44564</v>
      </c>
      <c r="G249" s="27">
        <v>30377.1</v>
      </c>
      <c r="H249" s="15">
        <f>EDATE(F249-1,1)</f>
        <v>44594</v>
      </c>
      <c r="I249" s="240">
        <f ca="1">IF(ISBLANK(H249),"",H249-DATE(YEAR(NOW()),MONTH(NOW()),DAY(NOW())))</f>
        <v>24</v>
      </c>
      <c r="J249" s="17" t="str">
        <f t="shared" ca="1" si="27"/>
        <v>NOT DUE</v>
      </c>
      <c r="K249" s="31"/>
      <c r="L249" s="125"/>
    </row>
    <row r="250" spans="1:13" ht="36" customHeight="1">
      <c r="A250" s="17" t="s">
        <v>1662</v>
      </c>
      <c r="B250" s="31" t="s">
        <v>1055</v>
      </c>
      <c r="C250" s="31" t="s">
        <v>1060</v>
      </c>
      <c r="D250" s="21"/>
      <c r="E250" s="13">
        <v>41662</v>
      </c>
      <c r="F250" s="13">
        <v>44036</v>
      </c>
      <c r="G250" s="27"/>
      <c r="H250" s="15">
        <f>DATE(YEAR(F250)+1,MONTH(F250),DAY(F250)-1)</f>
        <v>44400</v>
      </c>
      <c r="I250" s="238"/>
      <c r="J250" s="17" t="str">
        <f t="shared" si="27"/>
        <v/>
      </c>
      <c r="K250" s="31" t="s">
        <v>1061</v>
      </c>
      <c r="L250" s="20"/>
    </row>
    <row r="251" spans="1:13" ht="36" customHeight="1">
      <c r="A251" s="17" t="s">
        <v>1663</v>
      </c>
      <c r="B251" s="31" t="s">
        <v>1056</v>
      </c>
      <c r="C251" s="31" t="s">
        <v>971</v>
      </c>
      <c r="D251" s="21">
        <v>300</v>
      </c>
      <c r="E251" s="13">
        <v>41662</v>
      </c>
      <c r="F251" s="13">
        <v>44564</v>
      </c>
      <c r="G251" s="27">
        <v>30377.1</v>
      </c>
      <c r="H251" s="22">
        <f>IF(I251&lt;=300,$F$5+(I251/24),"error")</f>
        <v>44578.520833333336</v>
      </c>
      <c r="I251" s="238">
        <f>D251-($F$4-G251)</f>
        <v>228.5</v>
      </c>
      <c r="J251" s="17" t="str">
        <f t="shared" si="27"/>
        <v>NOT DUE</v>
      </c>
      <c r="K251" s="31" t="s">
        <v>1062</v>
      </c>
      <c r="L251" s="125"/>
    </row>
    <row r="252" spans="1:13" ht="36" customHeight="1">
      <c r="A252" s="17" t="s">
        <v>1664</v>
      </c>
      <c r="B252" s="31" t="s">
        <v>1057</v>
      </c>
      <c r="C252" s="31" t="s">
        <v>1058</v>
      </c>
      <c r="D252" s="21" t="s">
        <v>1</v>
      </c>
      <c r="E252" s="13">
        <v>41662</v>
      </c>
      <c r="F252" s="13">
        <f>F8</f>
        <v>44569</v>
      </c>
      <c r="G252" s="27"/>
      <c r="H252" s="15">
        <f>DATE(YEAR(F252),MONTH(F252),DAY(F252)+1)</f>
        <v>44570</v>
      </c>
      <c r="I252" s="240">
        <f ca="1">IF(ISBLANK(H252),"",H252-DATE(YEAR(NOW()),MONTH(NOW()),DAY(NOW())))</f>
        <v>0</v>
      </c>
      <c r="J252" s="17" t="str">
        <f ca="1">IF(I252="","",IF(I252&lt;0,"OVERDUE","NOT DUE"))</f>
        <v>NOT DUE</v>
      </c>
      <c r="K252" s="31" t="s">
        <v>1063</v>
      </c>
      <c r="L252" s="125"/>
    </row>
    <row r="253" spans="1:13" ht="36" customHeight="1">
      <c r="A253" s="17" t="s">
        <v>1665</v>
      </c>
      <c r="B253" s="31" t="s">
        <v>995</v>
      </c>
      <c r="C253" s="31" t="s">
        <v>1059</v>
      </c>
      <c r="D253" s="21">
        <v>2000</v>
      </c>
      <c r="E253" s="13">
        <v>41662</v>
      </c>
      <c r="F253" s="13">
        <v>44520</v>
      </c>
      <c r="G253" s="27">
        <v>29913</v>
      </c>
      <c r="H253" s="22">
        <f>IF(I253&lt;=2000,$F$5+(I253/24),"error")</f>
        <v>44630.01666666667</v>
      </c>
      <c r="I253" s="238">
        <f>D253-($F$4-G253)</f>
        <v>1464.4000000000015</v>
      </c>
      <c r="J253" s="17" t="str">
        <f t="shared" si="27"/>
        <v>NOT DUE</v>
      </c>
      <c r="K253" s="31" t="s">
        <v>1064</v>
      </c>
      <c r="L253" s="203" t="s">
        <v>4457</v>
      </c>
    </row>
    <row r="254" spans="1:13" ht="36" customHeight="1">
      <c r="A254" s="17" t="s">
        <v>1666</v>
      </c>
      <c r="B254" s="31" t="s">
        <v>1071</v>
      </c>
      <c r="C254" s="31" t="s">
        <v>1072</v>
      </c>
      <c r="D254" s="21">
        <v>500</v>
      </c>
      <c r="E254" s="13">
        <v>41662</v>
      </c>
      <c r="F254" s="13">
        <v>44541</v>
      </c>
      <c r="G254" s="27">
        <v>30160</v>
      </c>
      <c r="H254" s="22">
        <f>IF(I254&lt;=500,$F$5+(I254/24),"error")</f>
        <v>44577.808333333334</v>
      </c>
      <c r="I254" s="238">
        <f>D254-($F$4-G254)</f>
        <v>211.40000000000146</v>
      </c>
      <c r="J254" s="17" t="str">
        <f t="shared" si="27"/>
        <v>NOT DUE</v>
      </c>
      <c r="K254" s="31" t="s">
        <v>1077</v>
      </c>
      <c r="L254" s="316"/>
      <c r="M254" s="317"/>
    </row>
    <row r="255" spans="1:13" ht="36" customHeight="1">
      <c r="A255" s="17" t="s">
        <v>1667</v>
      </c>
      <c r="B255" s="31" t="s">
        <v>1073</v>
      </c>
      <c r="C255" s="31" t="s">
        <v>1074</v>
      </c>
      <c r="D255" s="21" t="s">
        <v>26</v>
      </c>
      <c r="E255" s="13">
        <v>41662</v>
      </c>
      <c r="F255" s="13">
        <f>F256-1</f>
        <v>44568</v>
      </c>
      <c r="G255" s="27"/>
      <c r="H255" s="15">
        <f>DATE(YEAR(F255),MONTH(F255),DAY(F255)+7)</f>
        <v>44575</v>
      </c>
      <c r="I255" s="16">
        <f t="shared" ref="I255:I318" ca="1" si="37">IF(ISBLANK(H255),"",H255-DATE(YEAR(NOW()),MONTH(NOW()),DAY(NOW())))</f>
        <v>5</v>
      </c>
      <c r="J255" s="17" t="str">
        <f t="shared" ca="1" si="27"/>
        <v>NOT DUE</v>
      </c>
      <c r="K255" s="31" t="s">
        <v>1078</v>
      </c>
      <c r="L255" s="20"/>
    </row>
    <row r="256" spans="1:13" ht="36" customHeight="1">
      <c r="A256" s="17" t="s">
        <v>1668</v>
      </c>
      <c r="B256" s="31" t="s">
        <v>1079</v>
      </c>
      <c r="C256" s="31" t="s">
        <v>1080</v>
      </c>
      <c r="D256" s="21" t="s">
        <v>1</v>
      </c>
      <c r="E256" s="13">
        <v>41662</v>
      </c>
      <c r="F256" s="13">
        <f>F252</f>
        <v>44569</v>
      </c>
      <c r="G256" s="27"/>
      <c r="H256" s="15">
        <f t="shared" ref="H256:H269" si="38">DATE(YEAR(F256),MONTH(F256),DAY(F256)+1)</f>
        <v>44570</v>
      </c>
      <c r="I256" s="16">
        <f t="shared" ca="1" si="37"/>
        <v>0</v>
      </c>
      <c r="J256" s="17" t="str">
        <f t="shared" ca="1" si="27"/>
        <v>NOT DUE</v>
      </c>
      <c r="K256" s="31" t="s">
        <v>1106</v>
      </c>
      <c r="L256" s="20"/>
    </row>
    <row r="257" spans="1:12" ht="36" customHeight="1">
      <c r="A257" s="17" t="s">
        <v>1669</v>
      </c>
      <c r="B257" s="31" t="s">
        <v>1081</v>
      </c>
      <c r="C257" s="31" t="s">
        <v>1082</v>
      </c>
      <c r="D257" s="21" t="s">
        <v>1</v>
      </c>
      <c r="E257" s="13">
        <v>41662</v>
      </c>
      <c r="F257" s="13">
        <f t="shared" ref="F257:F269" si="39">F256</f>
        <v>44569</v>
      </c>
      <c r="G257" s="27"/>
      <c r="H257" s="15">
        <f t="shared" si="38"/>
        <v>44570</v>
      </c>
      <c r="I257" s="16">
        <f t="shared" ca="1" si="37"/>
        <v>0</v>
      </c>
      <c r="J257" s="17" t="str">
        <f t="shared" ca="1" si="27"/>
        <v>NOT DUE</v>
      </c>
      <c r="K257" s="31" t="s">
        <v>1107</v>
      </c>
      <c r="L257" s="20"/>
    </row>
    <row r="258" spans="1:12" ht="36" customHeight="1">
      <c r="A258" s="17" t="s">
        <v>1670</v>
      </c>
      <c r="B258" s="31" t="s">
        <v>1083</v>
      </c>
      <c r="C258" s="31" t="s">
        <v>1082</v>
      </c>
      <c r="D258" s="21" t="s">
        <v>1</v>
      </c>
      <c r="E258" s="13">
        <v>41662</v>
      </c>
      <c r="F258" s="13">
        <f t="shared" si="39"/>
        <v>44569</v>
      </c>
      <c r="G258" s="27"/>
      <c r="H258" s="15">
        <f t="shared" si="38"/>
        <v>44570</v>
      </c>
      <c r="I258" s="16">
        <f t="shared" ca="1" si="37"/>
        <v>0</v>
      </c>
      <c r="J258" s="17" t="str">
        <f t="shared" ca="1" si="27"/>
        <v>NOT DUE</v>
      </c>
      <c r="K258" s="31" t="s">
        <v>1108</v>
      </c>
      <c r="L258" s="20"/>
    </row>
    <row r="259" spans="1:12" ht="36" customHeight="1">
      <c r="A259" s="17" t="s">
        <v>1671</v>
      </c>
      <c r="B259" s="31" t="s">
        <v>1084</v>
      </c>
      <c r="C259" s="31" t="s">
        <v>1085</v>
      </c>
      <c r="D259" s="21" t="s">
        <v>1</v>
      </c>
      <c r="E259" s="13">
        <v>41662</v>
      </c>
      <c r="F259" s="13">
        <f t="shared" si="39"/>
        <v>44569</v>
      </c>
      <c r="G259" s="27"/>
      <c r="H259" s="15">
        <f t="shared" si="38"/>
        <v>44570</v>
      </c>
      <c r="I259" s="16">
        <f t="shared" ca="1" si="37"/>
        <v>0</v>
      </c>
      <c r="J259" s="17" t="str">
        <f t="shared" ca="1" si="27"/>
        <v>NOT DUE</v>
      </c>
      <c r="K259" s="31" t="s">
        <v>1109</v>
      </c>
      <c r="L259" s="20"/>
    </row>
    <row r="260" spans="1:12" ht="36" customHeight="1">
      <c r="A260" s="17" t="s">
        <v>1672</v>
      </c>
      <c r="B260" s="31" t="s">
        <v>1086</v>
      </c>
      <c r="C260" s="31" t="s">
        <v>1087</v>
      </c>
      <c r="D260" s="21" t="s">
        <v>1</v>
      </c>
      <c r="E260" s="13">
        <v>41662</v>
      </c>
      <c r="F260" s="13">
        <f t="shared" si="39"/>
        <v>44569</v>
      </c>
      <c r="G260" s="27"/>
      <c r="H260" s="15">
        <f t="shared" si="38"/>
        <v>44570</v>
      </c>
      <c r="I260" s="16">
        <f t="shared" ca="1" si="37"/>
        <v>0</v>
      </c>
      <c r="J260" s="17" t="str">
        <f t="shared" ca="1" si="27"/>
        <v>NOT DUE</v>
      </c>
      <c r="K260" s="31" t="s">
        <v>1110</v>
      </c>
      <c r="L260" s="20"/>
    </row>
    <row r="261" spans="1:12" ht="36" customHeight="1">
      <c r="A261" s="17" t="s">
        <v>1673</v>
      </c>
      <c r="B261" s="31" t="s">
        <v>1088</v>
      </c>
      <c r="C261" s="31" t="s">
        <v>1089</v>
      </c>
      <c r="D261" s="21" t="s">
        <v>1</v>
      </c>
      <c r="E261" s="13">
        <v>41662</v>
      </c>
      <c r="F261" s="13">
        <f t="shared" si="39"/>
        <v>44569</v>
      </c>
      <c r="G261" s="27"/>
      <c r="H261" s="15">
        <f t="shared" si="38"/>
        <v>44570</v>
      </c>
      <c r="I261" s="16">
        <f t="shared" ca="1" si="37"/>
        <v>0</v>
      </c>
      <c r="J261" s="17" t="str">
        <f t="shared" ca="1" si="27"/>
        <v>NOT DUE</v>
      </c>
      <c r="K261" s="31" t="s">
        <v>1111</v>
      </c>
      <c r="L261" s="20"/>
    </row>
    <row r="262" spans="1:12" ht="36" customHeight="1">
      <c r="A262" s="17" t="s">
        <v>1674</v>
      </c>
      <c r="B262" s="31" t="s">
        <v>1090</v>
      </c>
      <c r="C262" s="31" t="s">
        <v>1091</v>
      </c>
      <c r="D262" s="21" t="s">
        <v>1</v>
      </c>
      <c r="E262" s="13">
        <v>41662</v>
      </c>
      <c r="F262" s="13">
        <f t="shared" si="39"/>
        <v>44569</v>
      </c>
      <c r="G262" s="27"/>
      <c r="H262" s="15">
        <f t="shared" si="38"/>
        <v>44570</v>
      </c>
      <c r="I262" s="16">
        <f t="shared" ca="1" si="37"/>
        <v>0</v>
      </c>
      <c r="J262" s="17" t="str">
        <f t="shared" ca="1" si="27"/>
        <v>NOT DUE</v>
      </c>
      <c r="K262" s="31" t="s">
        <v>1112</v>
      </c>
      <c r="L262" s="20"/>
    </row>
    <row r="263" spans="1:12" ht="36" customHeight="1">
      <c r="A263" s="17" t="s">
        <v>1675</v>
      </c>
      <c r="B263" s="31" t="s">
        <v>1092</v>
      </c>
      <c r="C263" s="31" t="s">
        <v>1093</v>
      </c>
      <c r="D263" s="21" t="s">
        <v>1</v>
      </c>
      <c r="E263" s="13">
        <v>41662</v>
      </c>
      <c r="F263" s="13">
        <f t="shared" si="39"/>
        <v>44569</v>
      </c>
      <c r="G263" s="27"/>
      <c r="H263" s="15">
        <f t="shared" si="38"/>
        <v>44570</v>
      </c>
      <c r="I263" s="16">
        <f t="shared" ca="1" si="37"/>
        <v>0</v>
      </c>
      <c r="J263" s="17" t="str">
        <f t="shared" ca="1" si="27"/>
        <v>NOT DUE</v>
      </c>
      <c r="K263" s="31" t="s">
        <v>1113</v>
      </c>
      <c r="L263" s="20"/>
    </row>
    <row r="264" spans="1:12" ht="36" customHeight="1">
      <c r="A264" s="17" t="s">
        <v>1676</v>
      </c>
      <c r="B264" s="31" t="s">
        <v>1094</v>
      </c>
      <c r="C264" s="31" t="s">
        <v>1095</v>
      </c>
      <c r="D264" s="21" t="s">
        <v>1</v>
      </c>
      <c r="E264" s="13">
        <v>41662</v>
      </c>
      <c r="F264" s="13">
        <f t="shared" si="39"/>
        <v>44569</v>
      </c>
      <c r="G264" s="27"/>
      <c r="H264" s="15">
        <f t="shared" si="38"/>
        <v>44570</v>
      </c>
      <c r="I264" s="16">
        <f t="shared" ca="1" si="37"/>
        <v>0</v>
      </c>
      <c r="J264" s="17" t="str">
        <f t="shared" ca="1" si="27"/>
        <v>NOT DUE</v>
      </c>
      <c r="K264" s="31" t="s">
        <v>1114</v>
      </c>
      <c r="L264" s="20"/>
    </row>
    <row r="265" spans="1:12" ht="36" customHeight="1">
      <c r="A265" s="17" t="s">
        <v>1677</v>
      </c>
      <c r="B265" s="31" t="s">
        <v>1096</v>
      </c>
      <c r="C265" s="31" t="s">
        <v>1097</v>
      </c>
      <c r="D265" s="21" t="s">
        <v>1</v>
      </c>
      <c r="E265" s="13">
        <v>41662</v>
      </c>
      <c r="F265" s="13">
        <f t="shared" si="39"/>
        <v>44569</v>
      </c>
      <c r="G265" s="27"/>
      <c r="H265" s="15">
        <f t="shared" si="38"/>
        <v>44570</v>
      </c>
      <c r="I265" s="16">
        <f t="shared" ca="1" si="37"/>
        <v>0</v>
      </c>
      <c r="J265" s="17" t="str">
        <f t="shared" ref="J265:J331" ca="1" si="40">IF(I265="","",IF(I265&lt;0,"OVERDUE","NOT DUE"))</f>
        <v>NOT DUE</v>
      </c>
      <c r="K265" s="31" t="s">
        <v>1115</v>
      </c>
      <c r="L265" s="20"/>
    </row>
    <row r="266" spans="1:12" ht="36" customHeight="1">
      <c r="A266" s="17" t="s">
        <v>1678</v>
      </c>
      <c r="B266" s="31" t="s">
        <v>1098</v>
      </c>
      <c r="C266" s="31" t="s">
        <v>1097</v>
      </c>
      <c r="D266" s="21" t="s">
        <v>1</v>
      </c>
      <c r="E266" s="13">
        <v>41662</v>
      </c>
      <c r="F266" s="13">
        <f t="shared" si="39"/>
        <v>44569</v>
      </c>
      <c r="G266" s="27"/>
      <c r="H266" s="15">
        <f t="shared" si="38"/>
        <v>44570</v>
      </c>
      <c r="I266" s="16">
        <f t="shared" ca="1" si="37"/>
        <v>0</v>
      </c>
      <c r="J266" s="17" t="str">
        <f t="shared" ca="1" si="40"/>
        <v>NOT DUE</v>
      </c>
      <c r="K266" s="31" t="s">
        <v>1116</v>
      </c>
      <c r="L266" s="20"/>
    </row>
    <row r="267" spans="1:12" ht="36" customHeight="1">
      <c r="A267" s="17" t="s">
        <v>1679</v>
      </c>
      <c r="B267" s="31" t="s">
        <v>1099</v>
      </c>
      <c r="C267" s="31" t="s">
        <v>1100</v>
      </c>
      <c r="D267" s="21" t="s">
        <v>1</v>
      </c>
      <c r="E267" s="13">
        <v>41662</v>
      </c>
      <c r="F267" s="13">
        <f t="shared" si="39"/>
        <v>44569</v>
      </c>
      <c r="G267" s="27"/>
      <c r="H267" s="15">
        <f t="shared" si="38"/>
        <v>44570</v>
      </c>
      <c r="I267" s="16">
        <f t="shared" ca="1" si="37"/>
        <v>0</v>
      </c>
      <c r="J267" s="17" t="str">
        <f t="shared" ca="1" si="40"/>
        <v>NOT DUE</v>
      </c>
      <c r="K267" s="31" t="s">
        <v>1113</v>
      </c>
      <c r="L267" s="20"/>
    </row>
    <row r="268" spans="1:12" ht="36" customHeight="1">
      <c r="A268" s="17" t="s">
        <v>1680</v>
      </c>
      <c r="B268" s="31" t="s">
        <v>1101</v>
      </c>
      <c r="C268" s="31" t="s">
        <v>1097</v>
      </c>
      <c r="D268" s="21" t="s">
        <v>1</v>
      </c>
      <c r="E268" s="13">
        <v>41662</v>
      </c>
      <c r="F268" s="13">
        <f t="shared" si="39"/>
        <v>44569</v>
      </c>
      <c r="G268" s="27"/>
      <c r="H268" s="15">
        <f t="shared" si="38"/>
        <v>44570</v>
      </c>
      <c r="I268" s="16">
        <f t="shared" ca="1" si="37"/>
        <v>0</v>
      </c>
      <c r="J268" s="17" t="str">
        <f t="shared" ca="1" si="40"/>
        <v>NOT DUE</v>
      </c>
      <c r="K268" s="31" t="s">
        <v>1117</v>
      </c>
      <c r="L268" s="20"/>
    </row>
    <row r="269" spans="1:12" ht="36" customHeight="1">
      <c r="A269" s="17" t="s">
        <v>1681</v>
      </c>
      <c r="B269" s="31" t="s">
        <v>1102</v>
      </c>
      <c r="C269" s="31" t="s">
        <v>1097</v>
      </c>
      <c r="D269" s="21" t="s">
        <v>1</v>
      </c>
      <c r="E269" s="13">
        <v>41662</v>
      </c>
      <c r="F269" s="13">
        <f t="shared" si="39"/>
        <v>44569</v>
      </c>
      <c r="G269" s="27"/>
      <c r="H269" s="15">
        <f t="shared" si="38"/>
        <v>44570</v>
      </c>
      <c r="I269" s="16">
        <f t="shared" ca="1" si="37"/>
        <v>0</v>
      </c>
      <c r="J269" s="17" t="str">
        <f t="shared" ca="1" si="40"/>
        <v>NOT DUE</v>
      </c>
      <c r="K269" s="31" t="s">
        <v>1118</v>
      </c>
      <c r="L269" s="20"/>
    </row>
    <row r="270" spans="1:12" ht="36" customHeight="1">
      <c r="A270" s="17" t="s">
        <v>1682</v>
      </c>
      <c r="B270" s="31" t="s">
        <v>1090</v>
      </c>
      <c r="C270" s="31" t="s">
        <v>1130</v>
      </c>
      <c r="D270" s="21" t="s">
        <v>26</v>
      </c>
      <c r="E270" s="13">
        <v>41662</v>
      </c>
      <c r="F270" s="13">
        <f>F269-1</f>
        <v>44568</v>
      </c>
      <c r="G270" s="27"/>
      <c r="H270" s="15">
        <f>DATE(YEAR(F270),MONTH(F270),DAY(F270)+7)</f>
        <v>44575</v>
      </c>
      <c r="I270" s="16">
        <f t="shared" ca="1" si="37"/>
        <v>5</v>
      </c>
      <c r="J270" s="17" t="str">
        <f t="shared" ca="1" si="40"/>
        <v>NOT DUE</v>
      </c>
      <c r="K270" s="31" t="s">
        <v>1112</v>
      </c>
      <c r="L270" s="20"/>
    </row>
    <row r="271" spans="1:12" ht="36" customHeight="1">
      <c r="A271" s="17" t="s">
        <v>1683</v>
      </c>
      <c r="B271" s="31" t="s">
        <v>1131</v>
      </c>
      <c r="C271" s="31" t="s">
        <v>1132</v>
      </c>
      <c r="D271" s="21" t="s">
        <v>26</v>
      </c>
      <c r="E271" s="13">
        <v>41662</v>
      </c>
      <c r="F271" s="13">
        <f>F270</f>
        <v>44568</v>
      </c>
      <c r="G271" s="27"/>
      <c r="H271" s="15">
        <f>DATE(YEAR(F271),MONTH(F271),DAY(F271)+7)</f>
        <v>44575</v>
      </c>
      <c r="I271" s="16">
        <f t="shared" ca="1" si="37"/>
        <v>5</v>
      </c>
      <c r="J271" s="17" t="str">
        <f t="shared" ca="1" si="40"/>
        <v>NOT DUE</v>
      </c>
      <c r="K271" s="31" t="s">
        <v>1137</v>
      </c>
      <c r="L271" s="20"/>
    </row>
    <row r="272" spans="1:12" ht="36" customHeight="1">
      <c r="A272" s="17" t="s">
        <v>1684</v>
      </c>
      <c r="B272" s="31" t="s">
        <v>1133</v>
      </c>
      <c r="C272" s="31" t="s">
        <v>1097</v>
      </c>
      <c r="D272" s="21" t="s">
        <v>26</v>
      </c>
      <c r="E272" s="13">
        <v>41662</v>
      </c>
      <c r="F272" s="13">
        <f>F271</f>
        <v>44568</v>
      </c>
      <c r="G272" s="27"/>
      <c r="H272" s="15">
        <f>DATE(YEAR(F272),MONTH(F272),DAY(F272)+7)</f>
        <v>44575</v>
      </c>
      <c r="I272" s="16">
        <f t="shared" ca="1" si="37"/>
        <v>5</v>
      </c>
      <c r="J272" s="17" t="str">
        <f t="shared" ca="1" si="40"/>
        <v>NOT DUE</v>
      </c>
      <c r="K272" s="31" t="s">
        <v>1138</v>
      </c>
      <c r="L272" s="20"/>
    </row>
    <row r="273" spans="1:12" ht="36" customHeight="1">
      <c r="A273" s="17" t="s">
        <v>1685</v>
      </c>
      <c r="B273" s="31" t="s">
        <v>1134</v>
      </c>
      <c r="C273" s="31" t="s">
        <v>1135</v>
      </c>
      <c r="D273" s="21" t="s">
        <v>26</v>
      </c>
      <c r="E273" s="13">
        <v>41662</v>
      </c>
      <c r="F273" s="13">
        <f>F272</f>
        <v>44568</v>
      </c>
      <c r="G273" s="27"/>
      <c r="H273" s="15">
        <f>DATE(YEAR(F273),MONTH(F273),DAY(F273)+7)</f>
        <v>44575</v>
      </c>
      <c r="I273" s="16">
        <f t="shared" ca="1" si="37"/>
        <v>5</v>
      </c>
      <c r="J273" s="17" t="str">
        <f t="shared" ca="1" si="40"/>
        <v>NOT DUE</v>
      </c>
      <c r="K273" s="31" t="s">
        <v>1139</v>
      </c>
      <c r="L273" s="20"/>
    </row>
    <row r="274" spans="1:12" ht="36" customHeight="1">
      <c r="A274" s="17" t="s">
        <v>1686</v>
      </c>
      <c r="B274" s="31" t="s">
        <v>1136</v>
      </c>
      <c r="C274" s="31" t="s">
        <v>1097</v>
      </c>
      <c r="D274" s="21" t="s">
        <v>26</v>
      </c>
      <c r="E274" s="13">
        <v>41662</v>
      </c>
      <c r="F274" s="13">
        <f>F273</f>
        <v>44568</v>
      </c>
      <c r="G274" s="27"/>
      <c r="H274" s="15">
        <f>DATE(YEAR(F274),MONTH(F274),DAY(F274)+7)</f>
        <v>44575</v>
      </c>
      <c r="I274" s="16">
        <f t="shared" ca="1" si="37"/>
        <v>5</v>
      </c>
      <c r="J274" s="17" t="str">
        <f t="shared" ca="1" si="40"/>
        <v>NOT DUE</v>
      </c>
      <c r="K274" s="31" t="s">
        <v>1140</v>
      </c>
      <c r="L274" s="20"/>
    </row>
    <row r="275" spans="1:12" ht="36" customHeight="1">
      <c r="A275" s="17" t="s">
        <v>1687</v>
      </c>
      <c r="B275" s="31" t="s">
        <v>1146</v>
      </c>
      <c r="C275" s="31" t="s">
        <v>1097</v>
      </c>
      <c r="D275" s="21" t="s">
        <v>4</v>
      </c>
      <c r="E275" s="13">
        <v>41662</v>
      </c>
      <c r="F275" s="13">
        <v>44564</v>
      </c>
      <c r="G275" s="27"/>
      <c r="H275" s="15">
        <f>EDATE(F275-1,1)</f>
        <v>44594</v>
      </c>
      <c r="I275" s="16">
        <f t="shared" ca="1" si="37"/>
        <v>24</v>
      </c>
      <c r="J275" s="17" t="str">
        <f t="shared" ca="1" si="40"/>
        <v>NOT DUE</v>
      </c>
      <c r="K275" s="31" t="s">
        <v>1112</v>
      </c>
      <c r="L275" s="125"/>
    </row>
    <row r="276" spans="1:12" ht="36" customHeight="1">
      <c r="A276" s="17" t="s">
        <v>1688</v>
      </c>
      <c r="B276" s="31" t="s">
        <v>1147</v>
      </c>
      <c r="C276" s="31" t="s">
        <v>1097</v>
      </c>
      <c r="D276" s="21" t="s">
        <v>4</v>
      </c>
      <c r="E276" s="13">
        <v>41662</v>
      </c>
      <c r="F276" s="13">
        <v>44564</v>
      </c>
      <c r="G276" s="27"/>
      <c r="H276" s="15">
        <f>EDATE(F276-1,1)</f>
        <v>44594</v>
      </c>
      <c r="I276" s="16">
        <f t="shared" ca="1" si="37"/>
        <v>24</v>
      </c>
      <c r="J276" s="17" t="str">
        <f t="shared" ca="1" si="40"/>
        <v>NOT DUE</v>
      </c>
      <c r="K276" s="31" t="s">
        <v>1154</v>
      </c>
      <c r="L276" s="125"/>
    </row>
    <row r="277" spans="1:12" ht="36" customHeight="1">
      <c r="A277" s="17" t="s">
        <v>1689</v>
      </c>
      <c r="B277" s="31" t="s">
        <v>1133</v>
      </c>
      <c r="C277" s="31" t="s">
        <v>1097</v>
      </c>
      <c r="D277" s="21" t="s">
        <v>4</v>
      </c>
      <c r="E277" s="13">
        <v>41662</v>
      </c>
      <c r="F277" s="13">
        <v>44564</v>
      </c>
      <c r="G277" s="27"/>
      <c r="H277" s="15">
        <f>EDATE(F277-1,1)</f>
        <v>44594</v>
      </c>
      <c r="I277" s="16">
        <f t="shared" ca="1" si="37"/>
        <v>24</v>
      </c>
      <c r="J277" s="17" t="str">
        <f t="shared" ca="1" si="40"/>
        <v>NOT DUE</v>
      </c>
      <c r="K277" s="31" t="s">
        <v>1155</v>
      </c>
      <c r="L277" s="125"/>
    </row>
    <row r="278" spans="1:12" ht="36" customHeight="1">
      <c r="A278" s="17" t="s">
        <v>1690</v>
      </c>
      <c r="B278" s="31" t="s">
        <v>1148</v>
      </c>
      <c r="C278" s="31" t="s">
        <v>1149</v>
      </c>
      <c r="D278" s="21" t="s">
        <v>4</v>
      </c>
      <c r="E278" s="13">
        <v>41662</v>
      </c>
      <c r="F278" s="13">
        <v>44564</v>
      </c>
      <c r="G278" s="27"/>
      <c r="H278" s="15">
        <f>EDATE(F278-1,1)</f>
        <v>44594</v>
      </c>
      <c r="I278" s="16">
        <f t="shared" ca="1" si="37"/>
        <v>24</v>
      </c>
      <c r="J278" s="17" t="str">
        <f t="shared" ca="1" si="40"/>
        <v>NOT DUE</v>
      </c>
      <c r="K278" s="31" t="s">
        <v>1156</v>
      </c>
      <c r="L278" s="125"/>
    </row>
    <row r="279" spans="1:12" ht="36" customHeight="1">
      <c r="A279" s="17" t="s">
        <v>1691</v>
      </c>
      <c r="B279" s="31" t="s">
        <v>1157</v>
      </c>
      <c r="C279" s="31" t="s">
        <v>1097</v>
      </c>
      <c r="D279" s="21" t="s">
        <v>871</v>
      </c>
      <c r="E279" s="13">
        <v>41662</v>
      </c>
      <c r="F279" s="13">
        <v>44527</v>
      </c>
      <c r="G279" s="27"/>
      <c r="H279" s="15">
        <f>DATE(YEAR(F279),MONTH(F279)+6,DAY(F279)-1)</f>
        <v>44707</v>
      </c>
      <c r="I279" s="16">
        <f t="shared" ca="1" si="37"/>
        <v>137</v>
      </c>
      <c r="J279" s="17" t="str">
        <f t="shared" ca="1" si="40"/>
        <v>NOT DUE</v>
      </c>
      <c r="K279" s="31" t="s">
        <v>1161</v>
      </c>
      <c r="L279" s="125"/>
    </row>
    <row r="280" spans="1:12" ht="36" customHeight="1">
      <c r="A280" s="17" t="s">
        <v>1692</v>
      </c>
      <c r="B280" s="31" t="s">
        <v>1158</v>
      </c>
      <c r="C280" s="31" t="s">
        <v>1149</v>
      </c>
      <c r="D280" s="21" t="s">
        <v>871</v>
      </c>
      <c r="E280" s="13">
        <v>41662</v>
      </c>
      <c r="F280" s="13">
        <v>44527</v>
      </c>
      <c r="G280" s="27"/>
      <c r="H280" s="15">
        <f>DATE(YEAR(F280),MONTH(F280)+6,DAY(F280)-1)</f>
        <v>44707</v>
      </c>
      <c r="I280" s="16">
        <f t="shared" ca="1" si="37"/>
        <v>137</v>
      </c>
      <c r="J280" s="17" t="str">
        <f t="shared" ca="1" si="40"/>
        <v>NOT DUE</v>
      </c>
      <c r="K280" s="31" t="s">
        <v>1162</v>
      </c>
      <c r="L280" s="125"/>
    </row>
    <row r="281" spans="1:12" ht="36" customHeight="1">
      <c r="A281" s="17" t="s">
        <v>1693</v>
      </c>
      <c r="B281" s="31" t="s">
        <v>1163</v>
      </c>
      <c r="C281" s="31" t="s">
        <v>1097</v>
      </c>
      <c r="D281" s="21" t="s">
        <v>377</v>
      </c>
      <c r="E281" s="13">
        <v>41662</v>
      </c>
      <c r="F281" s="13">
        <v>44494</v>
      </c>
      <c r="G281" s="27"/>
      <c r="H281" s="15">
        <f t="shared" ref="H281:H289" si="41">DATE(YEAR(F281)+1,MONTH(F281),DAY(F281)-1)</f>
        <v>44858</v>
      </c>
      <c r="I281" s="16">
        <f t="shared" ca="1" si="37"/>
        <v>288</v>
      </c>
      <c r="J281" s="17" t="str">
        <f t="shared" ca="1" si="40"/>
        <v>NOT DUE</v>
      </c>
      <c r="K281" s="31" t="s">
        <v>1174</v>
      </c>
      <c r="L281" s="20"/>
    </row>
    <row r="282" spans="1:12" ht="36" customHeight="1">
      <c r="A282" s="17" t="s">
        <v>1694</v>
      </c>
      <c r="B282" s="31" t="s">
        <v>1164</v>
      </c>
      <c r="C282" s="31" t="s">
        <v>1097</v>
      </c>
      <c r="D282" s="21" t="s">
        <v>377</v>
      </c>
      <c r="E282" s="13">
        <v>41662</v>
      </c>
      <c r="F282" s="13">
        <v>44494</v>
      </c>
      <c r="G282" s="27"/>
      <c r="H282" s="15">
        <f t="shared" si="41"/>
        <v>44858</v>
      </c>
      <c r="I282" s="16">
        <f t="shared" ca="1" si="37"/>
        <v>288</v>
      </c>
      <c r="J282" s="17" t="str">
        <f t="shared" ca="1" si="40"/>
        <v>NOT DUE</v>
      </c>
      <c r="K282" s="31" t="s">
        <v>1175</v>
      </c>
      <c r="L282" s="20"/>
    </row>
    <row r="283" spans="1:12" ht="36" customHeight="1">
      <c r="A283" s="17" t="s">
        <v>1695</v>
      </c>
      <c r="B283" s="31" t="s">
        <v>1165</v>
      </c>
      <c r="C283" s="31" t="s">
        <v>1097</v>
      </c>
      <c r="D283" s="21" t="s">
        <v>377</v>
      </c>
      <c r="E283" s="13">
        <v>41662</v>
      </c>
      <c r="F283" s="13">
        <v>44494</v>
      </c>
      <c r="G283" s="27"/>
      <c r="H283" s="15">
        <f t="shared" si="41"/>
        <v>44858</v>
      </c>
      <c r="I283" s="16">
        <f t="shared" ca="1" si="37"/>
        <v>288</v>
      </c>
      <c r="J283" s="17" t="str">
        <f t="shared" ca="1" si="40"/>
        <v>NOT DUE</v>
      </c>
      <c r="K283" s="31" t="s">
        <v>1176</v>
      </c>
      <c r="L283" s="20"/>
    </row>
    <row r="284" spans="1:12" ht="36" customHeight="1">
      <c r="A284" s="17" t="s">
        <v>1696</v>
      </c>
      <c r="B284" s="31" t="s">
        <v>1166</v>
      </c>
      <c r="C284" s="31" t="s">
        <v>1097</v>
      </c>
      <c r="D284" s="21" t="s">
        <v>377</v>
      </c>
      <c r="E284" s="13">
        <v>41662</v>
      </c>
      <c r="F284" s="13">
        <v>44494</v>
      </c>
      <c r="G284" s="27"/>
      <c r="H284" s="15">
        <f t="shared" si="41"/>
        <v>44858</v>
      </c>
      <c r="I284" s="16">
        <f t="shared" ca="1" si="37"/>
        <v>288</v>
      </c>
      <c r="J284" s="17" t="str">
        <f t="shared" ca="1" si="40"/>
        <v>NOT DUE</v>
      </c>
      <c r="K284" s="31" t="s">
        <v>1177</v>
      </c>
      <c r="L284" s="20"/>
    </row>
    <row r="285" spans="1:12" ht="36" customHeight="1">
      <c r="A285" s="17" t="s">
        <v>1697</v>
      </c>
      <c r="B285" s="31" t="s">
        <v>1167</v>
      </c>
      <c r="C285" s="31" t="s">
        <v>1097</v>
      </c>
      <c r="D285" s="21" t="s">
        <v>377</v>
      </c>
      <c r="E285" s="13">
        <v>41662</v>
      </c>
      <c r="F285" s="13">
        <v>44494</v>
      </c>
      <c r="G285" s="27"/>
      <c r="H285" s="15">
        <f t="shared" si="41"/>
        <v>44858</v>
      </c>
      <c r="I285" s="16">
        <f t="shared" ca="1" si="37"/>
        <v>288</v>
      </c>
      <c r="J285" s="17" t="str">
        <f t="shared" ca="1" si="40"/>
        <v>NOT DUE</v>
      </c>
      <c r="K285" s="31" t="s">
        <v>1175</v>
      </c>
      <c r="L285" s="20"/>
    </row>
    <row r="286" spans="1:12" ht="36" customHeight="1">
      <c r="A286" s="17" t="s">
        <v>1698</v>
      </c>
      <c r="B286" s="31" t="s">
        <v>1168</v>
      </c>
      <c r="C286" s="31" t="s">
        <v>1097</v>
      </c>
      <c r="D286" s="21" t="s">
        <v>377</v>
      </c>
      <c r="E286" s="13">
        <v>41662</v>
      </c>
      <c r="F286" s="13">
        <v>44494</v>
      </c>
      <c r="G286" s="27"/>
      <c r="H286" s="15">
        <f t="shared" si="41"/>
        <v>44858</v>
      </c>
      <c r="I286" s="16">
        <f t="shared" ca="1" si="37"/>
        <v>288</v>
      </c>
      <c r="J286" s="17" t="str">
        <f t="shared" ca="1" si="40"/>
        <v>NOT DUE</v>
      </c>
      <c r="K286" s="31" t="s">
        <v>1178</v>
      </c>
      <c r="L286" s="20"/>
    </row>
    <row r="287" spans="1:12" ht="36" customHeight="1">
      <c r="A287" s="17" t="s">
        <v>1699</v>
      </c>
      <c r="B287" s="31" t="s">
        <v>1169</v>
      </c>
      <c r="C287" s="31" t="s">
        <v>1170</v>
      </c>
      <c r="D287" s="21" t="s">
        <v>377</v>
      </c>
      <c r="E287" s="13">
        <v>41662</v>
      </c>
      <c r="F287" s="13">
        <v>44494</v>
      </c>
      <c r="G287" s="27"/>
      <c r="H287" s="15">
        <f t="shared" si="41"/>
        <v>44858</v>
      </c>
      <c r="I287" s="16">
        <f t="shared" ca="1" si="37"/>
        <v>288</v>
      </c>
      <c r="J287" s="17" t="str">
        <f t="shared" ca="1" si="40"/>
        <v>NOT DUE</v>
      </c>
      <c r="K287" s="31" t="s">
        <v>1179</v>
      </c>
      <c r="L287" s="20"/>
    </row>
    <row r="288" spans="1:12" ht="36" customHeight="1">
      <c r="A288" s="17" t="s">
        <v>1700</v>
      </c>
      <c r="B288" s="31" t="s">
        <v>1171</v>
      </c>
      <c r="C288" s="31" t="s">
        <v>1172</v>
      </c>
      <c r="D288" s="21" t="s">
        <v>377</v>
      </c>
      <c r="E288" s="13">
        <v>41662</v>
      </c>
      <c r="F288" s="13">
        <v>44494</v>
      </c>
      <c r="G288" s="27"/>
      <c r="H288" s="15">
        <f t="shared" si="41"/>
        <v>44858</v>
      </c>
      <c r="I288" s="16">
        <f t="shared" ca="1" si="37"/>
        <v>288</v>
      </c>
      <c r="J288" s="17" t="str">
        <f t="shared" ca="1" si="40"/>
        <v>NOT DUE</v>
      </c>
      <c r="K288" s="31" t="s">
        <v>1180</v>
      </c>
      <c r="L288" s="20"/>
    </row>
    <row r="289" spans="1:12" ht="36" customHeight="1">
      <c r="A289" s="17" t="s">
        <v>1701</v>
      </c>
      <c r="B289" s="31" t="s">
        <v>1173</v>
      </c>
      <c r="C289" s="31" t="s">
        <v>1097</v>
      </c>
      <c r="D289" s="21" t="s">
        <v>377</v>
      </c>
      <c r="E289" s="13">
        <v>41662</v>
      </c>
      <c r="F289" s="13">
        <v>44494</v>
      </c>
      <c r="G289" s="27"/>
      <c r="H289" s="15">
        <f t="shared" si="41"/>
        <v>44858</v>
      </c>
      <c r="I289" s="16">
        <f t="shared" ca="1" si="37"/>
        <v>288</v>
      </c>
      <c r="J289" s="17" t="str">
        <f t="shared" ca="1" si="40"/>
        <v>NOT DUE</v>
      </c>
      <c r="K289" s="31" t="s">
        <v>1181</v>
      </c>
      <c r="L289" s="20"/>
    </row>
    <row r="290" spans="1:12" ht="36" customHeight="1">
      <c r="A290" s="17" t="s">
        <v>1702</v>
      </c>
      <c r="B290" s="31" t="s">
        <v>1191</v>
      </c>
      <c r="C290" s="31" t="s">
        <v>1149</v>
      </c>
      <c r="D290" s="21" t="s">
        <v>1268</v>
      </c>
      <c r="E290" s="13">
        <v>41662</v>
      </c>
      <c r="F290" s="13">
        <v>44175</v>
      </c>
      <c r="G290" s="27"/>
      <c r="H290" s="15">
        <f t="shared" ref="H290:H318" si="42">DATE(YEAR(F290)+4,MONTH(F290),DAY(F290)-1)</f>
        <v>45635</v>
      </c>
      <c r="I290" s="16">
        <f t="shared" ca="1" si="37"/>
        <v>1065</v>
      </c>
      <c r="J290" s="17" t="str">
        <f t="shared" ca="1" si="40"/>
        <v>NOT DUE</v>
      </c>
      <c r="K290" s="31" t="s">
        <v>1246</v>
      </c>
      <c r="L290" s="20"/>
    </row>
    <row r="291" spans="1:12" ht="36" customHeight="1">
      <c r="A291" s="17" t="s">
        <v>1703</v>
      </c>
      <c r="B291" s="31" t="s">
        <v>1192</v>
      </c>
      <c r="C291" s="31" t="s">
        <v>1193</v>
      </c>
      <c r="D291" s="21" t="s">
        <v>1268</v>
      </c>
      <c r="E291" s="13">
        <v>41662</v>
      </c>
      <c r="F291" s="13">
        <v>44175</v>
      </c>
      <c r="G291" s="27"/>
      <c r="H291" s="15">
        <f t="shared" si="42"/>
        <v>45635</v>
      </c>
      <c r="I291" s="16">
        <f t="shared" ca="1" si="37"/>
        <v>1065</v>
      </c>
      <c r="J291" s="17" t="str">
        <f t="shared" ca="1" si="40"/>
        <v>NOT DUE</v>
      </c>
      <c r="K291" s="31" t="s">
        <v>1247</v>
      </c>
      <c r="L291" s="20"/>
    </row>
    <row r="292" spans="1:12" ht="36" customHeight="1">
      <c r="A292" s="17" t="s">
        <v>1704</v>
      </c>
      <c r="B292" s="31" t="s">
        <v>1194</v>
      </c>
      <c r="C292" s="31" t="s">
        <v>1149</v>
      </c>
      <c r="D292" s="21" t="s">
        <v>1268</v>
      </c>
      <c r="E292" s="13">
        <v>41662</v>
      </c>
      <c r="F292" s="13">
        <v>44175</v>
      </c>
      <c r="G292" s="27"/>
      <c r="H292" s="15">
        <f t="shared" si="42"/>
        <v>45635</v>
      </c>
      <c r="I292" s="16">
        <f t="shared" ca="1" si="37"/>
        <v>1065</v>
      </c>
      <c r="J292" s="17" t="str">
        <f t="shared" ca="1" si="40"/>
        <v>NOT DUE</v>
      </c>
      <c r="K292" s="31" t="s">
        <v>1248</v>
      </c>
      <c r="L292" s="20"/>
    </row>
    <row r="293" spans="1:12" ht="36" customHeight="1">
      <c r="A293" s="17" t="s">
        <v>1705</v>
      </c>
      <c r="B293" s="31" t="s">
        <v>1195</v>
      </c>
      <c r="C293" s="31" t="s">
        <v>1149</v>
      </c>
      <c r="D293" s="21" t="s">
        <v>1268</v>
      </c>
      <c r="E293" s="13">
        <v>41662</v>
      </c>
      <c r="F293" s="13">
        <v>44175</v>
      </c>
      <c r="G293" s="27"/>
      <c r="H293" s="15">
        <f t="shared" si="42"/>
        <v>45635</v>
      </c>
      <c r="I293" s="16">
        <f t="shared" ca="1" si="37"/>
        <v>1065</v>
      </c>
      <c r="J293" s="17" t="str">
        <f t="shared" ca="1" si="40"/>
        <v>NOT DUE</v>
      </c>
      <c r="K293" s="31" t="s">
        <v>1249</v>
      </c>
      <c r="L293" s="20"/>
    </row>
    <row r="294" spans="1:12" ht="36" customHeight="1">
      <c r="A294" s="17" t="s">
        <v>1706</v>
      </c>
      <c r="B294" s="31" t="s">
        <v>1146</v>
      </c>
      <c r="C294" s="31" t="s">
        <v>1149</v>
      </c>
      <c r="D294" s="21" t="s">
        <v>1268</v>
      </c>
      <c r="E294" s="13">
        <v>41662</v>
      </c>
      <c r="F294" s="13">
        <v>44175</v>
      </c>
      <c r="G294" s="27"/>
      <c r="H294" s="15">
        <f t="shared" si="42"/>
        <v>45635</v>
      </c>
      <c r="I294" s="16">
        <f t="shared" ca="1" si="37"/>
        <v>1065</v>
      </c>
      <c r="J294" s="17" t="str">
        <f t="shared" ca="1" si="40"/>
        <v>NOT DUE</v>
      </c>
      <c r="K294" s="31" t="s">
        <v>1250</v>
      </c>
      <c r="L294" s="20"/>
    </row>
    <row r="295" spans="1:12" ht="36" customHeight="1">
      <c r="A295" s="17" t="s">
        <v>1707</v>
      </c>
      <c r="B295" s="31" t="s">
        <v>1147</v>
      </c>
      <c r="C295" s="31" t="s">
        <v>1196</v>
      </c>
      <c r="D295" s="21" t="s">
        <v>1268</v>
      </c>
      <c r="E295" s="13">
        <v>41662</v>
      </c>
      <c r="F295" s="13">
        <v>44175</v>
      </c>
      <c r="G295" s="27"/>
      <c r="H295" s="15">
        <f t="shared" si="42"/>
        <v>45635</v>
      </c>
      <c r="I295" s="16">
        <f t="shared" ca="1" si="37"/>
        <v>1065</v>
      </c>
      <c r="J295" s="17" t="str">
        <f t="shared" ca="1" si="40"/>
        <v>NOT DUE</v>
      </c>
      <c r="K295" s="31" t="s">
        <v>1251</v>
      </c>
      <c r="L295" s="20"/>
    </row>
    <row r="296" spans="1:12" ht="36" customHeight="1">
      <c r="A296" s="17" t="s">
        <v>1708</v>
      </c>
      <c r="B296" s="31" t="s">
        <v>1197</v>
      </c>
      <c r="C296" s="31" t="s">
        <v>1097</v>
      </c>
      <c r="D296" s="21" t="s">
        <v>1268</v>
      </c>
      <c r="E296" s="13">
        <v>41662</v>
      </c>
      <c r="F296" s="13">
        <v>44175</v>
      </c>
      <c r="G296" s="27"/>
      <c r="H296" s="15">
        <f t="shared" si="42"/>
        <v>45635</v>
      </c>
      <c r="I296" s="16">
        <f t="shared" ca="1" si="37"/>
        <v>1065</v>
      </c>
      <c r="J296" s="17" t="str">
        <f t="shared" ca="1" si="40"/>
        <v>NOT DUE</v>
      </c>
      <c r="K296" s="31" t="s">
        <v>1252</v>
      </c>
      <c r="L296" s="20"/>
    </row>
    <row r="297" spans="1:12" ht="36" customHeight="1">
      <c r="A297" s="17" t="s">
        <v>1709</v>
      </c>
      <c r="B297" s="31" t="s">
        <v>1198</v>
      </c>
      <c r="C297" s="31" t="s">
        <v>1199</v>
      </c>
      <c r="D297" s="21" t="s">
        <v>1268</v>
      </c>
      <c r="E297" s="13">
        <v>41662</v>
      </c>
      <c r="F297" s="13">
        <v>44175</v>
      </c>
      <c r="G297" s="27"/>
      <c r="H297" s="15">
        <f t="shared" si="42"/>
        <v>45635</v>
      </c>
      <c r="I297" s="16">
        <f t="shared" ca="1" si="37"/>
        <v>1065</v>
      </c>
      <c r="J297" s="17" t="str">
        <f t="shared" ca="1" si="40"/>
        <v>NOT DUE</v>
      </c>
      <c r="K297" s="31" t="s">
        <v>1252</v>
      </c>
      <c r="L297" s="20"/>
    </row>
    <row r="298" spans="1:12" ht="36" customHeight="1">
      <c r="A298" s="17" t="s">
        <v>1710</v>
      </c>
      <c r="B298" s="31" t="s">
        <v>1200</v>
      </c>
      <c r="C298" s="31" t="s">
        <v>1097</v>
      </c>
      <c r="D298" s="21" t="s">
        <v>1268</v>
      </c>
      <c r="E298" s="13">
        <v>41662</v>
      </c>
      <c r="F298" s="13">
        <v>44175</v>
      </c>
      <c r="G298" s="27"/>
      <c r="H298" s="15">
        <f t="shared" si="42"/>
        <v>45635</v>
      </c>
      <c r="I298" s="16">
        <f t="shared" ca="1" si="37"/>
        <v>1065</v>
      </c>
      <c r="J298" s="17" t="str">
        <f t="shared" ca="1" si="40"/>
        <v>NOT DUE</v>
      </c>
      <c r="K298" s="31" t="s">
        <v>1253</v>
      </c>
      <c r="L298" s="20"/>
    </row>
    <row r="299" spans="1:12" ht="36" customHeight="1">
      <c r="A299" s="17" t="s">
        <v>1711</v>
      </c>
      <c r="B299" s="31" t="s">
        <v>1201</v>
      </c>
      <c r="C299" s="31" t="s">
        <v>1199</v>
      </c>
      <c r="D299" s="21" t="s">
        <v>1268</v>
      </c>
      <c r="E299" s="13">
        <v>41662</v>
      </c>
      <c r="F299" s="13">
        <v>44175</v>
      </c>
      <c r="G299" s="27"/>
      <c r="H299" s="15">
        <f t="shared" si="42"/>
        <v>45635</v>
      </c>
      <c r="I299" s="16">
        <f t="shared" ca="1" si="37"/>
        <v>1065</v>
      </c>
      <c r="J299" s="17" t="str">
        <f t="shared" ca="1" si="40"/>
        <v>NOT DUE</v>
      </c>
      <c r="K299" s="31" t="s">
        <v>1246</v>
      </c>
      <c r="L299" s="20"/>
    </row>
    <row r="300" spans="1:12" ht="36" customHeight="1">
      <c r="A300" s="17" t="s">
        <v>1712</v>
      </c>
      <c r="B300" s="31" t="s">
        <v>1202</v>
      </c>
      <c r="C300" s="31" t="s">
        <v>1199</v>
      </c>
      <c r="D300" s="21" t="s">
        <v>1268</v>
      </c>
      <c r="E300" s="13">
        <v>41662</v>
      </c>
      <c r="F300" s="13">
        <v>44175</v>
      </c>
      <c r="G300" s="27"/>
      <c r="H300" s="15">
        <f t="shared" si="42"/>
        <v>45635</v>
      </c>
      <c r="I300" s="16">
        <f t="shared" ca="1" si="37"/>
        <v>1065</v>
      </c>
      <c r="J300" s="17" t="str">
        <f t="shared" ca="1" si="40"/>
        <v>NOT DUE</v>
      </c>
      <c r="K300" s="31" t="s">
        <v>1254</v>
      </c>
      <c r="L300" s="20"/>
    </row>
    <row r="301" spans="1:12" ht="36" customHeight="1">
      <c r="A301" s="17" t="s">
        <v>1713</v>
      </c>
      <c r="B301" s="31" t="s">
        <v>1203</v>
      </c>
      <c r="C301" s="31" t="s">
        <v>1199</v>
      </c>
      <c r="D301" s="21" t="s">
        <v>1268</v>
      </c>
      <c r="E301" s="13">
        <v>41662</v>
      </c>
      <c r="F301" s="13">
        <v>44175</v>
      </c>
      <c r="G301" s="27"/>
      <c r="H301" s="15">
        <f t="shared" si="42"/>
        <v>45635</v>
      </c>
      <c r="I301" s="16">
        <f t="shared" ca="1" si="37"/>
        <v>1065</v>
      </c>
      <c r="J301" s="17" t="str">
        <f t="shared" ca="1" si="40"/>
        <v>NOT DUE</v>
      </c>
      <c r="K301" s="31" t="s">
        <v>1255</v>
      </c>
      <c r="L301" s="20"/>
    </row>
    <row r="302" spans="1:12" ht="36" customHeight="1">
      <c r="A302" s="17" t="s">
        <v>1714</v>
      </c>
      <c r="B302" s="31" t="s">
        <v>1204</v>
      </c>
      <c r="C302" s="31" t="s">
        <v>1199</v>
      </c>
      <c r="D302" s="21" t="s">
        <v>1268</v>
      </c>
      <c r="E302" s="13">
        <v>41662</v>
      </c>
      <c r="F302" s="13">
        <v>44175</v>
      </c>
      <c r="G302" s="27"/>
      <c r="H302" s="15">
        <f t="shared" si="42"/>
        <v>45635</v>
      </c>
      <c r="I302" s="16">
        <f t="shared" ca="1" si="37"/>
        <v>1065</v>
      </c>
      <c r="J302" s="17" t="str">
        <f t="shared" ca="1" si="40"/>
        <v>NOT DUE</v>
      </c>
      <c r="K302" s="31" t="s">
        <v>1251</v>
      </c>
      <c r="L302" s="20"/>
    </row>
    <row r="303" spans="1:12" ht="36" customHeight="1">
      <c r="A303" s="17" t="s">
        <v>1715</v>
      </c>
      <c r="B303" s="31" t="s">
        <v>1205</v>
      </c>
      <c r="C303" s="31" t="s">
        <v>1097</v>
      </c>
      <c r="D303" s="21" t="s">
        <v>1268</v>
      </c>
      <c r="E303" s="13">
        <v>41662</v>
      </c>
      <c r="F303" s="13">
        <v>44175</v>
      </c>
      <c r="G303" s="27"/>
      <c r="H303" s="15">
        <f t="shared" si="42"/>
        <v>45635</v>
      </c>
      <c r="I303" s="16">
        <f t="shared" ca="1" si="37"/>
        <v>1065</v>
      </c>
      <c r="J303" s="17" t="str">
        <f t="shared" ca="1" si="40"/>
        <v>NOT DUE</v>
      </c>
      <c r="K303" s="31" t="s">
        <v>1252</v>
      </c>
      <c r="L303" s="20"/>
    </row>
    <row r="304" spans="1:12" ht="36" customHeight="1">
      <c r="A304" s="17" t="s">
        <v>1716</v>
      </c>
      <c r="B304" s="31" t="s">
        <v>1206</v>
      </c>
      <c r="C304" s="31" t="s">
        <v>1199</v>
      </c>
      <c r="D304" s="21" t="s">
        <v>1268</v>
      </c>
      <c r="E304" s="13">
        <v>41662</v>
      </c>
      <c r="F304" s="13">
        <v>44175</v>
      </c>
      <c r="G304" s="27"/>
      <c r="H304" s="15">
        <f t="shared" si="42"/>
        <v>45635</v>
      </c>
      <c r="I304" s="16">
        <f t="shared" ca="1" si="37"/>
        <v>1065</v>
      </c>
      <c r="J304" s="17" t="str">
        <f t="shared" ca="1" si="40"/>
        <v>NOT DUE</v>
      </c>
      <c r="K304" s="31" t="s">
        <v>1252</v>
      </c>
      <c r="L304" s="20"/>
    </row>
    <row r="305" spans="1:12" ht="36" customHeight="1">
      <c r="A305" s="17" t="s">
        <v>1717</v>
      </c>
      <c r="B305" s="31" t="s">
        <v>1207</v>
      </c>
      <c r="C305" s="31" t="s">
        <v>1097</v>
      </c>
      <c r="D305" s="21" t="s">
        <v>1268</v>
      </c>
      <c r="E305" s="13">
        <v>41662</v>
      </c>
      <c r="F305" s="13">
        <v>44175</v>
      </c>
      <c r="G305" s="27"/>
      <c r="H305" s="15">
        <f t="shared" si="42"/>
        <v>45635</v>
      </c>
      <c r="I305" s="16">
        <f t="shared" ca="1" si="37"/>
        <v>1065</v>
      </c>
      <c r="J305" s="17" t="str">
        <f t="shared" ca="1" si="40"/>
        <v>NOT DUE</v>
      </c>
      <c r="K305" s="31" t="s">
        <v>1253</v>
      </c>
      <c r="L305" s="20"/>
    </row>
    <row r="306" spans="1:12" ht="36" customHeight="1">
      <c r="A306" s="17" t="s">
        <v>1718</v>
      </c>
      <c r="B306" s="31" t="s">
        <v>1208</v>
      </c>
      <c r="C306" s="31" t="s">
        <v>1097</v>
      </c>
      <c r="D306" s="21" t="s">
        <v>1268</v>
      </c>
      <c r="E306" s="13">
        <v>41662</v>
      </c>
      <c r="F306" s="13">
        <v>44175</v>
      </c>
      <c r="G306" s="27"/>
      <c r="H306" s="15">
        <f t="shared" si="42"/>
        <v>45635</v>
      </c>
      <c r="I306" s="16">
        <f t="shared" ca="1" si="37"/>
        <v>1065</v>
      </c>
      <c r="J306" s="17" t="str">
        <f t="shared" ca="1" si="40"/>
        <v>NOT DUE</v>
      </c>
      <c r="K306" s="31" t="s">
        <v>1256</v>
      </c>
      <c r="L306" s="20"/>
    </row>
    <row r="307" spans="1:12" ht="36" customHeight="1">
      <c r="A307" s="17" t="s">
        <v>1719</v>
      </c>
      <c r="B307" s="31" t="s">
        <v>1209</v>
      </c>
      <c r="C307" s="31" t="s">
        <v>1210</v>
      </c>
      <c r="D307" s="21" t="s">
        <v>1268</v>
      </c>
      <c r="E307" s="13">
        <v>41662</v>
      </c>
      <c r="F307" s="13">
        <v>44175</v>
      </c>
      <c r="G307" s="27"/>
      <c r="H307" s="15">
        <f t="shared" si="42"/>
        <v>45635</v>
      </c>
      <c r="I307" s="16">
        <f t="shared" ca="1" si="37"/>
        <v>1065</v>
      </c>
      <c r="J307" s="17" t="str">
        <f t="shared" ca="1" si="40"/>
        <v>NOT DUE</v>
      </c>
      <c r="K307" s="31" t="s">
        <v>1257</v>
      </c>
      <c r="L307" s="31" t="s">
        <v>1097</v>
      </c>
    </row>
    <row r="308" spans="1:12" ht="36" customHeight="1">
      <c r="A308" s="17" t="s">
        <v>1720</v>
      </c>
      <c r="B308" s="31" t="s">
        <v>1211</v>
      </c>
      <c r="C308" s="31" t="s">
        <v>1212</v>
      </c>
      <c r="D308" s="21" t="s">
        <v>1268</v>
      </c>
      <c r="E308" s="13">
        <v>41662</v>
      </c>
      <c r="F308" s="13">
        <v>44175</v>
      </c>
      <c r="G308" s="27"/>
      <c r="H308" s="15">
        <f t="shared" si="42"/>
        <v>45635</v>
      </c>
      <c r="I308" s="16">
        <f t="shared" ca="1" si="37"/>
        <v>1065</v>
      </c>
      <c r="J308" s="17" t="str">
        <f t="shared" ca="1" si="40"/>
        <v>NOT DUE</v>
      </c>
      <c r="K308" s="31" t="s">
        <v>1258</v>
      </c>
      <c r="L308" s="20"/>
    </row>
    <row r="309" spans="1:12" ht="36" customHeight="1">
      <c r="A309" s="17" t="s">
        <v>1721</v>
      </c>
      <c r="B309" s="31" t="s">
        <v>1213</v>
      </c>
      <c r="C309" s="31" t="s">
        <v>1214</v>
      </c>
      <c r="D309" s="21" t="s">
        <v>1268</v>
      </c>
      <c r="E309" s="13">
        <v>41662</v>
      </c>
      <c r="F309" s="13">
        <v>44175</v>
      </c>
      <c r="G309" s="27"/>
      <c r="H309" s="15">
        <f t="shared" si="42"/>
        <v>45635</v>
      </c>
      <c r="I309" s="16">
        <f t="shared" ca="1" si="37"/>
        <v>1065</v>
      </c>
      <c r="J309" s="17" t="str">
        <f t="shared" ca="1" si="40"/>
        <v>NOT DUE</v>
      </c>
      <c r="K309" s="31" t="s">
        <v>1259</v>
      </c>
      <c r="L309" s="20"/>
    </row>
    <row r="310" spans="1:12" ht="36" customHeight="1">
      <c r="A310" s="17" t="s">
        <v>1722</v>
      </c>
      <c r="B310" s="31" t="s">
        <v>1215</v>
      </c>
      <c r="C310" s="31" t="s">
        <v>1097</v>
      </c>
      <c r="D310" s="21" t="s">
        <v>1268</v>
      </c>
      <c r="E310" s="13">
        <v>41662</v>
      </c>
      <c r="F310" s="13">
        <v>44175</v>
      </c>
      <c r="G310" s="27"/>
      <c r="H310" s="15">
        <f t="shared" si="42"/>
        <v>45635</v>
      </c>
      <c r="I310" s="16">
        <f t="shared" ca="1" si="37"/>
        <v>1065</v>
      </c>
      <c r="J310" s="17" t="str">
        <f t="shared" ca="1" si="40"/>
        <v>NOT DUE</v>
      </c>
      <c r="K310" s="31" t="s">
        <v>1161</v>
      </c>
      <c r="L310" s="20"/>
    </row>
    <row r="311" spans="1:12" ht="36" customHeight="1">
      <c r="A311" s="17" t="s">
        <v>1723</v>
      </c>
      <c r="B311" s="31" t="s">
        <v>1133</v>
      </c>
      <c r="C311" s="31" t="s">
        <v>1097</v>
      </c>
      <c r="D311" s="21" t="s">
        <v>1268</v>
      </c>
      <c r="E311" s="13">
        <v>41662</v>
      </c>
      <c r="F311" s="13">
        <v>44175</v>
      </c>
      <c r="G311" s="27"/>
      <c r="H311" s="15">
        <f t="shared" si="42"/>
        <v>45635</v>
      </c>
      <c r="I311" s="16">
        <f t="shared" ca="1" si="37"/>
        <v>1065</v>
      </c>
      <c r="J311" s="17" t="str">
        <f t="shared" ca="1" si="40"/>
        <v>NOT DUE</v>
      </c>
      <c r="K311" s="31" t="s">
        <v>1260</v>
      </c>
      <c r="L311" s="20"/>
    </row>
    <row r="312" spans="1:12" ht="36" customHeight="1">
      <c r="A312" s="17" t="s">
        <v>1724</v>
      </c>
      <c r="B312" s="31" t="s">
        <v>1216</v>
      </c>
      <c r="C312" s="31" t="s">
        <v>1217</v>
      </c>
      <c r="D312" s="21" t="s">
        <v>1268</v>
      </c>
      <c r="E312" s="13">
        <v>41662</v>
      </c>
      <c r="F312" s="13">
        <v>44175</v>
      </c>
      <c r="G312" s="27"/>
      <c r="H312" s="15">
        <f t="shared" si="42"/>
        <v>45635</v>
      </c>
      <c r="I312" s="16">
        <f t="shared" ca="1" si="37"/>
        <v>1065</v>
      </c>
      <c r="J312" s="17" t="str">
        <f t="shared" ca="1" si="40"/>
        <v>NOT DUE</v>
      </c>
      <c r="K312" s="31" t="s">
        <v>1261</v>
      </c>
      <c r="L312" s="20"/>
    </row>
    <row r="313" spans="1:12" ht="36" customHeight="1">
      <c r="A313" s="17" t="s">
        <v>1725</v>
      </c>
      <c r="B313" s="31" t="s">
        <v>1218</v>
      </c>
      <c r="C313" s="31" t="s">
        <v>1097</v>
      </c>
      <c r="D313" s="21" t="s">
        <v>1268</v>
      </c>
      <c r="E313" s="13">
        <v>41662</v>
      </c>
      <c r="F313" s="13">
        <v>44175</v>
      </c>
      <c r="G313" s="27"/>
      <c r="H313" s="15">
        <f t="shared" si="42"/>
        <v>45635</v>
      </c>
      <c r="I313" s="16">
        <f t="shared" ca="1" si="37"/>
        <v>1065</v>
      </c>
      <c r="J313" s="17" t="str">
        <f t="shared" ca="1" si="40"/>
        <v>NOT DUE</v>
      </c>
      <c r="K313" s="31" t="s">
        <v>1262</v>
      </c>
      <c r="L313" s="20"/>
    </row>
    <row r="314" spans="1:12" ht="36" customHeight="1">
      <c r="A314" s="17" t="s">
        <v>1726</v>
      </c>
      <c r="B314" s="31" t="s">
        <v>1219</v>
      </c>
      <c r="C314" s="31" t="s">
        <v>1097</v>
      </c>
      <c r="D314" s="21" t="s">
        <v>1268</v>
      </c>
      <c r="E314" s="13">
        <v>41662</v>
      </c>
      <c r="F314" s="13">
        <v>44175</v>
      </c>
      <c r="G314" s="27"/>
      <c r="H314" s="15">
        <f t="shared" si="42"/>
        <v>45635</v>
      </c>
      <c r="I314" s="16">
        <f t="shared" ca="1" si="37"/>
        <v>1065</v>
      </c>
      <c r="J314" s="17" t="str">
        <f t="shared" ca="1" si="40"/>
        <v>NOT DUE</v>
      </c>
      <c r="K314" s="31" t="s">
        <v>1263</v>
      </c>
      <c r="L314" s="20"/>
    </row>
    <row r="315" spans="1:12" ht="36" customHeight="1">
      <c r="A315" s="17" t="s">
        <v>1727</v>
      </c>
      <c r="B315" s="31" t="s">
        <v>1220</v>
      </c>
      <c r="C315" s="31" t="s">
        <v>1097</v>
      </c>
      <c r="D315" s="21" t="s">
        <v>1268</v>
      </c>
      <c r="E315" s="13">
        <v>41662</v>
      </c>
      <c r="F315" s="13">
        <v>44175</v>
      </c>
      <c r="G315" s="27"/>
      <c r="H315" s="15">
        <f t="shared" si="42"/>
        <v>45635</v>
      </c>
      <c r="I315" s="16">
        <f t="shared" ca="1" si="37"/>
        <v>1065</v>
      </c>
      <c r="J315" s="17" t="str">
        <f t="shared" ca="1" si="40"/>
        <v>NOT DUE</v>
      </c>
      <c r="K315" s="31" t="s">
        <v>1264</v>
      </c>
      <c r="L315" s="20"/>
    </row>
    <row r="316" spans="1:12" ht="36" customHeight="1">
      <c r="A316" s="17" t="s">
        <v>1728</v>
      </c>
      <c r="B316" s="31" t="s">
        <v>1221</v>
      </c>
      <c r="C316" s="31" t="s">
        <v>1222</v>
      </c>
      <c r="D316" s="21" t="s">
        <v>1268</v>
      </c>
      <c r="E316" s="13">
        <v>41662</v>
      </c>
      <c r="F316" s="13">
        <v>44175</v>
      </c>
      <c r="G316" s="27"/>
      <c r="H316" s="15">
        <f t="shared" si="42"/>
        <v>45635</v>
      </c>
      <c r="I316" s="16">
        <f t="shared" ca="1" si="37"/>
        <v>1065</v>
      </c>
      <c r="J316" s="17" t="str">
        <f t="shared" ca="1" si="40"/>
        <v>NOT DUE</v>
      </c>
      <c r="K316" s="31" t="s">
        <v>1265</v>
      </c>
      <c r="L316" s="20" t="s">
        <v>4459</v>
      </c>
    </row>
    <row r="317" spans="1:12" ht="36" customHeight="1">
      <c r="A317" s="17" t="s">
        <v>1729</v>
      </c>
      <c r="B317" s="31" t="s">
        <v>1223</v>
      </c>
      <c r="C317" s="31" t="s">
        <v>1224</v>
      </c>
      <c r="D317" s="21" t="s">
        <v>1268</v>
      </c>
      <c r="E317" s="13">
        <v>41662</v>
      </c>
      <c r="F317" s="13">
        <v>44175</v>
      </c>
      <c r="G317" s="27"/>
      <c r="H317" s="15">
        <f t="shared" si="42"/>
        <v>45635</v>
      </c>
      <c r="I317" s="16">
        <f t="shared" ca="1" si="37"/>
        <v>1065</v>
      </c>
      <c r="J317" s="17" t="str">
        <f t="shared" ca="1" si="40"/>
        <v>NOT DUE</v>
      </c>
      <c r="K317" s="31" t="s">
        <v>1266</v>
      </c>
      <c r="L317" s="20" t="s">
        <v>4459</v>
      </c>
    </row>
    <row r="318" spans="1:12" ht="36" customHeight="1">
      <c r="A318" s="17" t="s">
        <v>1730</v>
      </c>
      <c r="B318" s="31" t="s">
        <v>1225</v>
      </c>
      <c r="C318" s="31" t="s">
        <v>1226</v>
      </c>
      <c r="D318" s="21" t="s">
        <v>1268</v>
      </c>
      <c r="E318" s="13">
        <v>41662</v>
      </c>
      <c r="F318" s="13">
        <v>44175</v>
      </c>
      <c r="G318" s="27"/>
      <c r="H318" s="15">
        <f t="shared" si="42"/>
        <v>45635</v>
      </c>
      <c r="I318" s="16">
        <f t="shared" ca="1" si="37"/>
        <v>1065</v>
      </c>
      <c r="J318" s="17" t="str">
        <f t="shared" ca="1" si="40"/>
        <v>NOT DUE</v>
      </c>
      <c r="K318" s="31" t="s">
        <v>1267</v>
      </c>
      <c r="L318" s="20" t="s">
        <v>4459</v>
      </c>
    </row>
    <row r="319" spans="1:12" ht="28.5" customHeight="1">
      <c r="A319" s="289" t="s">
        <v>1731</v>
      </c>
      <c r="B319" s="290" t="s">
        <v>702</v>
      </c>
      <c r="C319" s="290" t="s">
        <v>5057</v>
      </c>
      <c r="D319" s="291">
        <v>12000</v>
      </c>
      <c r="E319" s="292">
        <v>41662</v>
      </c>
      <c r="F319" s="292" t="s">
        <v>4456</v>
      </c>
      <c r="G319" s="292" t="s">
        <v>4456</v>
      </c>
      <c r="H319" s="293" t="e">
        <f>IF(I319&lt;=12000,F319+(D319/24),"error")</f>
        <v>#VALUE!</v>
      </c>
      <c r="I319" s="294" t="e">
        <f t="shared" ref="I319:I326" si="43">D319-($F$4-G319)</f>
        <v>#VALUE!</v>
      </c>
      <c r="J319" s="289" t="e">
        <f t="shared" si="40"/>
        <v>#VALUE!</v>
      </c>
      <c r="K319" s="290" t="s">
        <v>5058</v>
      </c>
      <c r="L319" s="232" t="s">
        <v>4456</v>
      </c>
    </row>
    <row r="320" spans="1:12" ht="28.5" customHeight="1">
      <c r="A320" s="289" t="s">
        <v>1732</v>
      </c>
      <c r="B320" s="290" t="s">
        <v>703</v>
      </c>
      <c r="C320" s="290" t="s">
        <v>5057</v>
      </c>
      <c r="D320" s="291">
        <v>12000</v>
      </c>
      <c r="E320" s="292">
        <v>41662</v>
      </c>
      <c r="F320" s="292" t="s">
        <v>4456</v>
      </c>
      <c r="G320" s="292" t="s">
        <v>4456</v>
      </c>
      <c r="H320" s="293" t="e">
        <f>IF(I320&lt;=12000,F320+(D320/24),"error")</f>
        <v>#VALUE!</v>
      </c>
      <c r="I320" s="294" t="e">
        <f t="shared" si="43"/>
        <v>#VALUE!</v>
      </c>
      <c r="J320" s="289" t="e">
        <f t="shared" si="40"/>
        <v>#VALUE!</v>
      </c>
      <c r="K320" s="290" t="s">
        <v>5058</v>
      </c>
      <c r="L320" s="232" t="s">
        <v>4456</v>
      </c>
    </row>
    <row r="321" spans="1:12" ht="28.5" customHeight="1">
      <c r="A321" s="289" t="s">
        <v>1733</v>
      </c>
      <c r="B321" s="290" t="s">
        <v>704</v>
      </c>
      <c r="C321" s="290" t="s">
        <v>5057</v>
      </c>
      <c r="D321" s="291">
        <v>12000</v>
      </c>
      <c r="E321" s="292">
        <v>41662</v>
      </c>
      <c r="F321" s="292" t="s">
        <v>4456</v>
      </c>
      <c r="G321" s="292" t="s">
        <v>4456</v>
      </c>
      <c r="H321" s="293" t="e">
        <f>IF(I321&lt;=12000,F321+(D321/24),"error")</f>
        <v>#VALUE!</v>
      </c>
      <c r="I321" s="294" t="e">
        <f t="shared" si="43"/>
        <v>#VALUE!</v>
      </c>
      <c r="J321" s="289" t="e">
        <f t="shared" si="40"/>
        <v>#VALUE!</v>
      </c>
      <c r="K321" s="290" t="s">
        <v>5058</v>
      </c>
      <c r="L321" s="232" t="s">
        <v>4456</v>
      </c>
    </row>
    <row r="322" spans="1:12" ht="28.5" customHeight="1">
      <c r="A322" s="289" t="s">
        <v>5076</v>
      </c>
      <c r="B322" s="290" t="s">
        <v>705</v>
      </c>
      <c r="C322" s="290" t="s">
        <v>5057</v>
      </c>
      <c r="D322" s="291">
        <v>12000</v>
      </c>
      <c r="E322" s="292">
        <v>41662</v>
      </c>
      <c r="F322" s="292" t="s">
        <v>4456</v>
      </c>
      <c r="G322" s="292" t="s">
        <v>4456</v>
      </c>
      <c r="H322" s="293" t="e">
        <f>IF(I322&lt;=12000,F322+(D322/24),"error")</f>
        <v>#VALUE!</v>
      </c>
      <c r="I322" s="294" t="e">
        <f t="shared" si="43"/>
        <v>#VALUE!</v>
      </c>
      <c r="J322" s="289" t="e">
        <f t="shared" si="40"/>
        <v>#VALUE!</v>
      </c>
      <c r="K322" s="290" t="s">
        <v>5058</v>
      </c>
      <c r="L322" s="232" t="s">
        <v>4456</v>
      </c>
    </row>
    <row r="323" spans="1:12" ht="28.5" customHeight="1">
      <c r="A323" s="289" t="s">
        <v>5077</v>
      </c>
      <c r="B323" s="290" t="s">
        <v>706</v>
      </c>
      <c r="C323" s="290" t="s">
        <v>5057</v>
      </c>
      <c r="D323" s="291">
        <v>12000</v>
      </c>
      <c r="E323" s="292">
        <v>41662</v>
      </c>
      <c r="F323" s="292" t="s">
        <v>4456</v>
      </c>
      <c r="G323" s="292" t="s">
        <v>4456</v>
      </c>
      <c r="H323" s="293" t="e">
        <f>IF(I323&lt;=12000,F323+(D323/24),"error")</f>
        <v>#VALUE!</v>
      </c>
      <c r="I323" s="294" t="e">
        <f t="shared" si="43"/>
        <v>#VALUE!</v>
      </c>
      <c r="J323" s="289" t="e">
        <f t="shared" si="40"/>
        <v>#VALUE!</v>
      </c>
      <c r="K323" s="290" t="s">
        <v>5058</v>
      </c>
      <c r="L323" s="232" t="s">
        <v>4456</v>
      </c>
    </row>
    <row r="324" spans="1:12" ht="28.5" customHeight="1">
      <c r="A324" s="289" t="s">
        <v>5078</v>
      </c>
      <c r="B324" s="290" t="s">
        <v>5062</v>
      </c>
      <c r="C324" s="290" t="s">
        <v>5063</v>
      </c>
      <c r="D324" s="291">
        <v>300</v>
      </c>
      <c r="E324" s="292">
        <v>41662</v>
      </c>
      <c r="F324" s="292" t="s">
        <v>4456</v>
      </c>
      <c r="G324" s="292" t="s">
        <v>4456</v>
      </c>
      <c r="H324" s="293" t="e">
        <f>IF(I324&lt;=300,F324+(D324/24),"error")</f>
        <v>#VALUE!</v>
      </c>
      <c r="I324" s="294" t="e">
        <f t="shared" si="43"/>
        <v>#VALUE!</v>
      </c>
      <c r="J324" s="289" t="e">
        <f t="shared" si="40"/>
        <v>#VALUE!</v>
      </c>
      <c r="K324" s="290" t="s">
        <v>5064</v>
      </c>
      <c r="L324" s="232" t="s">
        <v>4456</v>
      </c>
    </row>
    <row r="325" spans="1:12" ht="28.5" customHeight="1">
      <c r="A325" s="289" t="s">
        <v>5079</v>
      </c>
      <c r="B325" s="290" t="s">
        <v>5066</v>
      </c>
      <c r="C325" s="290" t="s">
        <v>972</v>
      </c>
      <c r="D325" s="291">
        <v>12000</v>
      </c>
      <c r="E325" s="292">
        <v>41662</v>
      </c>
      <c r="F325" s="292" t="s">
        <v>4456</v>
      </c>
      <c r="G325" s="292" t="s">
        <v>4456</v>
      </c>
      <c r="H325" s="293" t="e">
        <f>IF(I325&lt;=12000,F325+(D325/24),"error")</f>
        <v>#VALUE!</v>
      </c>
      <c r="I325" s="294" t="e">
        <f t="shared" si="43"/>
        <v>#VALUE!</v>
      </c>
      <c r="J325" s="289" t="e">
        <f t="shared" si="40"/>
        <v>#VALUE!</v>
      </c>
      <c r="K325" s="290" t="s">
        <v>5067</v>
      </c>
      <c r="L325" s="233" t="s">
        <v>4456</v>
      </c>
    </row>
    <row r="326" spans="1:12" ht="25.5">
      <c r="A326" s="234" t="s">
        <v>5080</v>
      </c>
      <c r="B326" s="235" t="s">
        <v>389</v>
      </c>
      <c r="C326" s="235" t="s">
        <v>386</v>
      </c>
      <c r="D326" s="237">
        <v>500</v>
      </c>
      <c r="E326" s="13">
        <v>41663</v>
      </c>
      <c r="F326" s="13">
        <v>44564</v>
      </c>
      <c r="G326" s="27">
        <v>30377.1</v>
      </c>
      <c r="H326" s="22">
        <f>IF(I326&lt;=500,$F$5+(I326/24),"error")</f>
        <v>44586.854166666664</v>
      </c>
      <c r="I326" s="238">
        <f t="shared" si="43"/>
        <v>428.5</v>
      </c>
      <c r="J326" s="234" t="str">
        <f t="shared" si="40"/>
        <v>NOT DUE</v>
      </c>
      <c r="K326" s="235"/>
      <c r="L326" s="241"/>
    </row>
    <row r="327" spans="1:12" ht="25.5">
      <c r="A327" s="234" t="s">
        <v>5081</v>
      </c>
      <c r="B327" s="235" t="s">
        <v>5070</v>
      </c>
      <c r="C327" s="235" t="s">
        <v>5071</v>
      </c>
      <c r="D327" s="237" t="s">
        <v>377</v>
      </c>
      <c r="E327" s="13">
        <v>41664</v>
      </c>
      <c r="F327" s="13">
        <v>44520</v>
      </c>
      <c r="G327" s="27"/>
      <c r="H327" s="148">
        <f>DATE(YEAR(F327)+1,MONTH(F327),DAY(F327)-1)</f>
        <v>44884</v>
      </c>
      <c r="I327" s="240">
        <f ca="1">IF(ISBLANK(H327),"",H327-DATE(YEAR(NOW()),MONTH(NOW()),DAY(NOW())))</f>
        <v>314</v>
      </c>
      <c r="J327" s="234" t="str">
        <f t="shared" ca="1" si="40"/>
        <v>NOT DUE</v>
      </c>
      <c r="K327" s="235"/>
      <c r="L327" s="241"/>
    </row>
    <row r="328" spans="1:12" ht="25.5">
      <c r="A328" s="234" t="s">
        <v>5082</v>
      </c>
      <c r="B328" s="235" t="s">
        <v>390</v>
      </c>
      <c r="C328" s="235" t="s">
        <v>391</v>
      </c>
      <c r="D328" s="237" t="s">
        <v>377</v>
      </c>
      <c r="E328" s="13">
        <v>41665</v>
      </c>
      <c r="F328" s="13">
        <v>44520</v>
      </c>
      <c r="G328" s="27"/>
      <c r="H328" s="148">
        <f>DATE(YEAR(F328)+1,MONTH(F328),DAY(F328)-1)</f>
        <v>44884</v>
      </c>
      <c r="I328" s="240">
        <f ca="1">IF(ISBLANK(H328),"",H328-DATE(YEAR(NOW()),MONTH(NOW()),DAY(NOW())))</f>
        <v>314</v>
      </c>
      <c r="J328" s="234" t="str">
        <f t="shared" ca="1" si="40"/>
        <v>NOT DUE</v>
      </c>
      <c r="K328" s="235"/>
      <c r="L328" s="241"/>
    </row>
    <row r="329" spans="1:12" ht="36" customHeight="1">
      <c r="A329" s="234" t="s">
        <v>5083</v>
      </c>
      <c r="B329" s="235" t="s">
        <v>944</v>
      </c>
      <c r="C329" s="235" t="s">
        <v>4606</v>
      </c>
      <c r="D329" s="236">
        <v>500</v>
      </c>
      <c r="E329" s="13">
        <v>41662</v>
      </c>
      <c r="F329" s="13">
        <v>44523</v>
      </c>
      <c r="G329" s="27">
        <v>29912</v>
      </c>
      <c r="H329" s="22">
        <f>IF(I329&lt;=500,$F$5+(I329/24),"error")</f>
        <v>44567.474999999999</v>
      </c>
      <c r="I329" s="238">
        <f>D329-($F$4-G329)</f>
        <v>-36.599999999998545</v>
      </c>
      <c r="J329" s="234" t="str">
        <f>IF(I329="","",IF(I329&lt;0,"OVERDUE","NOT DUE"))</f>
        <v>OVERDUE</v>
      </c>
      <c r="K329" s="235" t="s">
        <v>4607</v>
      </c>
      <c r="L329" s="241" t="s">
        <v>5301</v>
      </c>
    </row>
    <row r="330" spans="1:12" ht="25.5">
      <c r="A330" s="234" t="s">
        <v>5084</v>
      </c>
      <c r="B330" s="235" t="s">
        <v>4549</v>
      </c>
      <c r="C330" s="235" t="s">
        <v>4550</v>
      </c>
      <c r="D330" s="237">
        <v>300</v>
      </c>
      <c r="E330" s="13">
        <v>41662</v>
      </c>
      <c r="F330" s="13">
        <v>44546</v>
      </c>
      <c r="G330" s="27">
        <v>30272.1</v>
      </c>
      <c r="H330" s="22">
        <f>IF(I330&lt;=300,$F$5+(I330/24),"error")</f>
        <v>44574.145833333336</v>
      </c>
      <c r="I330" s="238">
        <f>D330-($F$4-G330)</f>
        <v>123.5</v>
      </c>
      <c r="J330" s="234" t="str">
        <f t="shared" si="40"/>
        <v>NOT DUE</v>
      </c>
      <c r="K330" s="235"/>
      <c r="L330" s="241"/>
    </row>
    <row r="331" spans="1:12" ht="25.5">
      <c r="A331" s="234" t="s">
        <v>5085</v>
      </c>
      <c r="B331" s="235" t="s">
        <v>4608</v>
      </c>
      <c r="C331" s="235" t="s">
        <v>4609</v>
      </c>
      <c r="D331" s="237">
        <v>1000</v>
      </c>
      <c r="E331" s="13">
        <v>41662</v>
      </c>
      <c r="F331" s="13">
        <v>44557</v>
      </c>
      <c r="G331" s="27">
        <v>30377</v>
      </c>
      <c r="H331" s="22">
        <f>IF(I331&lt;=1000,$F$5+(I331/24),"error")</f>
        <v>44607.683333333334</v>
      </c>
      <c r="I331" s="238">
        <f>D331-($F$4-G331)</f>
        <v>928.40000000000146</v>
      </c>
      <c r="J331" s="234" t="str">
        <f t="shared" si="40"/>
        <v>NOT DUE</v>
      </c>
      <c r="K331" s="235"/>
      <c r="L331" s="241"/>
    </row>
    <row r="332" spans="1:12">
      <c r="A332"/>
      <c r="C332" s="224"/>
      <c r="D332"/>
    </row>
    <row r="333" spans="1:12">
      <c r="A333"/>
      <c r="C333" s="224"/>
      <c r="D333"/>
    </row>
    <row r="334" spans="1:12">
      <c r="A334"/>
      <c r="C334" s="224"/>
      <c r="D334"/>
    </row>
    <row r="335" spans="1:12">
      <c r="A335"/>
      <c r="B335" s="255" t="s">
        <v>5143</v>
      </c>
      <c r="C335"/>
      <c r="D335" s="255" t="s">
        <v>5144</v>
      </c>
      <c r="H335" s="255" t="s">
        <v>5145</v>
      </c>
    </row>
    <row r="336" spans="1:12">
      <c r="A336"/>
      <c r="C336"/>
      <c r="D336"/>
    </row>
    <row r="337" spans="1:11">
      <c r="A337"/>
      <c r="C337" s="270" t="s">
        <v>5267</v>
      </c>
      <c r="D337"/>
      <c r="E337" s="380" t="s">
        <v>5302</v>
      </c>
      <c r="F337" s="380"/>
      <c r="G337" s="380"/>
      <c r="I337" s="380" t="s">
        <v>5292</v>
      </c>
      <c r="J337" s="380"/>
      <c r="K337" s="380"/>
    </row>
    <row r="338" spans="1:11">
      <c r="A338"/>
      <c r="C338" s="254" t="s">
        <v>5146</v>
      </c>
      <c r="D338"/>
      <c r="E338" s="381" t="s">
        <v>5147</v>
      </c>
      <c r="F338" s="381"/>
      <c r="G338" s="381"/>
      <c r="I338" s="381" t="s">
        <v>5148</v>
      </c>
      <c r="J338" s="381"/>
      <c r="K338" s="381"/>
    </row>
    <row r="339" spans="1:11">
      <c r="A339"/>
      <c r="C339"/>
      <c r="D339"/>
      <c r="I339" s="257"/>
      <c r="J339" s="257"/>
      <c r="K339" s="257"/>
    </row>
    <row r="340" spans="1:11">
      <c r="A340" s="321"/>
    </row>
  </sheetData>
  <sheetProtection selectLockedCells="1"/>
  <protectedRanges>
    <protectedRange sqref="F177 F244 F228:F232 F237:F239" name="Range3_1_11_2_1_2_1"/>
    <protectedRange sqref="F179:F213" name="Range3_1_4_2_2_1_2_1"/>
    <protectedRange sqref="F240" name="Range3_1_13_2_2_1_2_1"/>
    <protectedRange sqref="G177 G228:G233 G235 G242:G245 G237:G239" name="Range3_12_1_1_2_1"/>
    <protectedRange sqref="G240 G179:G213" name="Range3_5_2_1_1_2_1"/>
  </protectedRanges>
  <autoFilter ref="A7:L331" xr:uid="{00000000-0009-0000-0000-00000A000000}"/>
  <mergeCells count="13">
    <mergeCell ref="A1:B1"/>
    <mergeCell ref="D1:E1"/>
    <mergeCell ref="A2:B2"/>
    <mergeCell ref="D2:E2"/>
    <mergeCell ref="A3:B3"/>
    <mergeCell ref="D3:E3"/>
    <mergeCell ref="E337:G337"/>
    <mergeCell ref="I337:K337"/>
    <mergeCell ref="E338:G338"/>
    <mergeCell ref="I338:K338"/>
    <mergeCell ref="A4:B4"/>
    <mergeCell ref="D4:E4"/>
    <mergeCell ref="A5:B5"/>
  </mergeCells>
  <conditionalFormatting sqref="J8:J175 J177:J318">
    <cfRule type="cellIs" dxfId="115" priority="22" operator="equal">
      <formula>"overdue"</formula>
    </cfRule>
  </conditionalFormatting>
  <conditionalFormatting sqref="J330">
    <cfRule type="cellIs" dxfId="114" priority="21" operator="equal">
      <formula>"overdue"</formula>
    </cfRule>
  </conditionalFormatting>
  <conditionalFormatting sqref="J329">
    <cfRule type="cellIs" dxfId="113" priority="20" operator="equal">
      <formula>"overdue"</formula>
    </cfRule>
  </conditionalFormatting>
  <conditionalFormatting sqref="J331">
    <cfRule type="cellIs" dxfId="112" priority="19" operator="equal">
      <formula>"overdue"</formula>
    </cfRule>
  </conditionalFormatting>
  <conditionalFormatting sqref="J176">
    <cfRule type="cellIs" dxfId="111" priority="18" operator="equal">
      <formula>"overdue"</formula>
    </cfRule>
  </conditionalFormatting>
  <conditionalFormatting sqref="J319:J329">
    <cfRule type="cellIs" dxfId="110" priority="17" operator="equal">
      <formula>"overdue"</formula>
    </cfRule>
  </conditionalFormatting>
  <conditionalFormatting sqref="J319:J329">
    <cfRule type="cellIs" dxfId="109" priority="16" operator="equal">
      <formula>"overdue"</formula>
    </cfRule>
  </conditionalFormatting>
  <conditionalFormatting sqref="J319:J329">
    <cfRule type="cellIs" dxfId="108" priority="15" operator="equal">
      <formula>"overdue"</formula>
    </cfRule>
  </conditionalFormatting>
  <conditionalFormatting sqref="J320:J325">
    <cfRule type="cellIs" dxfId="107" priority="14" operator="equal">
      <formula>"overdue"</formula>
    </cfRule>
  </conditionalFormatting>
  <conditionalFormatting sqref="J320:J325">
    <cfRule type="cellIs" dxfId="106" priority="13" operator="equal">
      <formula>"overdue"</formula>
    </cfRule>
  </conditionalFormatting>
  <conditionalFormatting sqref="J321:J325">
    <cfRule type="cellIs" dxfId="105" priority="12" operator="equal">
      <formula>"overdue"</formula>
    </cfRule>
  </conditionalFormatting>
  <conditionalFormatting sqref="J321:J325">
    <cfRule type="cellIs" dxfId="104" priority="11" operator="equal">
      <formula>"overdue"</formula>
    </cfRule>
  </conditionalFormatting>
  <conditionalFormatting sqref="J322:J325">
    <cfRule type="cellIs" dxfId="103" priority="10" operator="equal">
      <formula>"overdue"</formula>
    </cfRule>
  </conditionalFormatting>
  <conditionalFormatting sqref="J322:J325">
    <cfRule type="cellIs" dxfId="102" priority="9" operator="equal">
      <formula>"overdue"</formula>
    </cfRule>
  </conditionalFormatting>
  <conditionalFormatting sqref="J323:J325">
    <cfRule type="cellIs" dxfId="101" priority="8" operator="equal">
      <formula>"overdue"</formula>
    </cfRule>
  </conditionalFormatting>
  <conditionalFormatting sqref="J323:J325">
    <cfRule type="cellIs" dxfId="100" priority="7" operator="equal">
      <formula>"overdue"</formula>
    </cfRule>
  </conditionalFormatting>
  <conditionalFormatting sqref="J324:J325">
    <cfRule type="cellIs" dxfId="99" priority="6" operator="equal">
      <formula>"overdue"</formula>
    </cfRule>
  </conditionalFormatting>
  <conditionalFormatting sqref="J324:J325">
    <cfRule type="cellIs" dxfId="98" priority="5" operator="equal">
      <formula>"overdue"</formula>
    </cfRule>
  </conditionalFormatting>
  <conditionalFormatting sqref="J325">
    <cfRule type="cellIs" dxfId="97" priority="4" operator="equal">
      <formula>"overdue"</formula>
    </cfRule>
  </conditionalFormatting>
  <conditionalFormatting sqref="J325">
    <cfRule type="cellIs" dxfId="96" priority="3" operator="equal">
      <formula>"overdue"</formula>
    </cfRule>
  </conditionalFormatting>
  <conditionalFormatting sqref="J326:J329">
    <cfRule type="cellIs" dxfId="95" priority="2" operator="equal">
      <formula>"overdue"</formula>
    </cfRule>
  </conditionalFormatting>
  <conditionalFormatting sqref="J326:J329">
    <cfRule type="cellIs" dxfId="94" priority="1" operator="equal">
      <formula>"overdue"</formula>
    </cfRule>
  </conditionalFormatting>
  <pageMargins left="0.7" right="0.7" top="0.75" bottom="0.75" header="0.3" footer="0.3"/>
  <pageSetup paperSize="9" scale="65" orientation="landscape" r:id="rId1"/>
  <ignoredErrors>
    <ignoredError sqref="J319:J325" evalError="1"/>
    <ignoredError sqref="I319:I325 H319:H323 H325" evalError="1" unlockedFormula="1"/>
    <ignoredError sqref="F4:I7 G328:I328 F319:G325 F271:I274 G270:I270 F172:I174 F164:G170 I164:I171 F157:I160 I156 F152:I155 F147:G150 I146:I151 F142:I145 F137:G140 I136:I141 F111:I135 F8:G9 I8:I110 F227:I228 H224 F236:I236 F234:G234 I234 F250:I250 H247:I247 H253:I253 F252:H252 H326:I326 F332:I332 H330:I330 F235:G235 I235 H329:I329 H251:I251 H248:I248 H246:I246 F220:I222 H216:I216 H217:I217 H218:I218 F290:I318 G275:I275 G276:I276 G277:I277 G278:I278 F12:G15 F255:I269 H254:I254 G219:I219 H331:I331 F232:I233 H230:I230 H231:I231 H186:I190 H179:I179 H180:I184 F214:I215 H191:I196 H185:I185 H197:I202 H203:I208 H209:I209 H210:I213 H178:I178 H229:I229 F240:I244 H237:I237 H238:I238 H239:I239 G279:I280 F25:G28 F38:G41 F51:G54 F64:G67 F77:G82 F84:G89 F91:G96 F98:G103 F105:G110 F176:I176 H175:I175 H249:I249 H225:I225 H226:I226 H223:I223 F163:I163 H161:I161 H162:I162 F17:G17 F19:G23 F30:G30 F32:G36 F43:G43 F45:G49 F56:G56 F58:G62 F69:G69 F71:G75 G281:I281 G282:I289 H177:I177 G327:I327 G245:I245" unlockedFormula="1"/>
    <ignoredError sqref="F270 H164:H171 H156 H146:H151 H136:H141 H8:H110 H234:H235 I252" formula="1" unlockedFormula="1"/>
    <ignoredError sqref="H324" evalError="1" formula="1" unlocked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O365"/>
  <sheetViews>
    <sheetView topLeftCell="B1" zoomScale="70" zoomScaleNormal="70" workbookViewId="0">
      <selection activeCell="G181" sqref="G181"/>
    </sheetView>
  </sheetViews>
  <sheetFormatPr defaultRowHeight="15"/>
  <cols>
    <col min="1" max="1" width="10.140625" style="226" customWidth="1"/>
    <col min="2" max="2" width="20.7109375" customWidth="1"/>
    <col min="3" max="3" width="41.28515625" style="39" customWidth="1"/>
    <col min="4" max="4" width="12.7109375" style="49" customWidth="1"/>
    <col min="5" max="5" width="12.7109375" customWidth="1"/>
    <col min="6" max="6" width="13" customWidth="1"/>
    <col min="7" max="7" width="10.7109375" customWidth="1"/>
    <col min="8" max="8" width="11.7109375" customWidth="1"/>
    <col min="9" max="9" width="12" customWidth="1"/>
    <col min="10" max="10" width="10.7109375" customWidth="1"/>
    <col min="11" max="11" width="28" customWidth="1"/>
    <col min="12" max="12" width="23.14062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1270</v>
      </c>
      <c r="D3" s="384" t="s">
        <v>12</v>
      </c>
      <c r="E3" s="384"/>
      <c r="F3" s="5" t="s">
        <v>4404</v>
      </c>
    </row>
    <row r="4" spans="1:12" ht="18" customHeight="1">
      <c r="A4" s="382" t="s">
        <v>77</v>
      </c>
      <c r="B4" s="382"/>
      <c r="C4" s="37" t="s">
        <v>599</v>
      </c>
      <c r="D4" s="384" t="s">
        <v>15</v>
      </c>
      <c r="E4" s="384"/>
      <c r="F4" s="6">
        <f>'Running Hours'!B9</f>
        <v>21363.7</v>
      </c>
    </row>
    <row r="5" spans="1:12" ht="18" customHeight="1">
      <c r="A5" s="382" t="s">
        <v>78</v>
      </c>
      <c r="B5" s="382"/>
      <c r="C5" s="38" t="s">
        <v>597</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1419</v>
      </c>
      <c r="B8" s="31" t="s">
        <v>600</v>
      </c>
      <c r="C8" s="31" t="s">
        <v>58</v>
      </c>
      <c r="D8" s="21" t="s">
        <v>1</v>
      </c>
      <c r="E8" s="13">
        <v>41662</v>
      </c>
      <c r="F8" s="13">
        <f>'Generator Engine No.2'!F8</f>
        <v>44569</v>
      </c>
      <c r="G8" s="27"/>
      <c r="H8" s="15">
        <f>DATE(YEAR(F8),MONTH(F8),DAY(F8)+1)</f>
        <v>44570</v>
      </c>
      <c r="I8" s="16">
        <f ca="1">IF(ISBLANK(H8),"",H8-DATE(YEAR(NOW()),MONTH(NOW()),DAY(NOW())))</f>
        <v>0</v>
      </c>
      <c r="J8" s="17" t="str">
        <f ca="1">IF(I8="","",IF(I8&lt;0,"OVERDUE","NOT DUE"))</f>
        <v>NOT DUE</v>
      </c>
      <c r="K8" s="31" t="s">
        <v>603</v>
      </c>
      <c r="L8" s="18"/>
    </row>
    <row r="9" spans="1:12" ht="36" customHeight="1">
      <c r="A9" s="17" t="s">
        <v>4610</v>
      </c>
      <c r="B9" s="31" t="s">
        <v>601</v>
      </c>
      <c r="C9" s="31" t="s">
        <v>58</v>
      </c>
      <c r="D9" s="21" t="s">
        <v>1</v>
      </c>
      <c r="E9" s="13">
        <v>41662</v>
      </c>
      <c r="F9" s="13">
        <f>F8</f>
        <v>44569</v>
      </c>
      <c r="G9" s="27"/>
      <c r="H9" s="15">
        <f>DATE(YEAR(F9),MONTH(F9),DAY(F9)+1)</f>
        <v>44570</v>
      </c>
      <c r="I9" s="16">
        <f ca="1">IF(ISBLANK(H9),"",H9-DATE(YEAR(NOW()),MONTH(NOW()),DAY(NOW())))</f>
        <v>0</v>
      </c>
      <c r="J9" s="17" t="str">
        <f t="shared" ref="J9:J72" ca="1" si="0">IF(I9="","",IF(I9&lt;0,"OVERDUE","NOT DUE"))</f>
        <v>NOT DUE</v>
      </c>
      <c r="K9" s="31" t="s">
        <v>603</v>
      </c>
      <c r="L9" s="18"/>
    </row>
    <row r="10" spans="1:12" ht="36" customHeight="1">
      <c r="A10" s="17" t="s">
        <v>4611</v>
      </c>
      <c r="B10" s="31" t="s">
        <v>604</v>
      </c>
      <c r="C10" s="31" t="s">
        <v>605</v>
      </c>
      <c r="D10" s="21">
        <v>1000</v>
      </c>
      <c r="E10" s="13">
        <v>41662</v>
      </c>
      <c r="F10" s="13">
        <v>44453</v>
      </c>
      <c r="G10" s="27">
        <v>20167</v>
      </c>
      <c r="H10" s="22">
        <f>IF(I10&lt;=1000,$F$5+(I10/24),"error")</f>
        <v>44560.804166666669</v>
      </c>
      <c r="I10" s="238">
        <f t="shared" ref="I10:I73" si="1">D10-($F$4-G10)</f>
        <v>-196.70000000000073</v>
      </c>
      <c r="J10" s="17" t="str">
        <f t="shared" si="0"/>
        <v>OVERDUE</v>
      </c>
      <c r="K10" s="31" t="s">
        <v>620</v>
      </c>
      <c r="L10" s="241" t="s">
        <v>5301</v>
      </c>
    </row>
    <row r="11" spans="1:12" ht="36" customHeight="1">
      <c r="A11" s="17" t="s">
        <v>4612</v>
      </c>
      <c r="B11" s="31" t="s">
        <v>702</v>
      </c>
      <c r="C11" s="31" t="s">
        <v>607</v>
      </c>
      <c r="D11" s="21">
        <v>2000</v>
      </c>
      <c r="E11" s="13">
        <v>41662</v>
      </c>
      <c r="F11" s="13">
        <v>44527</v>
      </c>
      <c r="G11" s="27">
        <v>20816</v>
      </c>
      <c r="H11" s="22">
        <f>IF(I11&lt;=2000,$F$5+(I11/24),"error")</f>
        <v>44629.512499999997</v>
      </c>
      <c r="I11" s="23">
        <f>D11-($F$4-G11)</f>
        <v>1452.2999999999993</v>
      </c>
      <c r="J11" s="17" t="str">
        <f t="shared" si="0"/>
        <v>NOT DUE</v>
      </c>
      <c r="K11" s="31" t="s">
        <v>621</v>
      </c>
      <c r="L11" s="137"/>
    </row>
    <row r="12" spans="1:12" ht="36" customHeight="1">
      <c r="A12" s="17" t="s">
        <v>4613</v>
      </c>
      <c r="B12" s="31" t="s">
        <v>702</v>
      </c>
      <c r="C12" s="31" t="s">
        <v>608</v>
      </c>
      <c r="D12" s="21">
        <v>12000</v>
      </c>
      <c r="E12" s="13">
        <v>41662</v>
      </c>
      <c r="F12" s="13">
        <v>43378</v>
      </c>
      <c r="G12" s="27">
        <v>12001</v>
      </c>
      <c r="H12" s="22">
        <f>IF(I12&lt;=12000,$F$5+(I12/24),"error")</f>
        <v>44678.887499999997</v>
      </c>
      <c r="I12" s="23">
        <f t="shared" si="1"/>
        <v>2637.2999999999993</v>
      </c>
      <c r="J12" s="17" t="str">
        <f t="shared" si="0"/>
        <v>NOT DUE</v>
      </c>
      <c r="K12" s="31" t="s">
        <v>622</v>
      </c>
      <c r="L12" s="18"/>
    </row>
    <row r="13" spans="1:12" ht="36" customHeight="1">
      <c r="A13" s="17" t="s">
        <v>4614</v>
      </c>
      <c r="B13" s="31" t="s">
        <v>702</v>
      </c>
      <c r="C13" s="31" t="s">
        <v>609</v>
      </c>
      <c r="D13" s="21">
        <v>12000</v>
      </c>
      <c r="E13" s="13">
        <v>41662</v>
      </c>
      <c r="F13" s="13">
        <v>43378</v>
      </c>
      <c r="G13" s="27">
        <v>12001</v>
      </c>
      <c r="H13" s="22">
        <f t="shared" ref="H13:H14" si="2">IF(I13&lt;=12000,$F$5+(I13/24),"error")</f>
        <v>44678.887499999997</v>
      </c>
      <c r="I13" s="23">
        <f t="shared" si="1"/>
        <v>2637.2999999999993</v>
      </c>
      <c r="J13" s="17" t="str">
        <f t="shared" si="0"/>
        <v>NOT DUE</v>
      </c>
      <c r="K13" s="31" t="s">
        <v>622</v>
      </c>
      <c r="L13" s="325"/>
    </row>
    <row r="14" spans="1:12" ht="36" customHeight="1">
      <c r="A14" s="17" t="s">
        <v>4615</v>
      </c>
      <c r="B14" s="31" t="s">
        <v>702</v>
      </c>
      <c r="C14" s="31" t="s">
        <v>610</v>
      </c>
      <c r="D14" s="21">
        <v>12000</v>
      </c>
      <c r="E14" s="13">
        <v>41662</v>
      </c>
      <c r="F14" s="13">
        <v>43378</v>
      </c>
      <c r="G14" s="27">
        <v>12001</v>
      </c>
      <c r="H14" s="22">
        <f t="shared" si="2"/>
        <v>44678.887499999997</v>
      </c>
      <c r="I14" s="23">
        <f t="shared" si="1"/>
        <v>2637.2999999999993</v>
      </c>
      <c r="J14" s="17" t="str">
        <f t="shared" si="0"/>
        <v>NOT DUE</v>
      </c>
      <c r="K14" s="31" t="s">
        <v>622</v>
      </c>
      <c r="L14" s="25"/>
    </row>
    <row r="15" spans="1:12" ht="36" customHeight="1">
      <c r="A15" s="17" t="s">
        <v>4616</v>
      </c>
      <c r="B15" s="31" t="s">
        <v>702</v>
      </c>
      <c r="C15" s="31" t="s">
        <v>611</v>
      </c>
      <c r="D15" s="21">
        <v>12000</v>
      </c>
      <c r="E15" s="13">
        <v>41662</v>
      </c>
      <c r="F15" s="13">
        <v>43378</v>
      </c>
      <c r="G15" s="27">
        <v>12001</v>
      </c>
      <c r="H15" s="22">
        <f>IF(I15&lt;=12000,$F$5+(I15/24),"error")</f>
        <v>44678.887499999997</v>
      </c>
      <c r="I15" s="23">
        <f t="shared" si="1"/>
        <v>2637.2999999999993</v>
      </c>
      <c r="J15" s="17" t="str">
        <f t="shared" si="0"/>
        <v>NOT DUE</v>
      </c>
      <c r="K15" s="31" t="s">
        <v>623</v>
      </c>
      <c r="L15" s="18"/>
    </row>
    <row r="16" spans="1:12" ht="36" customHeight="1">
      <c r="A16" s="17" t="s">
        <v>4617</v>
      </c>
      <c r="B16" s="31" t="s">
        <v>702</v>
      </c>
      <c r="C16" s="31" t="s">
        <v>619</v>
      </c>
      <c r="D16" s="21">
        <v>3000</v>
      </c>
      <c r="E16" s="13">
        <v>41662</v>
      </c>
      <c r="F16" s="13">
        <v>44140</v>
      </c>
      <c r="G16" s="27">
        <v>18044</v>
      </c>
      <c r="H16" s="22">
        <f>IF(I16&lt;=3000,$F$5+(I16/24),"error")</f>
        <v>44555.679166666669</v>
      </c>
      <c r="I16" s="238">
        <f t="shared" si="1"/>
        <v>-319.70000000000073</v>
      </c>
      <c r="J16" s="17" t="str">
        <f t="shared" si="0"/>
        <v>OVERDUE</v>
      </c>
      <c r="K16" s="31" t="s">
        <v>624</v>
      </c>
      <c r="L16" s="241" t="s">
        <v>5301</v>
      </c>
    </row>
    <row r="17" spans="1:12" ht="36" customHeight="1">
      <c r="A17" s="17" t="s">
        <v>4618</v>
      </c>
      <c r="B17" s="31" t="s">
        <v>702</v>
      </c>
      <c r="C17" s="31" t="s">
        <v>612</v>
      </c>
      <c r="D17" s="21">
        <v>12000</v>
      </c>
      <c r="E17" s="13">
        <v>41662</v>
      </c>
      <c r="F17" s="13">
        <v>43378</v>
      </c>
      <c r="G17" s="27">
        <v>12001</v>
      </c>
      <c r="H17" s="22">
        <f>IF(I17&lt;=12000,$F$5+(I17/24),"error")</f>
        <v>44678.887499999997</v>
      </c>
      <c r="I17" s="23">
        <f t="shared" si="1"/>
        <v>2637.2999999999993</v>
      </c>
      <c r="J17" s="17" t="str">
        <f t="shared" si="0"/>
        <v>NOT DUE</v>
      </c>
      <c r="K17" s="31" t="s">
        <v>623</v>
      </c>
      <c r="L17" s="18"/>
    </row>
    <row r="18" spans="1:12" ht="36" customHeight="1">
      <c r="A18" s="17" t="s">
        <v>4619</v>
      </c>
      <c r="B18" s="31" t="s">
        <v>702</v>
      </c>
      <c r="C18" s="31" t="s">
        <v>613</v>
      </c>
      <c r="D18" s="21">
        <v>3000</v>
      </c>
      <c r="E18" s="13">
        <v>41662</v>
      </c>
      <c r="F18" s="13">
        <v>44140</v>
      </c>
      <c r="G18" s="27">
        <v>18044</v>
      </c>
      <c r="H18" s="22">
        <f t="shared" ref="H18" si="3">IF(I18&lt;=3000,$F$5+(I18/24),"error")</f>
        <v>44555.679166666669</v>
      </c>
      <c r="I18" s="238">
        <f t="shared" si="1"/>
        <v>-319.70000000000073</v>
      </c>
      <c r="J18" s="17" t="str">
        <f t="shared" si="0"/>
        <v>OVERDUE</v>
      </c>
      <c r="K18" s="31" t="s">
        <v>624</v>
      </c>
      <c r="L18" s="241" t="s">
        <v>5301</v>
      </c>
    </row>
    <row r="19" spans="1:12" ht="36" customHeight="1">
      <c r="A19" s="17" t="s">
        <v>4620</v>
      </c>
      <c r="B19" s="31" t="s">
        <v>702</v>
      </c>
      <c r="C19" s="31" t="s">
        <v>613</v>
      </c>
      <c r="D19" s="21">
        <v>12000</v>
      </c>
      <c r="E19" s="13">
        <v>41662</v>
      </c>
      <c r="F19" s="13">
        <v>43378</v>
      </c>
      <c r="G19" s="27">
        <v>12001</v>
      </c>
      <c r="H19" s="22">
        <f t="shared" ref="H19:H21" si="4">IF(I19&lt;=12000,$F$5+(I19/24),"error")</f>
        <v>44678.887499999997</v>
      </c>
      <c r="I19" s="23">
        <f t="shared" si="1"/>
        <v>2637.2999999999993</v>
      </c>
      <c r="J19" s="17" t="str">
        <f t="shared" si="0"/>
        <v>NOT DUE</v>
      </c>
      <c r="K19" s="31" t="s">
        <v>623</v>
      </c>
      <c r="L19" s="18"/>
    </row>
    <row r="20" spans="1:12" ht="36" customHeight="1">
      <c r="A20" s="17" t="s">
        <v>4621</v>
      </c>
      <c r="B20" s="31" t="s">
        <v>702</v>
      </c>
      <c r="C20" s="31" t="s">
        <v>614</v>
      </c>
      <c r="D20" s="21">
        <v>12000</v>
      </c>
      <c r="E20" s="13">
        <v>41662</v>
      </c>
      <c r="F20" s="13">
        <v>43378</v>
      </c>
      <c r="G20" s="27">
        <v>12001</v>
      </c>
      <c r="H20" s="22">
        <f t="shared" si="4"/>
        <v>44678.887499999997</v>
      </c>
      <c r="I20" s="23">
        <f t="shared" si="1"/>
        <v>2637.2999999999993</v>
      </c>
      <c r="J20" s="17" t="str">
        <f t="shared" si="0"/>
        <v>NOT DUE</v>
      </c>
      <c r="K20" s="31" t="s">
        <v>625</v>
      </c>
      <c r="L20" s="18"/>
    </row>
    <row r="21" spans="1:12" ht="36" customHeight="1">
      <c r="A21" s="17" t="s">
        <v>4622</v>
      </c>
      <c r="B21" s="31" t="s">
        <v>702</v>
      </c>
      <c r="C21" s="31" t="s">
        <v>615</v>
      </c>
      <c r="D21" s="21">
        <v>12000</v>
      </c>
      <c r="E21" s="13">
        <v>41662</v>
      </c>
      <c r="F21" s="13">
        <v>43378</v>
      </c>
      <c r="G21" s="27">
        <v>12001</v>
      </c>
      <c r="H21" s="22">
        <f t="shared" si="4"/>
        <v>44678.887499999997</v>
      </c>
      <c r="I21" s="23">
        <f t="shared" si="1"/>
        <v>2637.2999999999993</v>
      </c>
      <c r="J21" s="17" t="str">
        <f t="shared" si="0"/>
        <v>NOT DUE</v>
      </c>
      <c r="K21" s="31" t="s">
        <v>626</v>
      </c>
      <c r="L21" s="18"/>
    </row>
    <row r="22" spans="1:12" ht="36" customHeight="1">
      <c r="A22" s="17" t="s">
        <v>4623</v>
      </c>
      <c r="B22" s="31" t="s">
        <v>702</v>
      </c>
      <c r="C22" s="31" t="s">
        <v>616</v>
      </c>
      <c r="D22" s="21">
        <v>24000</v>
      </c>
      <c r="E22" s="13">
        <v>41662</v>
      </c>
      <c r="F22" s="13" t="s">
        <v>4499</v>
      </c>
      <c r="G22" s="27">
        <v>0</v>
      </c>
      <c r="H22" s="22">
        <f>IF(I22&lt;=24000,$F$5+(I22/24),"error")</f>
        <v>44678.845833333333</v>
      </c>
      <c r="I22" s="23">
        <f t="shared" si="1"/>
        <v>2636.2999999999993</v>
      </c>
      <c r="J22" s="17" t="str">
        <f t="shared" si="0"/>
        <v>NOT DUE</v>
      </c>
      <c r="K22" s="31" t="s">
        <v>627</v>
      </c>
      <c r="L22" s="18"/>
    </row>
    <row r="23" spans="1:12" ht="36" customHeight="1">
      <c r="A23" s="17" t="s">
        <v>4624</v>
      </c>
      <c r="B23" s="31" t="s">
        <v>702</v>
      </c>
      <c r="C23" s="31" t="s">
        <v>617</v>
      </c>
      <c r="D23" s="21">
        <v>12000</v>
      </c>
      <c r="E23" s="13">
        <v>41662</v>
      </c>
      <c r="F23" s="13">
        <v>43378</v>
      </c>
      <c r="G23" s="27">
        <v>12001</v>
      </c>
      <c r="H23" s="22">
        <f>IF(I23&lt;=12000,$F$5+(I23/24),"error")</f>
        <v>44678.887499999997</v>
      </c>
      <c r="I23" s="23">
        <f t="shared" si="1"/>
        <v>2637.2999999999993</v>
      </c>
      <c r="J23" s="17" t="str">
        <f t="shared" si="0"/>
        <v>NOT DUE</v>
      </c>
      <c r="K23" s="31" t="s">
        <v>622</v>
      </c>
      <c r="L23" s="18"/>
    </row>
    <row r="24" spans="1:12" ht="36" customHeight="1">
      <c r="A24" s="17" t="s">
        <v>4625</v>
      </c>
      <c r="B24" s="31" t="s">
        <v>703</v>
      </c>
      <c r="C24" s="31" t="s">
        <v>607</v>
      </c>
      <c r="D24" s="21">
        <v>2000</v>
      </c>
      <c r="E24" s="13">
        <v>41662</v>
      </c>
      <c r="F24" s="13">
        <v>44527</v>
      </c>
      <c r="G24" s="27">
        <v>20816</v>
      </c>
      <c r="H24" s="22">
        <f>IF(I24&lt;=2000,$F$5+(I24/24),"error")</f>
        <v>44629.512499999997</v>
      </c>
      <c r="I24" s="23">
        <f t="shared" si="1"/>
        <v>1452.2999999999993</v>
      </c>
      <c r="J24" s="17" t="str">
        <f t="shared" si="0"/>
        <v>NOT DUE</v>
      </c>
      <c r="K24" s="31" t="s">
        <v>621</v>
      </c>
      <c r="L24" s="137"/>
    </row>
    <row r="25" spans="1:12" ht="36" customHeight="1">
      <c r="A25" s="17" t="s">
        <v>4626</v>
      </c>
      <c r="B25" s="31" t="s">
        <v>703</v>
      </c>
      <c r="C25" s="31" t="s">
        <v>608</v>
      </c>
      <c r="D25" s="21">
        <v>12000</v>
      </c>
      <c r="E25" s="13">
        <v>41662</v>
      </c>
      <c r="F25" s="13">
        <v>43707</v>
      </c>
      <c r="G25" s="27">
        <v>14327</v>
      </c>
      <c r="H25" s="22">
        <f>IF(I25&lt;=12000,$F$5+(I25/24),"error")</f>
        <v>44775.804166666669</v>
      </c>
      <c r="I25" s="23">
        <f t="shared" si="1"/>
        <v>4963.2999999999993</v>
      </c>
      <c r="J25" s="17" t="str">
        <f t="shared" si="0"/>
        <v>NOT DUE</v>
      </c>
      <c r="K25" s="31" t="s">
        <v>622</v>
      </c>
      <c r="L25" s="20"/>
    </row>
    <row r="26" spans="1:12" ht="36" customHeight="1">
      <c r="A26" s="17" t="s">
        <v>4627</v>
      </c>
      <c r="B26" s="31" t="s">
        <v>703</v>
      </c>
      <c r="C26" s="31" t="s">
        <v>609</v>
      </c>
      <c r="D26" s="21">
        <v>12000</v>
      </c>
      <c r="E26" s="13">
        <v>41662</v>
      </c>
      <c r="F26" s="13">
        <v>43378</v>
      </c>
      <c r="G26" s="27">
        <v>12001</v>
      </c>
      <c r="H26" s="22">
        <f t="shared" ref="H26:H28" si="5">IF(I26&lt;=12000,$F$5+(I26/24),"error")</f>
        <v>44678.887499999997</v>
      </c>
      <c r="I26" s="23">
        <f t="shared" si="1"/>
        <v>2637.2999999999993</v>
      </c>
      <c r="J26" s="17" t="str">
        <f t="shared" si="0"/>
        <v>NOT DUE</v>
      </c>
      <c r="K26" s="31" t="s">
        <v>622</v>
      </c>
      <c r="L26" s="20"/>
    </row>
    <row r="27" spans="1:12" ht="36" customHeight="1">
      <c r="A27" s="17" t="s">
        <v>4628</v>
      </c>
      <c r="B27" s="31" t="s">
        <v>703</v>
      </c>
      <c r="C27" s="31" t="s">
        <v>610</v>
      </c>
      <c r="D27" s="21">
        <v>12000</v>
      </c>
      <c r="E27" s="13">
        <v>41662</v>
      </c>
      <c r="F27" s="13">
        <v>43378</v>
      </c>
      <c r="G27" s="27">
        <v>12001</v>
      </c>
      <c r="H27" s="22">
        <f t="shared" si="5"/>
        <v>44678.887499999997</v>
      </c>
      <c r="I27" s="23">
        <f t="shared" si="1"/>
        <v>2637.2999999999993</v>
      </c>
      <c r="J27" s="17" t="str">
        <f t="shared" si="0"/>
        <v>NOT DUE</v>
      </c>
      <c r="K27" s="31" t="s">
        <v>622</v>
      </c>
      <c r="L27" s="20"/>
    </row>
    <row r="28" spans="1:12" ht="36" customHeight="1">
      <c r="A28" s="17" t="s">
        <v>4629</v>
      </c>
      <c r="B28" s="31" t="s">
        <v>703</v>
      </c>
      <c r="C28" s="31" t="s">
        <v>611</v>
      </c>
      <c r="D28" s="21">
        <v>12000</v>
      </c>
      <c r="E28" s="13">
        <v>41662</v>
      </c>
      <c r="F28" s="13">
        <v>43378</v>
      </c>
      <c r="G28" s="27">
        <v>12001</v>
      </c>
      <c r="H28" s="22">
        <f t="shared" si="5"/>
        <v>44678.887499999997</v>
      </c>
      <c r="I28" s="23">
        <f t="shared" si="1"/>
        <v>2637.2999999999993</v>
      </c>
      <c r="J28" s="17" t="str">
        <f t="shared" si="0"/>
        <v>NOT DUE</v>
      </c>
      <c r="K28" s="31" t="s">
        <v>623</v>
      </c>
      <c r="L28" s="20"/>
    </row>
    <row r="29" spans="1:12" ht="36" customHeight="1">
      <c r="A29" s="17" t="s">
        <v>4630</v>
      </c>
      <c r="B29" s="31" t="s">
        <v>703</v>
      </c>
      <c r="C29" s="31" t="s">
        <v>612</v>
      </c>
      <c r="D29" s="21">
        <v>3000</v>
      </c>
      <c r="E29" s="13">
        <v>41662</v>
      </c>
      <c r="F29" s="13">
        <v>44140</v>
      </c>
      <c r="G29" s="27">
        <v>18044</v>
      </c>
      <c r="H29" s="22">
        <f>IF(I29&lt;=3000,$F$5+(I29/24),"error")</f>
        <v>44555.679166666669</v>
      </c>
      <c r="I29" s="238">
        <f t="shared" si="1"/>
        <v>-319.70000000000073</v>
      </c>
      <c r="J29" s="17" t="str">
        <f t="shared" si="0"/>
        <v>OVERDUE</v>
      </c>
      <c r="K29" s="31" t="s">
        <v>624</v>
      </c>
      <c r="L29" s="241" t="s">
        <v>5301</v>
      </c>
    </row>
    <row r="30" spans="1:12" ht="36" customHeight="1">
      <c r="A30" s="17" t="s">
        <v>4631</v>
      </c>
      <c r="B30" s="31" t="s">
        <v>703</v>
      </c>
      <c r="C30" s="31" t="s">
        <v>612</v>
      </c>
      <c r="D30" s="21">
        <v>12000</v>
      </c>
      <c r="E30" s="13">
        <v>41662</v>
      </c>
      <c r="F30" s="13">
        <v>43378</v>
      </c>
      <c r="G30" s="27">
        <v>12001</v>
      </c>
      <c r="H30" s="22">
        <f>IF(I30&lt;=12000,$F$5+(I30/24),"error")</f>
        <v>44678.887499999997</v>
      </c>
      <c r="I30" s="23">
        <f t="shared" si="1"/>
        <v>2637.2999999999993</v>
      </c>
      <c r="J30" s="17" t="str">
        <f t="shared" si="0"/>
        <v>NOT DUE</v>
      </c>
      <c r="K30" s="31" t="s">
        <v>623</v>
      </c>
      <c r="L30" s="20"/>
    </row>
    <row r="31" spans="1:12" ht="36" customHeight="1">
      <c r="A31" s="17" t="s">
        <v>4632</v>
      </c>
      <c r="B31" s="31" t="s">
        <v>703</v>
      </c>
      <c r="C31" s="31" t="s">
        <v>618</v>
      </c>
      <c r="D31" s="21">
        <v>3000</v>
      </c>
      <c r="E31" s="13">
        <v>41662</v>
      </c>
      <c r="F31" s="13">
        <v>44140</v>
      </c>
      <c r="G31" s="27">
        <v>18044</v>
      </c>
      <c r="H31" s="22">
        <f>IF(I31&lt;=3000,$F$5+(I31/24),"error")</f>
        <v>44555.679166666669</v>
      </c>
      <c r="I31" s="238">
        <f t="shared" si="1"/>
        <v>-319.70000000000073</v>
      </c>
      <c r="J31" s="17" t="str">
        <f t="shared" si="0"/>
        <v>OVERDUE</v>
      </c>
      <c r="K31" s="31" t="s">
        <v>624</v>
      </c>
      <c r="L31" s="241" t="s">
        <v>5301</v>
      </c>
    </row>
    <row r="32" spans="1:12" ht="36" customHeight="1">
      <c r="A32" s="17" t="s">
        <v>4633</v>
      </c>
      <c r="B32" s="31" t="s">
        <v>703</v>
      </c>
      <c r="C32" s="31" t="s">
        <v>618</v>
      </c>
      <c r="D32" s="21">
        <v>12000</v>
      </c>
      <c r="E32" s="13">
        <v>41662</v>
      </c>
      <c r="F32" s="13">
        <v>43378</v>
      </c>
      <c r="G32" s="27">
        <v>12001</v>
      </c>
      <c r="H32" s="22">
        <f t="shared" ref="H32:H34" si="6">IF(I32&lt;=12000,$F$5+(I32/24),"error")</f>
        <v>44678.887499999997</v>
      </c>
      <c r="I32" s="23">
        <f t="shared" si="1"/>
        <v>2637.2999999999993</v>
      </c>
      <c r="J32" s="17" t="str">
        <f t="shared" si="0"/>
        <v>NOT DUE</v>
      </c>
      <c r="K32" s="31" t="s">
        <v>623</v>
      </c>
      <c r="L32" s="20"/>
    </row>
    <row r="33" spans="1:12" ht="36" customHeight="1">
      <c r="A33" s="17" t="s">
        <v>4634</v>
      </c>
      <c r="B33" s="31" t="s">
        <v>703</v>
      </c>
      <c r="C33" s="31" t="s">
        <v>614</v>
      </c>
      <c r="D33" s="21">
        <v>12000</v>
      </c>
      <c r="E33" s="13">
        <v>41662</v>
      </c>
      <c r="F33" s="13">
        <v>43378</v>
      </c>
      <c r="G33" s="27">
        <v>12001</v>
      </c>
      <c r="H33" s="22">
        <f t="shared" si="6"/>
        <v>44678.887499999997</v>
      </c>
      <c r="I33" s="23">
        <f t="shared" si="1"/>
        <v>2637.2999999999993</v>
      </c>
      <c r="J33" s="17" t="str">
        <f t="shared" si="0"/>
        <v>NOT DUE</v>
      </c>
      <c r="K33" s="31" t="s">
        <v>625</v>
      </c>
      <c r="L33" s="20"/>
    </row>
    <row r="34" spans="1:12" ht="36" customHeight="1">
      <c r="A34" s="17" t="s">
        <v>4635</v>
      </c>
      <c r="B34" s="31" t="s">
        <v>703</v>
      </c>
      <c r="C34" s="31" t="s">
        <v>615</v>
      </c>
      <c r="D34" s="21">
        <v>12000</v>
      </c>
      <c r="E34" s="13">
        <v>41662</v>
      </c>
      <c r="F34" s="13">
        <v>43378</v>
      </c>
      <c r="G34" s="27">
        <v>12001</v>
      </c>
      <c r="H34" s="22">
        <f t="shared" si="6"/>
        <v>44678.887499999997</v>
      </c>
      <c r="I34" s="23">
        <f t="shared" si="1"/>
        <v>2637.2999999999993</v>
      </c>
      <c r="J34" s="17" t="str">
        <f t="shared" si="0"/>
        <v>NOT DUE</v>
      </c>
      <c r="K34" s="31" t="s">
        <v>626</v>
      </c>
      <c r="L34" s="20"/>
    </row>
    <row r="35" spans="1:12" ht="36" customHeight="1">
      <c r="A35" s="17" t="s">
        <v>4636</v>
      </c>
      <c r="B35" s="31" t="s">
        <v>703</v>
      </c>
      <c r="C35" s="31" t="s">
        <v>616</v>
      </c>
      <c r="D35" s="21">
        <v>24000</v>
      </c>
      <c r="E35" s="13">
        <v>41662</v>
      </c>
      <c r="F35" s="13" t="s">
        <v>4499</v>
      </c>
      <c r="G35" s="27">
        <v>0</v>
      </c>
      <c r="H35" s="22">
        <f>IF(I35&lt;=24000,$F$5+(I35/24),"error")</f>
        <v>44678.845833333333</v>
      </c>
      <c r="I35" s="23">
        <f t="shared" si="1"/>
        <v>2636.2999999999993</v>
      </c>
      <c r="J35" s="17" t="str">
        <f t="shared" si="0"/>
        <v>NOT DUE</v>
      </c>
      <c r="K35" s="31" t="s">
        <v>627</v>
      </c>
      <c r="L35" s="20"/>
    </row>
    <row r="36" spans="1:12" ht="36" customHeight="1">
      <c r="A36" s="17" t="s">
        <v>4637</v>
      </c>
      <c r="B36" s="31" t="s">
        <v>703</v>
      </c>
      <c r="C36" s="31" t="s">
        <v>617</v>
      </c>
      <c r="D36" s="21">
        <v>12000</v>
      </c>
      <c r="E36" s="13">
        <v>41662</v>
      </c>
      <c r="F36" s="13">
        <v>43378</v>
      </c>
      <c r="G36" s="27">
        <v>12001</v>
      </c>
      <c r="H36" s="22">
        <f>IF(I36&lt;=12000,$F$5+(I36/24),"error")</f>
        <v>44678.887499999997</v>
      </c>
      <c r="I36" s="23">
        <f t="shared" si="1"/>
        <v>2637.2999999999993</v>
      </c>
      <c r="J36" s="17" t="str">
        <f t="shared" si="0"/>
        <v>NOT DUE</v>
      </c>
      <c r="K36" s="31" t="s">
        <v>622</v>
      </c>
      <c r="L36" s="20"/>
    </row>
    <row r="37" spans="1:12" ht="36" customHeight="1">
      <c r="A37" s="17" t="s">
        <v>4638</v>
      </c>
      <c r="B37" s="31" t="s">
        <v>704</v>
      </c>
      <c r="C37" s="31" t="s">
        <v>607</v>
      </c>
      <c r="D37" s="21">
        <v>2000</v>
      </c>
      <c r="E37" s="13">
        <v>41662</v>
      </c>
      <c r="F37" s="13">
        <v>44527</v>
      </c>
      <c r="G37" s="27">
        <v>20816</v>
      </c>
      <c r="H37" s="22">
        <f>IF(I37&lt;=2000,$F$5+(I37/24),"error")</f>
        <v>44629.512499999997</v>
      </c>
      <c r="I37" s="23">
        <f t="shared" si="1"/>
        <v>1452.2999999999993</v>
      </c>
      <c r="J37" s="17" t="str">
        <f t="shared" si="0"/>
        <v>NOT DUE</v>
      </c>
      <c r="K37" s="31" t="s">
        <v>621</v>
      </c>
      <c r="L37" s="137"/>
    </row>
    <row r="38" spans="1:12" ht="36" customHeight="1">
      <c r="A38" s="17" t="s">
        <v>4639</v>
      </c>
      <c r="B38" s="31" t="s">
        <v>704</v>
      </c>
      <c r="C38" s="31" t="s">
        <v>608</v>
      </c>
      <c r="D38" s="21">
        <v>12000</v>
      </c>
      <c r="E38" s="13">
        <v>41662</v>
      </c>
      <c r="F38" s="13">
        <v>43378</v>
      </c>
      <c r="G38" s="27">
        <v>12001</v>
      </c>
      <c r="H38" s="22">
        <f>IF(I38&lt;=12000,$F$5+(I38/24),"error")</f>
        <v>44678.887499999997</v>
      </c>
      <c r="I38" s="23">
        <f t="shared" si="1"/>
        <v>2637.2999999999993</v>
      </c>
      <c r="J38" s="17" t="str">
        <f t="shared" si="0"/>
        <v>NOT DUE</v>
      </c>
      <c r="K38" s="31" t="s">
        <v>622</v>
      </c>
      <c r="L38" s="20"/>
    </row>
    <row r="39" spans="1:12" ht="36" customHeight="1">
      <c r="A39" s="17" t="s">
        <v>4640</v>
      </c>
      <c r="B39" s="31" t="s">
        <v>704</v>
      </c>
      <c r="C39" s="31" t="s">
        <v>609</v>
      </c>
      <c r="D39" s="21">
        <v>12000</v>
      </c>
      <c r="E39" s="13">
        <v>41662</v>
      </c>
      <c r="F39" s="13">
        <v>43378</v>
      </c>
      <c r="G39" s="27">
        <v>12001</v>
      </c>
      <c r="H39" s="22">
        <f t="shared" ref="H39:H47" si="7">IF(I39&lt;=12000,$F$5+(I39/24),"error")</f>
        <v>44678.887499999997</v>
      </c>
      <c r="I39" s="23">
        <f t="shared" si="1"/>
        <v>2637.2999999999993</v>
      </c>
      <c r="J39" s="17" t="str">
        <f t="shared" si="0"/>
        <v>NOT DUE</v>
      </c>
      <c r="K39" s="31" t="s">
        <v>622</v>
      </c>
      <c r="L39" s="20"/>
    </row>
    <row r="40" spans="1:12" ht="36" customHeight="1">
      <c r="A40" s="17" t="s">
        <v>4641</v>
      </c>
      <c r="B40" s="31" t="s">
        <v>704</v>
      </c>
      <c r="C40" s="31" t="s">
        <v>610</v>
      </c>
      <c r="D40" s="21">
        <v>12000</v>
      </c>
      <c r="E40" s="13">
        <v>41662</v>
      </c>
      <c r="F40" s="13">
        <v>43378</v>
      </c>
      <c r="G40" s="27">
        <v>12001</v>
      </c>
      <c r="H40" s="22">
        <f t="shared" si="7"/>
        <v>44678.887499999997</v>
      </c>
      <c r="I40" s="23">
        <f t="shared" si="1"/>
        <v>2637.2999999999993</v>
      </c>
      <c r="J40" s="17" t="str">
        <f t="shared" si="0"/>
        <v>NOT DUE</v>
      </c>
      <c r="K40" s="31" t="s">
        <v>622</v>
      </c>
      <c r="L40" s="20"/>
    </row>
    <row r="41" spans="1:12" ht="36" customHeight="1">
      <c r="A41" s="17" t="s">
        <v>4642</v>
      </c>
      <c r="B41" s="31" t="s">
        <v>704</v>
      </c>
      <c r="C41" s="31" t="s">
        <v>611</v>
      </c>
      <c r="D41" s="21">
        <v>12000</v>
      </c>
      <c r="E41" s="13">
        <v>41662</v>
      </c>
      <c r="F41" s="13">
        <v>43378</v>
      </c>
      <c r="G41" s="27">
        <v>12001</v>
      </c>
      <c r="H41" s="22">
        <f t="shared" si="7"/>
        <v>44678.887499999997</v>
      </c>
      <c r="I41" s="23">
        <f t="shared" si="1"/>
        <v>2637.2999999999993</v>
      </c>
      <c r="J41" s="17" t="str">
        <f t="shared" si="0"/>
        <v>NOT DUE</v>
      </c>
      <c r="K41" s="31" t="s">
        <v>623</v>
      </c>
      <c r="L41" s="20"/>
    </row>
    <row r="42" spans="1:12" ht="36" customHeight="1">
      <c r="A42" s="17" t="s">
        <v>4643</v>
      </c>
      <c r="B42" s="31" t="s">
        <v>704</v>
      </c>
      <c r="C42" s="31" t="s">
        <v>612</v>
      </c>
      <c r="D42" s="21">
        <v>3000</v>
      </c>
      <c r="E42" s="13">
        <v>41662</v>
      </c>
      <c r="F42" s="13">
        <v>44140</v>
      </c>
      <c r="G42" s="27">
        <v>18044</v>
      </c>
      <c r="H42" s="22">
        <f>IF(I42&lt;=3000,$F$5+(I42/24),"error")</f>
        <v>44555.679166666669</v>
      </c>
      <c r="I42" s="238">
        <f t="shared" si="1"/>
        <v>-319.70000000000073</v>
      </c>
      <c r="J42" s="17" t="str">
        <f t="shared" si="0"/>
        <v>OVERDUE</v>
      </c>
      <c r="K42" s="31" t="s">
        <v>624</v>
      </c>
      <c r="L42" s="241" t="s">
        <v>5301</v>
      </c>
    </row>
    <row r="43" spans="1:12" ht="36" customHeight="1">
      <c r="A43" s="17" t="s">
        <v>4644</v>
      </c>
      <c r="B43" s="31" t="s">
        <v>704</v>
      </c>
      <c r="C43" s="31" t="s">
        <v>612</v>
      </c>
      <c r="D43" s="21">
        <v>12000</v>
      </c>
      <c r="E43" s="13">
        <v>41662</v>
      </c>
      <c r="F43" s="13">
        <v>43378</v>
      </c>
      <c r="G43" s="27">
        <v>12001</v>
      </c>
      <c r="H43" s="22">
        <f t="shared" si="7"/>
        <v>44678.887499999997</v>
      </c>
      <c r="I43" s="23">
        <f t="shared" si="1"/>
        <v>2637.2999999999993</v>
      </c>
      <c r="J43" s="17" t="str">
        <f t="shared" si="0"/>
        <v>NOT DUE</v>
      </c>
      <c r="K43" s="31" t="s">
        <v>623</v>
      </c>
      <c r="L43" s="20"/>
    </row>
    <row r="44" spans="1:12" ht="36" customHeight="1">
      <c r="A44" s="17" t="s">
        <v>4645</v>
      </c>
      <c r="B44" s="31" t="s">
        <v>704</v>
      </c>
      <c r="C44" s="31" t="s">
        <v>618</v>
      </c>
      <c r="D44" s="21">
        <v>3000</v>
      </c>
      <c r="E44" s="13">
        <v>41662</v>
      </c>
      <c r="F44" s="13">
        <v>44140</v>
      </c>
      <c r="G44" s="27">
        <v>18044</v>
      </c>
      <c r="H44" s="22">
        <f>IF(I44&lt;=3000,$F$5+(I44/24),"error")</f>
        <v>44555.679166666669</v>
      </c>
      <c r="I44" s="238">
        <f t="shared" si="1"/>
        <v>-319.70000000000073</v>
      </c>
      <c r="J44" s="17" t="str">
        <f t="shared" si="0"/>
        <v>OVERDUE</v>
      </c>
      <c r="K44" s="31" t="s">
        <v>624</v>
      </c>
      <c r="L44" s="241" t="s">
        <v>5301</v>
      </c>
    </row>
    <row r="45" spans="1:12" ht="36" customHeight="1">
      <c r="A45" s="17" t="s">
        <v>4646</v>
      </c>
      <c r="B45" s="31" t="s">
        <v>704</v>
      </c>
      <c r="C45" s="31" t="s">
        <v>618</v>
      </c>
      <c r="D45" s="21">
        <v>12000</v>
      </c>
      <c r="E45" s="13">
        <v>41662</v>
      </c>
      <c r="F45" s="13">
        <v>43378</v>
      </c>
      <c r="G45" s="27">
        <v>12001</v>
      </c>
      <c r="H45" s="22">
        <f t="shared" si="7"/>
        <v>44678.887499999997</v>
      </c>
      <c r="I45" s="23">
        <f t="shared" si="1"/>
        <v>2637.2999999999993</v>
      </c>
      <c r="J45" s="17" t="str">
        <f t="shared" si="0"/>
        <v>NOT DUE</v>
      </c>
      <c r="K45" s="31" t="s">
        <v>623</v>
      </c>
      <c r="L45" s="20"/>
    </row>
    <row r="46" spans="1:12" ht="36" customHeight="1">
      <c r="A46" s="17" t="s">
        <v>4647</v>
      </c>
      <c r="B46" s="31" t="s">
        <v>704</v>
      </c>
      <c r="C46" s="31" t="s">
        <v>614</v>
      </c>
      <c r="D46" s="21">
        <v>12000</v>
      </c>
      <c r="E46" s="13">
        <v>41662</v>
      </c>
      <c r="F46" s="13">
        <v>43378</v>
      </c>
      <c r="G46" s="27">
        <v>12001</v>
      </c>
      <c r="H46" s="22">
        <f t="shared" si="7"/>
        <v>44678.887499999997</v>
      </c>
      <c r="I46" s="23">
        <f t="shared" si="1"/>
        <v>2637.2999999999993</v>
      </c>
      <c r="J46" s="17" t="str">
        <f t="shared" si="0"/>
        <v>NOT DUE</v>
      </c>
      <c r="K46" s="31" t="s">
        <v>625</v>
      </c>
      <c r="L46" s="20"/>
    </row>
    <row r="47" spans="1:12" ht="36" customHeight="1">
      <c r="A47" s="17" t="s">
        <v>4648</v>
      </c>
      <c r="B47" s="31" t="s">
        <v>704</v>
      </c>
      <c r="C47" s="31" t="s">
        <v>615</v>
      </c>
      <c r="D47" s="21">
        <v>12000</v>
      </c>
      <c r="E47" s="13">
        <v>41662</v>
      </c>
      <c r="F47" s="13">
        <v>43378</v>
      </c>
      <c r="G47" s="27">
        <v>12001</v>
      </c>
      <c r="H47" s="22">
        <f t="shared" si="7"/>
        <v>44678.887499999997</v>
      </c>
      <c r="I47" s="23">
        <f t="shared" si="1"/>
        <v>2637.2999999999993</v>
      </c>
      <c r="J47" s="17" t="str">
        <f t="shared" si="0"/>
        <v>NOT DUE</v>
      </c>
      <c r="K47" s="31" t="s">
        <v>626</v>
      </c>
      <c r="L47" s="20"/>
    </row>
    <row r="48" spans="1:12" ht="36" customHeight="1">
      <c r="A48" s="17" t="s">
        <v>4649</v>
      </c>
      <c r="B48" s="31" t="s">
        <v>704</v>
      </c>
      <c r="C48" s="31" t="s">
        <v>616</v>
      </c>
      <c r="D48" s="21">
        <v>24000</v>
      </c>
      <c r="E48" s="13">
        <v>41662</v>
      </c>
      <c r="F48" s="13" t="s">
        <v>4499</v>
      </c>
      <c r="G48" s="27">
        <v>0</v>
      </c>
      <c r="H48" s="22">
        <f>IF(I48&lt;=24000,$F$5+(I48/24),"error")</f>
        <v>44678.845833333333</v>
      </c>
      <c r="I48" s="23">
        <f t="shared" si="1"/>
        <v>2636.2999999999993</v>
      </c>
      <c r="J48" s="17" t="str">
        <f t="shared" si="0"/>
        <v>NOT DUE</v>
      </c>
      <c r="K48" s="31" t="s">
        <v>627</v>
      </c>
      <c r="L48" s="20"/>
    </row>
    <row r="49" spans="1:12" ht="36" customHeight="1">
      <c r="A49" s="17" t="s">
        <v>4650</v>
      </c>
      <c r="B49" s="31" t="s">
        <v>704</v>
      </c>
      <c r="C49" s="31" t="s">
        <v>617</v>
      </c>
      <c r="D49" s="21">
        <v>12000</v>
      </c>
      <c r="E49" s="13">
        <v>41662</v>
      </c>
      <c r="F49" s="13">
        <v>43378</v>
      </c>
      <c r="G49" s="27">
        <v>12001</v>
      </c>
      <c r="H49" s="22">
        <f>IF(I49&lt;=12000,$F$5+(I49/24),"error")</f>
        <v>44678.887499999997</v>
      </c>
      <c r="I49" s="23">
        <f t="shared" si="1"/>
        <v>2637.2999999999993</v>
      </c>
      <c r="J49" s="17" t="str">
        <f t="shared" si="0"/>
        <v>NOT DUE</v>
      </c>
      <c r="K49" s="31" t="s">
        <v>622</v>
      </c>
      <c r="L49" s="20"/>
    </row>
    <row r="50" spans="1:12" ht="36" customHeight="1">
      <c r="A50" s="17" t="s">
        <v>4651</v>
      </c>
      <c r="B50" s="31" t="s">
        <v>705</v>
      </c>
      <c r="C50" s="31" t="s">
        <v>607</v>
      </c>
      <c r="D50" s="21">
        <v>2000</v>
      </c>
      <c r="E50" s="13">
        <v>41662</v>
      </c>
      <c r="F50" s="13">
        <v>44527</v>
      </c>
      <c r="G50" s="27">
        <v>20816</v>
      </c>
      <c r="H50" s="22">
        <f>IF(I50&lt;=2000,$F$5+(I50/24),"error")</f>
        <v>44629.512499999997</v>
      </c>
      <c r="I50" s="23">
        <f t="shared" si="1"/>
        <v>1452.2999999999993</v>
      </c>
      <c r="J50" s="17" t="str">
        <f t="shared" si="0"/>
        <v>NOT DUE</v>
      </c>
      <c r="K50" s="31" t="s">
        <v>621</v>
      </c>
      <c r="L50" s="137"/>
    </row>
    <row r="51" spans="1:12" ht="36" customHeight="1">
      <c r="A51" s="17" t="s">
        <v>4652</v>
      </c>
      <c r="B51" s="31" t="s">
        <v>705</v>
      </c>
      <c r="C51" s="31" t="s">
        <v>608</v>
      </c>
      <c r="D51" s="21">
        <v>12000</v>
      </c>
      <c r="E51" s="13">
        <v>41662</v>
      </c>
      <c r="F51" s="13">
        <v>43378</v>
      </c>
      <c r="G51" s="27">
        <v>12001</v>
      </c>
      <c r="H51" s="22">
        <f>IF(I51&lt;=12000,$F$5+(I51/24),"error")</f>
        <v>44678.887499999997</v>
      </c>
      <c r="I51" s="23">
        <f t="shared" si="1"/>
        <v>2637.2999999999993</v>
      </c>
      <c r="J51" s="17" t="str">
        <f t="shared" si="0"/>
        <v>NOT DUE</v>
      </c>
      <c r="K51" s="31" t="s">
        <v>622</v>
      </c>
      <c r="L51" s="20"/>
    </row>
    <row r="52" spans="1:12" ht="36" customHeight="1">
      <c r="A52" s="17" t="s">
        <v>4653</v>
      </c>
      <c r="B52" s="31" t="s">
        <v>705</v>
      </c>
      <c r="C52" s="31" t="s">
        <v>609</v>
      </c>
      <c r="D52" s="21">
        <v>12000</v>
      </c>
      <c r="E52" s="13">
        <v>41662</v>
      </c>
      <c r="F52" s="13">
        <v>43378</v>
      </c>
      <c r="G52" s="27">
        <v>12001</v>
      </c>
      <c r="H52" s="22">
        <f t="shared" ref="H52:H60" si="8">IF(I52&lt;=12000,$F$5+(I52/24),"error")</f>
        <v>44678.887499999997</v>
      </c>
      <c r="I52" s="23">
        <f t="shared" si="1"/>
        <v>2637.2999999999993</v>
      </c>
      <c r="J52" s="17" t="str">
        <f t="shared" si="0"/>
        <v>NOT DUE</v>
      </c>
      <c r="K52" s="31" t="s">
        <v>622</v>
      </c>
      <c r="L52" s="20"/>
    </row>
    <row r="53" spans="1:12" ht="36" customHeight="1">
      <c r="A53" s="17" t="s">
        <v>4654</v>
      </c>
      <c r="B53" s="31" t="s">
        <v>705</v>
      </c>
      <c r="C53" s="31" t="s">
        <v>610</v>
      </c>
      <c r="D53" s="21">
        <v>12000</v>
      </c>
      <c r="E53" s="13">
        <v>41662</v>
      </c>
      <c r="F53" s="13">
        <v>43378</v>
      </c>
      <c r="G53" s="27">
        <v>12001</v>
      </c>
      <c r="H53" s="22">
        <f t="shared" si="8"/>
        <v>44678.887499999997</v>
      </c>
      <c r="I53" s="23">
        <f t="shared" si="1"/>
        <v>2637.2999999999993</v>
      </c>
      <c r="J53" s="17" t="str">
        <f t="shared" si="0"/>
        <v>NOT DUE</v>
      </c>
      <c r="K53" s="31" t="s">
        <v>622</v>
      </c>
      <c r="L53" s="20"/>
    </row>
    <row r="54" spans="1:12" ht="36" customHeight="1">
      <c r="A54" s="17" t="s">
        <v>4655</v>
      </c>
      <c r="B54" s="31" t="s">
        <v>705</v>
      </c>
      <c r="C54" s="31" t="s">
        <v>611</v>
      </c>
      <c r="D54" s="21">
        <v>12000</v>
      </c>
      <c r="E54" s="13">
        <v>41662</v>
      </c>
      <c r="F54" s="13">
        <v>43378</v>
      </c>
      <c r="G54" s="27">
        <v>12001</v>
      </c>
      <c r="H54" s="22">
        <f t="shared" si="8"/>
        <v>44678.887499999997</v>
      </c>
      <c r="I54" s="23">
        <f t="shared" si="1"/>
        <v>2637.2999999999993</v>
      </c>
      <c r="J54" s="17" t="str">
        <f t="shared" si="0"/>
        <v>NOT DUE</v>
      </c>
      <c r="K54" s="31" t="s">
        <v>623</v>
      </c>
      <c r="L54" s="20"/>
    </row>
    <row r="55" spans="1:12" ht="36" customHeight="1">
      <c r="A55" s="17" t="s">
        <v>4656</v>
      </c>
      <c r="B55" s="31" t="s">
        <v>705</v>
      </c>
      <c r="C55" s="31" t="s">
        <v>612</v>
      </c>
      <c r="D55" s="21">
        <v>3000</v>
      </c>
      <c r="E55" s="13">
        <v>41662</v>
      </c>
      <c r="F55" s="13">
        <v>44140</v>
      </c>
      <c r="G55" s="27">
        <v>18044</v>
      </c>
      <c r="H55" s="22">
        <f>IF(I55&lt;=3000,$F$5+(I55/24),"error")</f>
        <v>44555.679166666669</v>
      </c>
      <c r="I55" s="238">
        <f t="shared" si="1"/>
        <v>-319.70000000000073</v>
      </c>
      <c r="J55" s="17" t="str">
        <f t="shared" si="0"/>
        <v>OVERDUE</v>
      </c>
      <c r="K55" s="31" t="s">
        <v>624</v>
      </c>
      <c r="L55" s="241" t="s">
        <v>5301</v>
      </c>
    </row>
    <row r="56" spans="1:12" ht="36" customHeight="1">
      <c r="A56" s="17" t="s">
        <v>4657</v>
      </c>
      <c r="B56" s="31" t="s">
        <v>705</v>
      </c>
      <c r="C56" s="31" t="s">
        <v>612</v>
      </c>
      <c r="D56" s="21">
        <v>12000</v>
      </c>
      <c r="E56" s="13">
        <v>41662</v>
      </c>
      <c r="F56" s="13">
        <v>43378</v>
      </c>
      <c r="G56" s="27">
        <v>12001</v>
      </c>
      <c r="H56" s="22">
        <f t="shared" si="8"/>
        <v>44678.887499999997</v>
      </c>
      <c r="I56" s="23">
        <f t="shared" si="1"/>
        <v>2637.2999999999993</v>
      </c>
      <c r="J56" s="17" t="str">
        <f t="shared" si="0"/>
        <v>NOT DUE</v>
      </c>
      <c r="K56" s="31" t="s">
        <v>623</v>
      </c>
      <c r="L56" s="20"/>
    </row>
    <row r="57" spans="1:12" ht="36" customHeight="1">
      <c r="A57" s="17" t="s">
        <v>4658</v>
      </c>
      <c r="B57" s="31" t="s">
        <v>705</v>
      </c>
      <c r="C57" s="31" t="s">
        <v>618</v>
      </c>
      <c r="D57" s="21">
        <v>3000</v>
      </c>
      <c r="E57" s="13">
        <v>41662</v>
      </c>
      <c r="F57" s="13">
        <v>44140</v>
      </c>
      <c r="G57" s="27">
        <v>18044</v>
      </c>
      <c r="H57" s="22">
        <f>IF(I57&lt;=3000,$F$5+(I57/24),"error")</f>
        <v>44555.679166666669</v>
      </c>
      <c r="I57" s="238">
        <f t="shared" si="1"/>
        <v>-319.70000000000073</v>
      </c>
      <c r="J57" s="17" t="str">
        <f t="shared" si="0"/>
        <v>OVERDUE</v>
      </c>
      <c r="K57" s="31" t="s">
        <v>624</v>
      </c>
      <c r="L57" s="241" t="s">
        <v>5301</v>
      </c>
    </row>
    <row r="58" spans="1:12" ht="36" customHeight="1">
      <c r="A58" s="17" t="s">
        <v>4659</v>
      </c>
      <c r="B58" s="31" t="s">
        <v>705</v>
      </c>
      <c r="C58" s="31" t="s">
        <v>618</v>
      </c>
      <c r="D58" s="21">
        <v>12000</v>
      </c>
      <c r="E58" s="13">
        <v>41662</v>
      </c>
      <c r="F58" s="13">
        <v>43378</v>
      </c>
      <c r="G58" s="27">
        <v>12001</v>
      </c>
      <c r="H58" s="22">
        <f t="shared" si="8"/>
        <v>44678.887499999997</v>
      </c>
      <c r="I58" s="23">
        <f t="shared" si="1"/>
        <v>2637.2999999999993</v>
      </c>
      <c r="J58" s="17" t="str">
        <f t="shared" si="0"/>
        <v>NOT DUE</v>
      </c>
      <c r="K58" s="31" t="s">
        <v>623</v>
      </c>
      <c r="L58" s="20"/>
    </row>
    <row r="59" spans="1:12" ht="36" customHeight="1">
      <c r="A59" s="17" t="s">
        <v>4660</v>
      </c>
      <c r="B59" s="31" t="s">
        <v>705</v>
      </c>
      <c r="C59" s="31" t="s">
        <v>614</v>
      </c>
      <c r="D59" s="21">
        <v>12000</v>
      </c>
      <c r="E59" s="13">
        <v>41662</v>
      </c>
      <c r="F59" s="13">
        <v>43378</v>
      </c>
      <c r="G59" s="27">
        <v>12001</v>
      </c>
      <c r="H59" s="22">
        <f t="shared" si="8"/>
        <v>44678.887499999997</v>
      </c>
      <c r="I59" s="23">
        <f t="shared" si="1"/>
        <v>2637.2999999999993</v>
      </c>
      <c r="J59" s="17" t="str">
        <f t="shared" si="0"/>
        <v>NOT DUE</v>
      </c>
      <c r="K59" s="31" t="s">
        <v>625</v>
      </c>
      <c r="L59" s="20"/>
    </row>
    <row r="60" spans="1:12" ht="36" customHeight="1">
      <c r="A60" s="17" t="s">
        <v>4661</v>
      </c>
      <c r="B60" s="31" t="s">
        <v>705</v>
      </c>
      <c r="C60" s="31" t="s">
        <v>615</v>
      </c>
      <c r="D60" s="21">
        <v>12000</v>
      </c>
      <c r="E60" s="13">
        <v>41662</v>
      </c>
      <c r="F60" s="13">
        <v>43378</v>
      </c>
      <c r="G60" s="27">
        <v>12001</v>
      </c>
      <c r="H60" s="22">
        <f t="shared" si="8"/>
        <v>44678.887499999997</v>
      </c>
      <c r="I60" s="23">
        <f t="shared" si="1"/>
        <v>2637.2999999999993</v>
      </c>
      <c r="J60" s="17" t="str">
        <f t="shared" si="0"/>
        <v>NOT DUE</v>
      </c>
      <c r="K60" s="31" t="s">
        <v>626</v>
      </c>
      <c r="L60" s="20"/>
    </row>
    <row r="61" spans="1:12" ht="36" customHeight="1">
      <c r="A61" s="17" t="s">
        <v>4662</v>
      </c>
      <c r="B61" s="31" t="s">
        <v>705</v>
      </c>
      <c r="C61" s="31" t="s">
        <v>616</v>
      </c>
      <c r="D61" s="21">
        <v>24000</v>
      </c>
      <c r="E61" s="13">
        <v>41662</v>
      </c>
      <c r="F61" s="13" t="s">
        <v>4499</v>
      </c>
      <c r="G61" s="27">
        <v>0</v>
      </c>
      <c r="H61" s="22">
        <f>IF(I61&lt;=24000,$F$5+(I61/24),"error")</f>
        <v>44678.845833333333</v>
      </c>
      <c r="I61" s="23">
        <f t="shared" si="1"/>
        <v>2636.2999999999993</v>
      </c>
      <c r="J61" s="17" t="str">
        <f t="shared" si="0"/>
        <v>NOT DUE</v>
      </c>
      <c r="K61" s="31" t="s">
        <v>627</v>
      </c>
      <c r="L61" s="20"/>
    </row>
    <row r="62" spans="1:12" ht="36" customHeight="1">
      <c r="A62" s="17" t="s">
        <v>4663</v>
      </c>
      <c r="B62" s="31" t="s">
        <v>705</v>
      </c>
      <c r="C62" s="31" t="s">
        <v>617</v>
      </c>
      <c r="D62" s="21">
        <v>12000</v>
      </c>
      <c r="E62" s="13">
        <v>41662</v>
      </c>
      <c r="F62" s="13">
        <v>43378</v>
      </c>
      <c r="G62" s="27">
        <v>12001</v>
      </c>
      <c r="H62" s="22">
        <f>IF(I62&lt;=12000,$F$5+(I62/24),"error")</f>
        <v>44678.887499999997</v>
      </c>
      <c r="I62" s="23">
        <f t="shared" si="1"/>
        <v>2637.2999999999993</v>
      </c>
      <c r="J62" s="17" t="str">
        <f t="shared" si="0"/>
        <v>NOT DUE</v>
      </c>
      <c r="K62" s="31" t="s">
        <v>622</v>
      </c>
      <c r="L62" s="20"/>
    </row>
    <row r="63" spans="1:12" ht="36" customHeight="1">
      <c r="A63" s="17" t="s">
        <v>4664</v>
      </c>
      <c r="B63" s="31" t="s">
        <v>706</v>
      </c>
      <c r="C63" s="31" t="s">
        <v>607</v>
      </c>
      <c r="D63" s="21">
        <v>2000</v>
      </c>
      <c r="E63" s="13">
        <v>41662</v>
      </c>
      <c r="F63" s="13">
        <v>44527</v>
      </c>
      <c r="G63" s="27">
        <v>20816</v>
      </c>
      <c r="H63" s="22">
        <f>IF(I63&lt;=2000,$F$5+(I63/24),"error")</f>
        <v>44629.512499999997</v>
      </c>
      <c r="I63" s="23">
        <f t="shared" si="1"/>
        <v>1452.2999999999993</v>
      </c>
      <c r="J63" s="17" t="str">
        <f t="shared" si="0"/>
        <v>NOT DUE</v>
      </c>
      <c r="K63" s="31" t="s">
        <v>621</v>
      </c>
      <c r="L63" s="137"/>
    </row>
    <row r="64" spans="1:12" ht="36" customHeight="1">
      <c r="A64" s="17" t="s">
        <v>4665</v>
      </c>
      <c r="B64" s="31" t="s">
        <v>706</v>
      </c>
      <c r="C64" s="31" t="s">
        <v>608</v>
      </c>
      <c r="D64" s="21">
        <v>12000</v>
      </c>
      <c r="E64" s="13">
        <v>41662</v>
      </c>
      <c r="F64" s="13">
        <v>43378</v>
      </c>
      <c r="G64" s="27">
        <v>12001</v>
      </c>
      <c r="H64" s="22">
        <f>IF(I64&lt;=12000,$F$5+(I64/24),"error")</f>
        <v>44678.887499999997</v>
      </c>
      <c r="I64" s="23">
        <f t="shared" si="1"/>
        <v>2637.2999999999993</v>
      </c>
      <c r="J64" s="17" t="str">
        <f t="shared" si="0"/>
        <v>NOT DUE</v>
      </c>
      <c r="K64" s="31" t="s">
        <v>622</v>
      </c>
      <c r="L64" s="20"/>
    </row>
    <row r="65" spans="1:12" ht="36" customHeight="1">
      <c r="A65" s="17" t="s">
        <v>4666</v>
      </c>
      <c r="B65" s="31" t="s">
        <v>706</v>
      </c>
      <c r="C65" s="31" t="s">
        <v>609</v>
      </c>
      <c r="D65" s="21">
        <v>12000</v>
      </c>
      <c r="E65" s="13">
        <v>41662</v>
      </c>
      <c r="F65" s="13">
        <v>43378</v>
      </c>
      <c r="G65" s="27">
        <v>12001</v>
      </c>
      <c r="H65" s="22">
        <f t="shared" ref="H65:H73" si="9">IF(I65&lt;=12000,$F$5+(I65/24),"error")</f>
        <v>44678.887499999997</v>
      </c>
      <c r="I65" s="23">
        <f t="shared" si="1"/>
        <v>2637.2999999999993</v>
      </c>
      <c r="J65" s="17" t="str">
        <f t="shared" si="0"/>
        <v>NOT DUE</v>
      </c>
      <c r="K65" s="31" t="s">
        <v>622</v>
      </c>
      <c r="L65" s="20"/>
    </row>
    <row r="66" spans="1:12" ht="36" customHeight="1">
      <c r="A66" s="17" t="s">
        <v>4667</v>
      </c>
      <c r="B66" s="31" t="s">
        <v>706</v>
      </c>
      <c r="C66" s="31" t="s">
        <v>610</v>
      </c>
      <c r="D66" s="21">
        <v>12000</v>
      </c>
      <c r="E66" s="13">
        <v>41662</v>
      </c>
      <c r="F66" s="13">
        <v>43378</v>
      </c>
      <c r="G66" s="27">
        <v>12001</v>
      </c>
      <c r="H66" s="22">
        <f t="shared" si="9"/>
        <v>44678.887499999997</v>
      </c>
      <c r="I66" s="23">
        <f t="shared" si="1"/>
        <v>2637.2999999999993</v>
      </c>
      <c r="J66" s="17" t="str">
        <f t="shared" si="0"/>
        <v>NOT DUE</v>
      </c>
      <c r="K66" s="31" t="s">
        <v>622</v>
      </c>
      <c r="L66" s="20"/>
    </row>
    <row r="67" spans="1:12" ht="36" customHeight="1">
      <c r="A67" s="17" t="s">
        <v>4668</v>
      </c>
      <c r="B67" s="31" t="s">
        <v>706</v>
      </c>
      <c r="C67" s="31" t="s">
        <v>611</v>
      </c>
      <c r="D67" s="21">
        <v>12000</v>
      </c>
      <c r="E67" s="13">
        <v>41662</v>
      </c>
      <c r="F67" s="13">
        <v>43378</v>
      </c>
      <c r="G67" s="27">
        <v>12001</v>
      </c>
      <c r="H67" s="22">
        <f t="shared" si="9"/>
        <v>44678.887499999997</v>
      </c>
      <c r="I67" s="23">
        <f t="shared" si="1"/>
        <v>2637.2999999999993</v>
      </c>
      <c r="J67" s="17" t="str">
        <f t="shared" si="0"/>
        <v>NOT DUE</v>
      </c>
      <c r="K67" s="31" t="s">
        <v>623</v>
      </c>
      <c r="L67" s="20"/>
    </row>
    <row r="68" spans="1:12" ht="36" customHeight="1">
      <c r="A68" s="17" t="s">
        <v>4669</v>
      </c>
      <c r="B68" s="31" t="s">
        <v>706</v>
      </c>
      <c r="C68" s="31" t="s">
        <v>612</v>
      </c>
      <c r="D68" s="21">
        <v>3000</v>
      </c>
      <c r="E68" s="13">
        <v>41662</v>
      </c>
      <c r="F68" s="13">
        <v>44140</v>
      </c>
      <c r="G68" s="27">
        <v>18044</v>
      </c>
      <c r="H68" s="22">
        <f>IF(I68&lt;=3000,$F$5+(I68/24),"error")</f>
        <v>44555.679166666669</v>
      </c>
      <c r="I68" s="238">
        <f t="shared" si="1"/>
        <v>-319.70000000000073</v>
      </c>
      <c r="J68" s="17" t="str">
        <f t="shared" si="0"/>
        <v>OVERDUE</v>
      </c>
      <c r="K68" s="31" t="s">
        <v>624</v>
      </c>
      <c r="L68" s="241" t="s">
        <v>5301</v>
      </c>
    </row>
    <row r="69" spans="1:12" ht="36" customHeight="1">
      <c r="A69" s="17" t="s">
        <v>4670</v>
      </c>
      <c r="B69" s="31" t="s">
        <v>706</v>
      </c>
      <c r="C69" s="31" t="s">
        <v>612</v>
      </c>
      <c r="D69" s="21">
        <v>12000</v>
      </c>
      <c r="E69" s="13">
        <v>41662</v>
      </c>
      <c r="F69" s="13">
        <v>43378</v>
      </c>
      <c r="G69" s="27">
        <v>12001</v>
      </c>
      <c r="H69" s="22">
        <f t="shared" si="9"/>
        <v>44678.887499999997</v>
      </c>
      <c r="I69" s="23">
        <f t="shared" si="1"/>
        <v>2637.2999999999993</v>
      </c>
      <c r="J69" s="17" t="str">
        <f t="shared" si="0"/>
        <v>NOT DUE</v>
      </c>
      <c r="K69" s="31" t="s">
        <v>623</v>
      </c>
      <c r="L69" s="20"/>
    </row>
    <row r="70" spans="1:12" ht="36" customHeight="1">
      <c r="A70" s="17" t="s">
        <v>4671</v>
      </c>
      <c r="B70" s="31" t="s">
        <v>706</v>
      </c>
      <c r="C70" s="31" t="s">
        <v>618</v>
      </c>
      <c r="D70" s="21">
        <v>3000</v>
      </c>
      <c r="E70" s="13">
        <v>41662</v>
      </c>
      <c r="F70" s="13">
        <v>44140</v>
      </c>
      <c r="G70" s="27">
        <v>18044</v>
      </c>
      <c r="H70" s="22">
        <f>IF(I70&lt;=3000,$F$5+(I70/24),"error")</f>
        <v>44555.679166666669</v>
      </c>
      <c r="I70" s="238">
        <f t="shared" si="1"/>
        <v>-319.70000000000073</v>
      </c>
      <c r="J70" s="17" t="str">
        <f t="shared" si="0"/>
        <v>OVERDUE</v>
      </c>
      <c r="K70" s="31" t="s">
        <v>624</v>
      </c>
      <c r="L70" s="241" t="s">
        <v>5301</v>
      </c>
    </row>
    <row r="71" spans="1:12" ht="36" customHeight="1">
      <c r="A71" s="17" t="s">
        <v>4672</v>
      </c>
      <c r="B71" s="31" t="s">
        <v>706</v>
      </c>
      <c r="C71" s="31" t="s">
        <v>618</v>
      </c>
      <c r="D71" s="21">
        <v>12000</v>
      </c>
      <c r="E71" s="13">
        <v>41662</v>
      </c>
      <c r="F71" s="13">
        <v>43378</v>
      </c>
      <c r="G71" s="27">
        <v>12001</v>
      </c>
      <c r="H71" s="22">
        <f t="shared" si="9"/>
        <v>44678.887499999997</v>
      </c>
      <c r="I71" s="23">
        <f t="shared" si="1"/>
        <v>2637.2999999999993</v>
      </c>
      <c r="J71" s="17" t="str">
        <f t="shared" si="0"/>
        <v>NOT DUE</v>
      </c>
      <c r="K71" s="31" t="s">
        <v>623</v>
      </c>
      <c r="L71" s="20"/>
    </row>
    <row r="72" spans="1:12" ht="36" customHeight="1">
      <c r="A72" s="17" t="s">
        <v>4673</v>
      </c>
      <c r="B72" s="31" t="s">
        <v>706</v>
      </c>
      <c r="C72" s="31" t="s">
        <v>614</v>
      </c>
      <c r="D72" s="21">
        <v>12000</v>
      </c>
      <c r="E72" s="13">
        <v>41662</v>
      </c>
      <c r="F72" s="13">
        <v>43378</v>
      </c>
      <c r="G72" s="27">
        <v>12001</v>
      </c>
      <c r="H72" s="22">
        <f t="shared" si="9"/>
        <v>44678.887499999997</v>
      </c>
      <c r="I72" s="23">
        <f t="shared" si="1"/>
        <v>2637.2999999999993</v>
      </c>
      <c r="J72" s="17" t="str">
        <f t="shared" si="0"/>
        <v>NOT DUE</v>
      </c>
      <c r="K72" s="31" t="s">
        <v>625</v>
      </c>
      <c r="L72" s="20"/>
    </row>
    <row r="73" spans="1:12" ht="36" customHeight="1">
      <c r="A73" s="17" t="s">
        <v>4674</v>
      </c>
      <c r="B73" s="31" t="s">
        <v>706</v>
      </c>
      <c r="C73" s="31" t="s">
        <v>615</v>
      </c>
      <c r="D73" s="21">
        <v>12000</v>
      </c>
      <c r="E73" s="13">
        <v>41662</v>
      </c>
      <c r="F73" s="13">
        <v>43378</v>
      </c>
      <c r="G73" s="27">
        <v>12001</v>
      </c>
      <c r="H73" s="22">
        <f t="shared" si="9"/>
        <v>44678.887499999997</v>
      </c>
      <c r="I73" s="23">
        <f t="shared" si="1"/>
        <v>2637.2999999999993</v>
      </c>
      <c r="J73" s="17" t="str">
        <f t="shared" ref="J73:J136" si="10">IF(I73="","",IF(I73&lt;0,"OVERDUE","NOT DUE"))</f>
        <v>NOT DUE</v>
      </c>
      <c r="K73" s="31" t="s">
        <v>626</v>
      </c>
      <c r="L73" s="20"/>
    </row>
    <row r="74" spans="1:12" ht="36" customHeight="1">
      <c r="A74" s="17" t="s">
        <v>4675</v>
      </c>
      <c r="B74" s="31" t="s">
        <v>706</v>
      </c>
      <c r="C74" s="31" t="s">
        <v>616</v>
      </c>
      <c r="D74" s="21">
        <v>24000</v>
      </c>
      <c r="E74" s="13">
        <v>41662</v>
      </c>
      <c r="F74" s="13" t="s">
        <v>4499</v>
      </c>
      <c r="G74" s="27">
        <v>0</v>
      </c>
      <c r="H74" s="22">
        <f>IF(I74&lt;=24000,$F$5+(I74/24),"error")</f>
        <v>44678.845833333333</v>
      </c>
      <c r="I74" s="23">
        <f t="shared" ref="I74:I137" si="11">D74-($F$4-G74)</f>
        <v>2636.2999999999993</v>
      </c>
      <c r="J74" s="17" t="str">
        <f t="shared" si="10"/>
        <v>NOT DUE</v>
      </c>
      <c r="K74" s="31" t="s">
        <v>627</v>
      </c>
      <c r="L74" s="20"/>
    </row>
    <row r="75" spans="1:12" ht="36" customHeight="1">
      <c r="A75" s="17" t="s">
        <v>4676</v>
      </c>
      <c r="B75" s="31" t="s">
        <v>706</v>
      </c>
      <c r="C75" s="31" t="s">
        <v>617</v>
      </c>
      <c r="D75" s="21">
        <v>12000</v>
      </c>
      <c r="E75" s="13">
        <v>41662</v>
      </c>
      <c r="F75" s="13">
        <v>43378</v>
      </c>
      <c r="G75" s="27">
        <v>12001</v>
      </c>
      <c r="H75" s="22">
        <f>IF(I75&lt;=12000,$F$5+(I75/24),"error")</f>
        <v>44678.887499999997</v>
      </c>
      <c r="I75" s="23">
        <f t="shared" si="11"/>
        <v>2637.2999999999993</v>
      </c>
      <c r="J75" s="17" t="str">
        <f t="shared" si="10"/>
        <v>NOT DUE</v>
      </c>
      <c r="K75" s="31" t="s">
        <v>622</v>
      </c>
      <c r="L75" s="20"/>
    </row>
    <row r="76" spans="1:12" ht="36" customHeight="1">
      <c r="A76" s="17" t="s">
        <v>4677</v>
      </c>
      <c r="B76" s="31" t="s">
        <v>258</v>
      </c>
      <c r="C76" s="31" t="s">
        <v>707</v>
      </c>
      <c r="D76" s="21">
        <v>2000</v>
      </c>
      <c r="E76" s="13">
        <v>41662</v>
      </c>
      <c r="F76" s="13">
        <v>44453</v>
      </c>
      <c r="G76" s="27">
        <v>20167</v>
      </c>
      <c r="H76" s="22">
        <f>IF(I76&lt;=2000,$F$5+(I76/24),"error")</f>
        <v>44602.470833333333</v>
      </c>
      <c r="I76" s="23">
        <f t="shared" si="11"/>
        <v>803.29999999999927</v>
      </c>
      <c r="J76" s="17" t="str">
        <f t="shared" si="10"/>
        <v>NOT DUE</v>
      </c>
      <c r="K76" s="31" t="s">
        <v>621</v>
      </c>
      <c r="L76" s="18"/>
    </row>
    <row r="77" spans="1:12" ht="36" customHeight="1">
      <c r="A77" s="17" t="s">
        <v>4678</v>
      </c>
      <c r="B77" s="31" t="s">
        <v>258</v>
      </c>
      <c r="C77" s="31" t="s">
        <v>698</v>
      </c>
      <c r="D77" s="21">
        <v>6000</v>
      </c>
      <c r="E77" s="13">
        <v>41662</v>
      </c>
      <c r="F77" s="13">
        <v>44140</v>
      </c>
      <c r="G77" s="27">
        <v>18044</v>
      </c>
      <c r="H77" s="22">
        <f>IF(I77&lt;=6000,$F$5+(I77/24),"error")</f>
        <v>44680.679166666669</v>
      </c>
      <c r="I77" s="238">
        <f t="shared" si="11"/>
        <v>2680.2999999999993</v>
      </c>
      <c r="J77" s="17" t="str">
        <f t="shared" si="10"/>
        <v>NOT DUE</v>
      </c>
      <c r="K77" s="31" t="s">
        <v>708</v>
      </c>
      <c r="L77" s="125"/>
    </row>
    <row r="78" spans="1:12" ht="36" customHeight="1">
      <c r="A78" s="17" t="s">
        <v>4679</v>
      </c>
      <c r="B78" s="31" t="s">
        <v>258</v>
      </c>
      <c r="C78" s="31" t="s">
        <v>699</v>
      </c>
      <c r="D78" s="21">
        <v>12000</v>
      </c>
      <c r="E78" s="13">
        <v>41662</v>
      </c>
      <c r="F78" s="13">
        <v>43378</v>
      </c>
      <c r="G78" s="27">
        <v>12001</v>
      </c>
      <c r="H78" s="22">
        <f>IF(I78&lt;=12000,$F$5+(I78/24),"error")</f>
        <v>44678.887499999997</v>
      </c>
      <c r="I78" s="23">
        <f t="shared" si="11"/>
        <v>2637.2999999999993</v>
      </c>
      <c r="J78" s="17" t="str">
        <f t="shared" si="10"/>
        <v>NOT DUE</v>
      </c>
      <c r="K78" s="31" t="s">
        <v>709</v>
      </c>
      <c r="L78" s="20"/>
    </row>
    <row r="79" spans="1:12" ht="36" customHeight="1">
      <c r="A79" s="17" t="s">
        <v>4680</v>
      </c>
      <c r="B79" s="31" t="s">
        <v>258</v>
      </c>
      <c r="C79" s="31" t="s">
        <v>699</v>
      </c>
      <c r="D79" s="21">
        <v>24000</v>
      </c>
      <c r="E79" s="13">
        <v>41662</v>
      </c>
      <c r="F79" s="13" t="s">
        <v>4499</v>
      </c>
      <c r="G79" s="27">
        <v>0</v>
      </c>
      <c r="H79" s="22">
        <f>IF(I79&lt;=24000,$F$5+(I79/24),"error")</f>
        <v>44678.845833333333</v>
      </c>
      <c r="I79" s="23">
        <f t="shared" si="11"/>
        <v>2636.2999999999993</v>
      </c>
      <c r="J79" s="17" t="str">
        <f t="shared" si="10"/>
        <v>NOT DUE</v>
      </c>
      <c r="K79" s="31" t="s">
        <v>710</v>
      </c>
      <c r="L79" s="20"/>
    </row>
    <row r="80" spans="1:12" ht="36" customHeight="1">
      <c r="A80" s="17" t="s">
        <v>4681</v>
      </c>
      <c r="B80" s="31" t="s">
        <v>258</v>
      </c>
      <c r="C80" s="31" t="s">
        <v>700</v>
      </c>
      <c r="D80" s="21">
        <v>12000</v>
      </c>
      <c r="E80" s="13">
        <v>41662</v>
      </c>
      <c r="F80" s="13">
        <v>43378</v>
      </c>
      <c r="G80" s="27">
        <v>12001</v>
      </c>
      <c r="H80" s="22">
        <f t="shared" ref="H80:H81" si="12">IF(I80&lt;=12000,$F$5+(I80/24),"error")</f>
        <v>44678.887499999997</v>
      </c>
      <c r="I80" s="23">
        <f t="shared" si="11"/>
        <v>2637.2999999999993</v>
      </c>
      <c r="J80" s="17" t="str">
        <f t="shared" si="10"/>
        <v>NOT DUE</v>
      </c>
      <c r="K80" s="31" t="s">
        <v>709</v>
      </c>
      <c r="L80" s="20"/>
    </row>
    <row r="81" spans="1:12" ht="36" customHeight="1">
      <c r="A81" s="17" t="s">
        <v>4682</v>
      </c>
      <c r="B81" s="31" t="s">
        <v>258</v>
      </c>
      <c r="C81" s="31" t="s">
        <v>701</v>
      </c>
      <c r="D81" s="21">
        <v>12000</v>
      </c>
      <c r="E81" s="13">
        <v>41662</v>
      </c>
      <c r="F81" s="13">
        <v>43378</v>
      </c>
      <c r="G81" s="27">
        <v>12001</v>
      </c>
      <c r="H81" s="22">
        <f t="shared" si="12"/>
        <v>44678.887499999997</v>
      </c>
      <c r="I81" s="23">
        <f t="shared" si="11"/>
        <v>2637.2999999999993</v>
      </c>
      <c r="J81" s="17" t="str">
        <f t="shared" si="10"/>
        <v>NOT DUE</v>
      </c>
      <c r="K81" s="31" t="s">
        <v>708</v>
      </c>
      <c r="L81" s="20"/>
    </row>
    <row r="82" spans="1:12" ht="36" customHeight="1">
      <c r="A82" s="17" t="s">
        <v>4683</v>
      </c>
      <c r="B82" s="31" t="s">
        <v>258</v>
      </c>
      <c r="C82" s="31" t="s">
        <v>701</v>
      </c>
      <c r="D82" s="21">
        <v>24000</v>
      </c>
      <c r="E82" s="13">
        <v>41662</v>
      </c>
      <c r="F82" s="13" t="s">
        <v>4499</v>
      </c>
      <c r="G82" s="27">
        <v>0</v>
      </c>
      <c r="H82" s="22">
        <f>IF(I82&lt;=24000,$F$5+(I82/24),"error")</f>
        <v>44678.845833333333</v>
      </c>
      <c r="I82" s="23">
        <f t="shared" si="11"/>
        <v>2636.2999999999993</v>
      </c>
      <c r="J82" s="17" t="str">
        <f t="shared" si="10"/>
        <v>NOT DUE</v>
      </c>
      <c r="K82" s="31" t="s">
        <v>711</v>
      </c>
      <c r="L82" s="20"/>
    </row>
    <row r="83" spans="1:12" ht="36" customHeight="1">
      <c r="A83" s="17" t="s">
        <v>4684</v>
      </c>
      <c r="B83" s="31" t="s">
        <v>259</v>
      </c>
      <c r="C83" s="31" t="s">
        <v>707</v>
      </c>
      <c r="D83" s="21">
        <v>2000</v>
      </c>
      <c r="E83" s="13">
        <v>41662</v>
      </c>
      <c r="F83" s="13">
        <v>44453</v>
      </c>
      <c r="G83" s="27">
        <v>20167</v>
      </c>
      <c r="H83" s="22">
        <f>IF(I83&lt;=2000,$F$5+(I83/24),"error")</f>
        <v>44602.470833333333</v>
      </c>
      <c r="I83" s="23">
        <f t="shared" si="11"/>
        <v>803.29999999999927</v>
      </c>
      <c r="J83" s="17" t="str">
        <f t="shared" si="10"/>
        <v>NOT DUE</v>
      </c>
      <c r="K83" s="31" t="s">
        <v>621</v>
      </c>
      <c r="L83" s="18"/>
    </row>
    <row r="84" spans="1:12" ht="36" customHeight="1">
      <c r="A84" s="17" t="s">
        <v>4685</v>
      </c>
      <c r="B84" s="31" t="s">
        <v>259</v>
      </c>
      <c r="C84" s="31" t="s">
        <v>698</v>
      </c>
      <c r="D84" s="21">
        <v>6000</v>
      </c>
      <c r="E84" s="13">
        <v>41662</v>
      </c>
      <c r="F84" s="13">
        <v>44140</v>
      </c>
      <c r="G84" s="27">
        <v>18044</v>
      </c>
      <c r="H84" s="22">
        <f>IF(I84&lt;=6000,$F$5+(I84/24),"error")</f>
        <v>44680.679166666669</v>
      </c>
      <c r="I84" s="238">
        <f t="shared" si="11"/>
        <v>2680.2999999999993</v>
      </c>
      <c r="J84" s="17" t="str">
        <f t="shared" si="10"/>
        <v>NOT DUE</v>
      </c>
      <c r="K84" s="31" t="s">
        <v>708</v>
      </c>
      <c r="L84" s="125"/>
    </row>
    <row r="85" spans="1:12" ht="36" customHeight="1">
      <c r="A85" s="17" t="s">
        <v>4686</v>
      </c>
      <c r="B85" s="31" t="s">
        <v>259</v>
      </c>
      <c r="C85" s="31" t="s">
        <v>699</v>
      </c>
      <c r="D85" s="21">
        <v>12000</v>
      </c>
      <c r="E85" s="13">
        <v>41662</v>
      </c>
      <c r="F85" s="13">
        <v>43378</v>
      </c>
      <c r="G85" s="27">
        <v>12001</v>
      </c>
      <c r="H85" s="22">
        <f>IF(I85&lt;=12000,$F$5+(I85/24),"error")</f>
        <v>44678.887499999997</v>
      </c>
      <c r="I85" s="23">
        <f t="shared" si="11"/>
        <v>2637.2999999999993</v>
      </c>
      <c r="J85" s="17" t="str">
        <f t="shared" si="10"/>
        <v>NOT DUE</v>
      </c>
      <c r="K85" s="31" t="s">
        <v>709</v>
      </c>
      <c r="L85" s="20"/>
    </row>
    <row r="86" spans="1:12" ht="36" customHeight="1">
      <c r="A86" s="17" t="s">
        <v>4687</v>
      </c>
      <c r="B86" s="31" t="s">
        <v>259</v>
      </c>
      <c r="C86" s="31" t="s">
        <v>699</v>
      </c>
      <c r="D86" s="21">
        <v>24000</v>
      </c>
      <c r="E86" s="13">
        <v>41662</v>
      </c>
      <c r="F86" s="13" t="s">
        <v>4499</v>
      </c>
      <c r="G86" s="27">
        <v>0</v>
      </c>
      <c r="H86" s="22">
        <f>IF(I86&lt;=24000,$F$5+(I86/24),"error")</f>
        <v>44678.845833333333</v>
      </c>
      <c r="I86" s="23">
        <f t="shared" si="11"/>
        <v>2636.2999999999993</v>
      </c>
      <c r="J86" s="17" t="str">
        <f t="shared" si="10"/>
        <v>NOT DUE</v>
      </c>
      <c r="K86" s="31" t="s">
        <v>710</v>
      </c>
      <c r="L86" s="20"/>
    </row>
    <row r="87" spans="1:12" ht="36" customHeight="1">
      <c r="A87" s="17" t="s">
        <v>4688</v>
      </c>
      <c r="B87" s="31" t="s">
        <v>259</v>
      </c>
      <c r="C87" s="31" t="s">
        <v>700</v>
      </c>
      <c r="D87" s="21">
        <v>12000</v>
      </c>
      <c r="E87" s="13">
        <v>41662</v>
      </c>
      <c r="F87" s="13">
        <v>43378</v>
      </c>
      <c r="G87" s="27">
        <v>12001</v>
      </c>
      <c r="H87" s="22">
        <f t="shared" ref="H87:H88" si="13">IF(I87&lt;=12000,$F$5+(I87/24),"error")</f>
        <v>44678.887499999997</v>
      </c>
      <c r="I87" s="23">
        <f t="shared" si="11"/>
        <v>2637.2999999999993</v>
      </c>
      <c r="J87" s="17" t="str">
        <f t="shared" si="10"/>
        <v>NOT DUE</v>
      </c>
      <c r="K87" s="31" t="s">
        <v>709</v>
      </c>
      <c r="L87" s="20"/>
    </row>
    <row r="88" spans="1:12" ht="36" customHeight="1">
      <c r="A88" s="17" t="s">
        <v>4689</v>
      </c>
      <c r="B88" s="31" t="s">
        <v>259</v>
      </c>
      <c r="C88" s="31" t="s">
        <v>701</v>
      </c>
      <c r="D88" s="21">
        <v>12000</v>
      </c>
      <c r="E88" s="13">
        <v>41662</v>
      </c>
      <c r="F88" s="13">
        <v>43378</v>
      </c>
      <c r="G88" s="27">
        <v>12001</v>
      </c>
      <c r="H88" s="22">
        <f t="shared" si="13"/>
        <v>44678.887499999997</v>
      </c>
      <c r="I88" s="23">
        <f t="shared" si="11"/>
        <v>2637.2999999999993</v>
      </c>
      <c r="J88" s="17" t="str">
        <f t="shared" si="10"/>
        <v>NOT DUE</v>
      </c>
      <c r="K88" s="31" t="s">
        <v>708</v>
      </c>
      <c r="L88" s="20"/>
    </row>
    <row r="89" spans="1:12" ht="36" customHeight="1">
      <c r="A89" s="17" t="s">
        <v>4690</v>
      </c>
      <c r="B89" s="31" t="s">
        <v>259</v>
      </c>
      <c r="C89" s="31" t="s">
        <v>701</v>
      </c>
      <c r="D89" s="21">
        <v>24000</v>
      </c>
      <c r="E89" s="13">
        <v>41662</v>
      </c>
      <c r="F89" s="13" t="s">
        <v>4499</v>
      </c>
      <c r="G89" s="27">
        <v>0</v>
      </c>
      <c r="H89" s="22">
        <f>IF(I89&lt;=24000,$F$5+(I89/24),"error")</f>
        <v>44678.845833333333</v>
      </c>
      <c r="I89" s="23">
        <f t="shared" si="11"/>
        <v>2636.2999999999993</v>
      </c>
      <c r="J89" s="17" t="str">
        <f t="shared" si="10"/>
        <v>NOT DUE</v>
      </c>
      <c r="K89" s="31" t="s">
        <v>711</v>
      </c>
      <c r="L89" s="20"/>
    </row>
    <row r="90" spans="1:12" ht="36" customHeight="1">
      <c r="A90" s="17" t="s">
        <v>4691</v>
      </c>
      <c r="B90" s="31" t="s">
        <v>260</v>
      </c>
      <c r="C90" s="31" t="s">
        <v>707</v>
      </c>
      <c r="D90" s="21">
        <v>2000</v>
      </c>
      <c r="E90" s="13">
        <v>41662</v>
      </c>
      <c r="F90" s="13">
        <v>44453</v>
      </c>
      <c r="G90" s="27">
        <v>20167</v>
      </c>
      <c r="H90" s="22">
        <f>IF(I90&lt;=2000,$F$5+(I90/24),"error")</f>
        <v>44602.470833333333</v>
      </c>
      <c r="I90" s="23">
        <f t="shared" si="11"/>
        <v>803.29999999999927</v>
      </c>
      <c r="J90" s="17" t="str">
        <f t="shared" si="10"/>
        <v>NOT DUE</v>
      </c>
      <c r="K90" s="31" t="s">
        <v>621</v>
      </c>
      <c r="L90" s="18"/>
    </row>
    <row r="91" spans="1:12" ht="36" customHeight="1">
      <c r="A91" s="17" t="s">
        <v>4692</v>
      </c>
      <c r="B91" s="31" t="s">
        <v>260</v>
      </c>
      <c r="C91" s="31" t="s">
        <v>698</v>
      </c>
      <c r="D91" s="21">
        <v>6000</v>
      </c>
      <c r="E91" s="13">
        <v>41662</v>
      </c>
      <c r="F91" s="13">
        <v>44140</v>
      </c>
      <c r="G91" s="27">
        <v>18044</v>
      </c>
      <c r="H91" s="22">
        <f>IF(I91&lt;=6000,$F$5+(I91/24),"error")</f>
        <v>44680.679166666669</v>
      </c>
      <c r="I91" s="238">
        <f t="shared" si="11"/>
        <v>2680.2999999999993</v>
      </c>
      <c r="J91" s="17" t="str">
        <f t="shared" si="10"/>
        <v>NOT DUE</v>
      </c>
      <c r="K91" s="31" t="s">
        <v>708</v>
      </c>
      <c r="L91" s="125"/>
    </row>
    <row r="92" spans="1:12" ht="36" customHeight="1">
      <c r="A92" s="17" t="s">
        <v>4693</v>
      </c>
      <c r="B92" s="31" t="s">
        <v>260</v>
      </c>
      <c r="C92" s="31" t="s">
        <v>699</v>
      </c>
      <c r="D92" s="21">
        <v>12000</v>
      </c>
      <c r="E92" s="13">
        <v>41662</v>
      </c>
      <c r="F92" s="13">
        <v>43378</v>
      </c>
      <c r="G92" s="27">
        <v>12001</v>
      </c>
      <c r="H92" s="22">
        <f>IF(I92&lt;=12000,$F$5+(I92/24),"error")</f>
        <v>44678.887499999997</v>
      </c>
      <c r="I92" s="23">
        <f t="shared" si="11"/>
        <v>2637.2999999999993</v>
      </c>
      <c r="J92" s="17" t="str">
        <f t="shared" si="10"/>
        <v>NOT DUE</v>
      </c>
      <c r="K92" s="31" t="s">
        <v>709</v>
      </c>
      <c r="L92" s="20"/>
    </row>
    <row r="93" spans="1:12" ht="36" customHeight="1">
      <c r="A93" s="17" t="s">
        <v>4694</v>
      </c>
      <c r="B93" s="31" t="s">
        <v>260</v>
      </c>
      <c r="C93" s="31" t="s">
        <v>699</v>
      </c>
      <c r="D93" s="21">
        <v>24000</v>
      </c>
      <c r="E93" s="13">
        <v>41662</v>
      </c>
      <c r="F93" s="13" t="s">
        <v>4499</v>
      </c>
      <c r="G93" s="27">
        <v>0</v>
      </c>
      <c r="H93" s="22">
        <f>IF(I93&lt;=24000,$F$5+(I93/24),"error")</f>
        <v>44678.845833333333</v>
      </c>
      <c r="I93" s="23">
        <f t="shared" si="11"/>
        <v>2636.2999999999993</v>
      </c>
      <c r="J93" s="17" t="str">
        <f t="shared" si="10"/>
        <v>NOT DUE</v>
      </c>
      <c r="K93" s="31" t="s">
        <v>710</v>
      </c>
      <c r="L93" s="20"/>
    </row>
    <row r="94" spans="1:12" ht="36" customHeight="1">
      <c r="A94" s="17" t="s">
        <v>4695</v>
      </c>
      <c r="B94" s="31" t="s">
        <v>260</v>
      </c>
      <c r="C94" s="31" t="s">
        <v>700</v>
      </c>
      <c r="D94" s="21">
        <v>12000</v>
      </c>
      <c r="E94" s="13">
        <v>41662</v>
      </c>
      <c r="F94" s="13">
        <v>43378</v>
      </c>
      <c r="G94" s="27">
        <v>12001</v>
      </c>
      <c r="H94" s="22">
        <f t="shared" ref="H94:H95" si="14">IF(I94&lt;=12000,$F$5+(I94/24),"error")</f>
        <v>44678.887499999997</v>
      </c>
      <c r="I94" s="23">
        <f t="shared" si="11"/>
        <v>2637.2999999999993</v>
      </c>
      <c r="J94" s="17" t="str">
        <f t="shared" si="10"/>
        <v>NOT DUE</v>
      </c>
      <c r="K94" s="31" t="s">
        <v>709</v>
      </c>
      <c r="L94" s="20"/>
    </row>
    <row r="95" spans="1:12" ht="36" customHeight="1">
      <c r="A95" s="17" t="s">
        <v>4696</v>
      </c>
      <c r="B95" s="31" t="s">
        <v>260</v>
      </c>
      <c r="C95" s="31" t="s">
        <v>701</v>
      </c>
      <c r="D95" s="21">
        <v>12000</v>
      </c>
      <c r="E95" s="13">
        <v>41662</v>
      </c>
      <c r="F95" s="13">
        <v>43378</v>
      </c>
      <c r="G95" s="27">
        <v>12001</v>
      </c>
      <c r="H95" s="22">
        <f t="shared" si="14"/>
        <v>44678.887499999997</v>
      </c>
      <c r="I95" s="23">
        <f t="shared" si="11"/>
        <v>2637.2999999999993</v>
      </c>
      <c r="J95" s="17" t="str">
        <f t="shared" si="10"/>
        <v>NOT DUE</v>
      </c>
      <c r="K95" s="31" t="s">
        <v>708</v>
      </c>
      <c r="L95" s="20"/>
    </row>
    <row r="96" spans="1:12" ht="36" customHeight="1">
      <c r="A96" s="17" t="s">
        <v>4697</v>
      </c>
      <c r="B96" s="31" t="s">
        <v>260</v>
      </c>
      <c r="C96" s="31" t="s">
        <v>701</v>
      </c>
      <c r="D96" s="21">
        <v>24000</v>
      </c>
      <c r="E96" s="13">
        <v>41662</v>
      </c>
      <c r="F96" s="13" t="s">
        <v>4499</v>
      </c>
      <c r="G96" s="27">
        <v>0</v>
      </c>
      <c r="H96" s="22">
        <f>IF(I96&lt;=24000,$F$5+(I96/24),"error")</f>
        <v>44678.845833333333</v>
      </c>
      <c r="I96" s="23">
        <f t="shared" si="11"/>
        <v>2636.2999999999993</v>
      </c>
      <c r="J96" s="17" t="str">
        <f t="shared" si="10"/>
        <v>NOT DUE</v>
      </c>
      <c r="K96" s="31" t="s">
        <v>711</v>
      </c>
      <c r="L96" s="20"/>
    </row>
    <row r="97" spans="1:12" ht="36" customHeight="1">
      <c r="A97" s="17" t="s">
        <v>4698</v>
      </c>
      <c r="B97" s="31" t="s">
        <v>261</v>
      </c>
      <c r="C97" s="31" t="s">
        <v>707</v>
      </c>
      <c r="D97" s="21">
        <v>2000</v>
      </c>
      <c r="E97" s="13">
        <v>41662</v>
      </c>
      <c r="F97" s="13">
        <v>44453</v>
      </c>
      <c r="G97" s="27">
        <v>20167</v>
      </c>
      <c r="H97" s="22">
        <f>IF(I97&lt;=2000,$F$5+(I97/24),"error")</f>
        <v>44602.470833333333</v>
      </c>
      <c r="I97" s="23">
        <f t="shared" si="11"/>
        <v>803.29999999999927</v>
      </c>
      <c r="J97" s="17" t="str">
        <f t="shared" si="10"/>
        <v>NOT DUE</v>
      </c>
      <c r="K97" s="31" t="s">
        <v>621</v>
      </c>
      <c r="L97" s="18"/>
    </row>
    <row r="98" spans="1:12" ht="36" customHeight="1">
      <c r="A98" s="17" t="s">
        <v>4699</v>
      </c>
      <c r="B98" s="31" t="s">
        <v>261</v>
      </c>
      <c r="C98" s="31" t="s">
        <v>698</v>
      </c>
      <c r="D98" s="21">
        <v>6000</v>
      </c>
      <c r="E98" s="13">
        <v>41662</v>
      </c>
      <c r="F98" s="13">
        <v>44140</v>
      </c>
      <c r="G98" s="27">
        <v>18044</v>
      </c>
      <c r="H98" s="22">
        <f>IF(I98&lt;=6000,$F$5+(I98/24),"error")</f>
        <v>44680.679166666669</v>
      </c>
      <c r="I98" s="238">
        <f t="shared" si="11"/>
        <v>2680.2999999999993</v>
      </c>
      <c r="J98" s="17" t="str">
        <f t="shared" si="10"/>
        <v>NOT DUE</v>
      </c>
      <c r="K98" s="31" t="s">
        <v>708</v>
      </c>
      <c r="L98" s="125"/>
    </row>
    <row r="99" spans="1:12" ht="36" customHeight="1">
      <c r="A99" s="17" t="s">
        <v>4700</v>
      </c>
      <c r="B99" s="31" t="s">
        <v>261</v>
      </c>
      <c r="C99" s="31" t="s">
        <v>699</v>
      </c>
      <c r="D99" s="21">
        <v>12000</v>
      </c>
      <c r="E99" s="13">
        <v>41662</v>
      </c>
      <c r="F99" s="13">
        <v>43378</v>
      </c>
      <c r="G99" s="27">
        <v>12001</v>
      </c>
      <c r="H99" s="22">
        <f>IF(I99&lt;=12000,$F$5+(I99/24),"error")</f>
        <v>44678.887499999997</v>
      </c>
      <c r="I99" s="23">
        <f t="shared" si="11"/>
        <v>2637.2999999999993</v>
      </c>
      <c r="J99" s="17" t="str">
        <f t="shared" si="10"/>
        <v>NOT DUE</v>
      </c>
      <c r="K99" s="31" t="s">
        <v>709</v>
      </c>
      <c r="L99" s="20"/>
    </row>
    <row r="100" spans="1:12" ht="36" customHeight="1">
      <c r="A100" s="17" t="s">
        <v>4701</v>
      </c>
      <c r="B100" s="31" t="s">
        <v>261</v>
      </c>
      <c r="C100" s="31" t="s">
        <v>699</v>
      </c>
      <c r="D100" s="21">
        <v>24000</v>
      </c>
      <c r="E100" s="13">
        <v>41662</v>
      </c>
      <c r="F100" s="13" t="s">
        <v>4499</v>
      </c>
      <c r="G100" s="27">
        <v>0</v>
      </c>
      <c r="H100" s="22">
        <f>IF(I100&lt;=24000,$F$5+(I100/24),"error")</f>
        <v>44678.845833333333</v>
      </c>
      <c r="I100" s="23">
        <f t="shared" si="11"/>
        <v>2636.2999999999993</v>
      </c>
      <c r="J100" s="17" t="str">
        <f t="shared" si="10"/>
        <v>NOT DUE</v>
      </c>
      <c r="K100" s="31" t="s">
        <v>710</v>
      </c>
      <c r="L100" s="20"/>
    </row>
    <row r="101" spans="1:12" ht="36" customHeight="1">
      <c r="A101" s="17" t="s">
        <v>4702</v>
      </c>
      <c r="B101" s="31" t="s">
        <v>261</v>
      </c>
      <c r="C101" s="31" t="s">
        <v>700</v>
      </c>
      <c r="D101" s="21">
        <v>12000</v>
      </c>
      <c r="E101" s="13">
        <v>41662</v>
      </c>
      <c r="F101" s="13">
        <v>43378</v>
      </c>
      <c r="G101" s="27">
        <v>12001</v>
      </c>
      <c r="H101" s="22">
        <f t="shared" ref="H101:H102" si="15">IF(I101&lt;=12000,$F$5+(I101/24),"error")</f>
        <v>44678.887499999997</v>
      </c>
      <c r="I101" s="23">
        <f t="shared" si="11"/>
        <v>2637.2999999999993</v>
      </c>
      <c r="J101" s="17" t="str">
        <f t="shared" si="10"/>
        <v>NOT DUE</v>
      </c>
      <c r="K101" s="31" t="s">
        <v>709</v>
      </c>
      <c r="L101" s="20"/>
    </row>
    <row r="102" spans="1:12" ht="36" customHeight="1">
      <c r="A102" s="17" t="s">
        <v>4703</v>
      </c>
      <c r="B102" s="31" t="s">
        <v>261</v>
      </c>
      <c r="C102" s="31" t="s">
        <v>701</v>
      </c>
      <c r="D102" s="21">
        <v>12000</v>
      </c>
      <c r="E102" s="13">
        <v>41662</v>
      </c>
      <c r="F102" s="13">
        <v>43378</v>
      </c>
      <c r="G102" s="27">
        <v>12001</v>
      </c>
      <c r="H102" s="22">
        <f t="shared" si="15"/>
        <v>44678.887499999997</v>
      </c>
      <c r="I102" s="23">
        <f t="shared" si="11"/>
        <v>2637.2999999999993</v>
      </c>
      <c r="J102" s="17" t="str">
        <f t="shared" si="10"/>
        <v>NOT DUE</v>
      </c>
      <c r="K102" s="31" t="s">
        <v>708</v>
      </c>
      <c r="L102" s="20"/>
    </row>
    <row r="103" spans="1:12" ht="36" customHeight="1">
      <c r="A103" s="17" t="s">
        <v>4704</v>
      </c>
      <c r="B103" s="31" t="s">
        <v>261</v>
      </c>
      <c r="C103" s="31" t="s">
        <v>701</v>
      </c>
      <c r="D103" s="21">
        <v>24000</v>
      </c>
      <c r="E103" s="13">
        <v>41662</v>
      </c>
      <c r="F103" s="13" t="s">
        <v>4499</v>
      </c>
      <c r="G103" s="27">
        <v>0</v>
      </c>
      <c r="H103" s="22">
        <f>IF(I103&lt;=24000,$F$5+(I103/24),"error")</f>
        <v>44678.845833333333</v>
      </c>
      <c r="I103" s="23">
        <f t="shared" si="11"/>
        <v>2636.2999999999993</v>
      </c>
      <c r="J103" s="17" t="str">
        <f t="shared" si="10"/>
        <v>NOT DUE</v>
      </c>
      <c r="K103" s="31" t="s">
        <v>711</v>
      </c>
      <c r="L103" s="20"/>
    </row>
    <row r="104" spans="1:12" ht="36" customHeight="1">
      <c r="A104" s="17" t="s">
        <v>4705</v>
      </c>
      <c r="B104" s="31" t="s">
        <v>262</v>
      </c>
      <c r="C104" s="31" t="s">
        <v>707</v>
      </c>
      <c r="D104" s="21">
        <v>2000</v>
      </c>
      <c r="E104" s="13">
        <v>41662</v>
      </c>
      <c r="F104" s="13">
        <v>44453</v>
      </c>
      <c r="G104" s="27">
        <v>20167</v>
      </c>
      <c r="H104" s="22">
        <f>IF(I104&lt;=2000,$F$5+(I104/24),"error")</f>
        <v>44602.470833333333</v>
      </c>
      <c r="I104" s="23">
        <f t="shared" si="11"/>
        <v>803.29999999999927</v>
      </c>
      <c r="J104" s="17" t="str">
        <f t="shared" si="10"/>
        <v>NOT DUE</v>
      </c>
      <c r="K104" s="31" t="s">
        <v>621</v>
      </c>
      <c r="L104" s="18"/>
    </row>
    <row r="105" spans="1:12" ht="36" customHeight="1">
      <c r="A105" s="17" t="s">
        <v>4706</v>
      </c>
      <c r="B105" s="31" t="s">
        <v>262</v>
      </c>
      <c r="C105" s="31" t="s">
        <v>698</v>
      </c>
      <c r="D105" s="21">
        <v>6000</v>
      </c>
      <c r="E105" s="13">
        <v>41662</v>
      </c>
      <c r="F105" s="13">
        <v>44140</v>
      </c>
      <c r="G105" s="27">
        <v>18044</v>
      </c>
      <c r="H105" s="22">
        <f>IF(I105&lt;=6000,$F$5+(I105/24),"error")</f>
        <v>44680.679166666669</v>
      </c>
      <c r="I105" s="238">
        <f t="shared" si="11"/>
        <v>2680.2999999999993</v>
      </c>
      <c r="J105" s="17" t="str">
        <f t="shared" si="10"/>
        <v>NOT DUE</v>
      </c>
      <c r="K105" s="31" t="s">
        <v>708</v>
      </c>
      <c r="L105" s="125"/>
    </row>
    <row r="106" spans="1:12" ht="36" customHeight="1">
      <c r="A106" s="17" t="s">
        <v>4707</v>
      </c>
      <c r="B106" s="31" t="s">
        <v>262</v>
      </c>
      <c r="C106" s="31" t="s">
        <v>699</v>
      </c>
      <c r="D106" s="21">
        <v>12000</v>
      </c>
      <c r="E106" s="13">
        <v>41662</v>
      </c>
      <c r="F106" s="13">
        <v>43378</v>
      </c>
      <c r="G106" s="27">
        <v>12001</v>
      </c>
      <c r="H106" s="22">
        <f>IF(I106&lt;=12000,$F$5+(I106/24),"error")</f>
        <v>44678.887499999997</v>
      </c>
      <c r="I106" s="23">
        <f t="shared" si="11"/>
        <v>2637.2999999999993</v>
      </c>
      <c r="J106" s="17" t="str">
        <f t="shared" si="10"/>
        <v>NOT DUE</v>
      </c>
      <c r="K106" s="31" t="s">
        <v>709</v>
      </c>
      <c r="L106" s="20"/>
    </row>
    <row r="107" spans="1:12" ht="36" customHeight="1">
      <c r="A107" s="17" t="s">
        <v>4708</v>
      </c>
      <c r="B107" s="31" t="s">
        <v>262</v>
      </c>
      <c r="C107" s="31" t="s">
        <v>699</v>
      </c>
      <c r="D107" s="21">
        <v>24000</v>
      </c>
      <c r="E107" s="13">
        <v>41662</v>
      </c>
      <c r="F107" s="13" t="s">
        <v>4499</v>
      </c>
      <c r="G107" s="27">
        <v>0</v>
      </c>
      <c r="H107" s="22">
        <f>IF(I107&lt;=24000,$F$5+(I107/24),"error")</f>
        <v>44678.845833333333</v>
      </c>
      <c r="I107" s="23">
        <f t="shared" si="11"/>
        <v>2636.2999999999993</v>
      </c>
      <c r="J107" s="17" t="str">
        <f t="shared" si="10"/>
        <v>NOT DUE</v>
      </c>
      <c r="K107" s="31" t="s">
        <v>710</v>
      </c>
      <c r="L107" s="20"/>
    </row>
    <row r="108" spans="1:12" ht="36" customHeight="1">
      <c r="A108" s="17" t="s">
        <v>4709</v>
      </c>
      <c r="B108" s="31" t="s">
        <v>262</v>
      </c>
      <c r="C108" s="31" t="s">
        <v>700</v>
      </c>
      <c r="D108" s="21">
        <v>12000</v>
      </c>
      <c r="E108" s="13">
        <v>41662</v>
      </c>
      <c r="F108" s="13">
        <v>43378</v>
      </c>
      <c r="G108" s="27">
        <v>12001</v>
      </c>
      <c r="H108" s="22">
        <f t="shared" ref="H108:H109" si="16">IF(I108&lt;=12000,$F$5+(I108/24),"error")</f>
        <v>44678.887499999997</v>
      </c>
      <c r="I108" s="23">
        <f t="shared" si="11"/>
        <v>2637.2999999999993</v>
      </c>
      <c r="J108" s="17" t="str">
        <f t="shared" si="10"/>
        <v>NOT DUE</v>
      </c>
      <c r="K108" s="31" t="s">
        <v>709</v>
      </c>
      <c r="L108" s="20"/>
    </row>
    <row r="109" spans="1:12" ht="36" customHeight="1">
      <c r="A109" s="17" t="s">
        <v>4710</v>
      </c>
      <c r="B109" s="31" t="s">
        <v>262</v>
      </c>
      <c r="C109" s="31" t="s">
        <v>701</v>
      </c>
      <c r="D109" s="21">
        <v>12000</v>
      </c>
      <c r="E109" s="13">
        <v>41662</v>
      </c>
      <c r="F109" s="13">
        <v>43378</v>
      </c>
      <c r="G109" s="27">
        <v>12001</v>
      </c>
      <c r="H109" s="22">
        <f t="shared" si="16"/>
        <v>44678.887499999997</v>
      </c>
      <c r="I109" s="23">
        <f t="shared" si="11"/>
        <v>2637.2999999999993</v>
      </c>
      <c r="J109" s="17" t="str">
        <f t="shared" si="10"/>
        <v>NOT DUE</v>
      </c>
      <c r="K109" s="31" t="s">
        <v>708</v>
      </c>
      <c r="L109" s="20"/>
    </row>
    <row r="110" spans="1:12" ht="36" customHeight="1">
      <c r="A110" s="17" t="s">
        <v>4711</v>
      </c>
      <c r="B110" s="31" t="s">
        <v>262</v>
      </c>
      <c r="C110" s="31" t="s">
        <v>701</v>
      </c>
      <c r="D110" s="21">
        <v>24000</v>
      </c>
      <c r="E110" s="13">
        <v>41662</v>
      </c>
      <c r="F110" s="13">
        <v>41662</v>
      </c>
      <c r="G110" s="27">
        <v>0</v>
      </c>
      <c r="H110" s="22">
        <f>IF(I110&lt;=24000,$F$5+(I110/24),"error")</f>
        <v>44678.845833333333</v>
      </c>
      <c r="I110" s="23">
        <f t="shared" si="11"/>
        <v>2636.2999999999993</v>
      </c>
      <c r="J110" s="17" t="str">
        <f t="shared" si="10"/>
        <v>NOT DUE</v>
      </c>
      <c r="K110" s="31" t="s">
        <v>711</v>
      </c>
      <c r="L110" s="20"/>
    </row>
    <row r="111" spans="1:12" ht="36" customHeight="1">
      <c r="A111" s="17" t="s">
        <v>4712</v>
      </c>
      <c r="B111" s="31" t="s">
        <v>100</v>
      </c>
      <c r="C111" s="31" t="s">
        <v>747</v>
      </c>
      <c r="D111" s="21">
        <v>12000</v>
      </c>
      <c r="E111" s="13">
        <v>41662</v>
      </c>
      <c r="F111" s="13">
        <v>43378</v>
      </c>
      <c r="G111" s="27">
        <v>12001</v>
      </c>
      <c r="H111" s="22">
        <f>IF(I111&lt;=12000,$F$5+(I111/24),"error")</f>
        <v>44678.887499999997</v>
      </c>
      <c r="I111" s="23">
        <f t="shared" si="11"/>
        <v>2637.2999999999993</v>
      </c>
      <c r="J111" s="17" t="str">
        <f t="shared" si="10"/>
        <v>NOT DUE</v>
      </c>
      <c r="K111" s="31" t="s">
        <v>752</v>
      </c>
      <c r="L111" s="20"/>
    </row>
    <row r="112" spans="1:12" ht="36" customHeight="1">
      <c r="A112" s="17" t="s">
        <v>4713</v>
      </c>
      <c r="B112" s="31" t="s">
        <v>100</v>
      </c>
      <c r="C112" s="31" t="s">
        <v>748</v>
      </c>
      <c r="D112" s="21">
        <v>12000</v>
      </c>
      <c r="E112" s="13">
        <v>41662</v>
      </c>
      <c r="F112" s="13">
        <v>43378</v>
      </c>
      <c r="G112" s="27">
        <v>12001</v>
      </c>
      <c r="H112" s="22">
        <f t="shared" ref="H112:H174" si="17">IF(I112&lt;=12000,$F$5+(I112/24),"error")</f>
        <v>44678.887499999997</v>
      </c>
      <c r="I112" s="23">
        <f t="shared" si="11"/>
        <v>2637.2999999999993</v>
      </c>
      <c r="J112" s="17" t="str">
        <f t="shared" si="10"/>
        <v>NOT DUE</v>
      </c>
      <c r="K112" s="31" t="s">
        <v>709</v>
      </c>
      <c r="L112" s="20"/>
    </row>
    <row r="113" spans="1:12" ht="36" customHeight="1">
      <c r="A113" s="17" t="s">
        <v>4714</v>
      </c>
      <c r="B113" s="31" t="s">
        <v>100</v>
      </c>
      <c r="C113" s="31" t="s">
        <v>749</v>
      </c>
      <c r="D113" s="21">
        <v>12000</v>
      </c>
      <c r="E113" s="13">
        <v>41662</v>
      </c>
      <c r="F113" s="13">
        <v>43378</v>
      </c>
      <c r="G113" s="27">
        <v>12001</v>
      </c>
      <c r="H113" s="22">
        <f t="shared" si="17"/>
        <v>44678.887499999997</v>
      </c>
      <c r="I113" s="23">
        <f t="shared" si="11"/>
        <v>2637.2999999999993</v>
      </c>
      <c r="J113" s="17" t="str">
        <f t="shared" si="10"/>
        <v>NOT DUE</v>
      </c>
      <c r="K113" s="31" t="s">
        <v>710</v>
      </c>
      <c r="L113" s="20"/>
    </row>
    <row r="114" spans="1:12" ht="36" customHeight="1">
      <c r="A114" s="17" t="s">
        <v>4715</v>
      </c>
      <c r="B114" s="31" t="s">
        <v>100</v>
      </c>
      <c r="C114" s="31" t="s">
        <v>750</v>
      </c>
      <c r="D114" s="21">
        <v>12000</v>
      </c>
      <c r="E114" s="13">
        <v>41662</v>
      </c>
      <c r="F114" s="13">
        <v>43378</v>
      </c>
      <c r="G114" s="27">
        <v>12001</v>
      </c>
      <c r="H114" s="22">
        <f t="shared" si="17"/>
        <v>44678.887499999997</v>
      </c>
      <c r="I114" s="23">
        <f t="shared" si="11"/>
        <v>2637.2999999999993</v>
      </c>
      <c r="J114" s="17" t="str">
        <f t="shared" si="10"/>
        <v>NOT DUE</v>
      </c>
      <c r="K114" s="31" t="s">
        <v>710</v>
      </c>
      <c r="L114" s="20"/>
    </row>
    <row r="115" spans="1:12" ht="36" customHeight="1">
      <c r="A115" s="17" t="s">
        <v>4716</v>
      </c>
      <c r="B115" s="31" t="s">
        <v>100</v>
      </c>
      <c r="C115" s="31" t="s">
        <v>751</v>
      </c>
      <c r="D115" s="21">
        <v>12000</v>
      </c>
      <c r="E115" s="13">
        <v>41662</v>
      </c>
      <c r="F115" s="13">
        <v>43378</v>
      </c>
      <c r="G115" s="27">
        <v>12001</v>
      </c>
      <c r="H115" s="22">
        <f t="shared" si="17"/>
        <v>44678.887499999997</v>
      </c>
      <c r="I115" s="23">
        <f t="shared" si="11"/>
        <v>2637.2999999999993</v>
      </c>
      <c r="J115" s="17" t="str">
        <f t="shared" si="10"/>
        <v>NOT DUE</v>
      </c>
      <c r="K115" s="31" t="s">
        <v>709</v>
      </c>
      <c r="L115" s="20"/>
    </row>
    <row r="116" spans="1:12" ht="36" customHeight="1">
      <c r="A116" s="17" t="s">
        <v>4717</v>
      </c>
      <c r="B116" s="31" t="s">
        <v>101</v>
      </c>
      <c r="C116" s="31" t="s">
        <v>747</v>
      </c>
      <c r="D116" s="21">
        <v>12000</v>
      </c>
      <c r="E116" s="13">
        <v>41662</v>
      </c>
      <c r="F116" s="13">
        <v>43378</v>
      </c>
      <c r="G116" s="27">
        <v>12001</v>
      </c>
      <c r="H116" s="22">
        <f>IF(I116&lt;=12000,$F$5+(I116/24),"error")</f>
        <v>44678.887499999997</v>
      </c>
      <c r="I116" s="23">
        <f t="shared" si="11"/>
        <v>2637.2999999999993</v>
      </c>
      <c r="J116" s="17" t="str">
        <f t="shared" si="10"/>
        <v>NOT DUE</v>
      </c>
      <c r="K116" s="31" t="s">
        <v>752</v>
      </c>
      <c r="L116" s="20"/>
    </row>
    <row r="117" spans="1:12" ht="36" customHeight="1">
      <c r="A117" s="17" t="s">
        <v>4718</v>
      </c>
      <c r="B117" s="31" t="s">
        <v>101</v>
      </c>
      <c r="C117" s="31" t="s">
        <v>748</v>
      </c>
      <c r="D117" s="21">
        <v>12000</v>
      </c>
      <c r="E117" s="13">
        <v>41662</v>
      </c>
      <c r="F117" s="13">
        <v>43378</v>
      </c>
      <c r="G117" s="27">
        <v>12001</v>
      </c>
      <c r="H117" s="22">
        <f t="shared" si="17"/>
        <v>44678.887499999997</v>
      </c>
      <c r="I117" s="23">
        <f t="shared" si="11"/>
        <v>2637.2999999999993</v>
      </c>
      <c r="J117" s="17" t="str">
        <f t="shared" si="10"/>
        <v>NOT DUE</v>
      </c>
      <c r="K117" s="31" t="s">
        <v>709</v>
      </c>
      <c r="L117" s="20"/>
    </row>
    <row r="118" spans="1:12" ht="36" customHeight="1">
      <c r="A118" s="17" t="s">
        <v>4719</v>
      </c>
      <c r="B118" s="31" t="s">
        <v>101</v>
      </c>
      <c r="C118" s="31" t="s">
        <v>749</v>
      </c>
      <c r="D118" s="21">
        <v>12000</v>
      </c>
      <c r="E118" s="13">
        <v>41662</v>
      </c>
      <c r="F118" s="13">
        <v>43378</v>
      </c>
      <c r="G118" s="27">
        <v>12001</v>
      </c>
      <c r="H118" s="22">
        <f t="shared" si="17"/>
        <v>44678.887499999997</v>
      </c>
      <c r="I118" s="23">
        <f t="shared" si="11"/>
        <v>2637.2999999999993</v>
      </c>
      <c r="J118" s="17" t="str">
        <f t="shared" si="10"/>
        <v>NOT DUE</v>
      </c>
      <c r="K118" s="31" t="s">
        <v>710</v>
      </c>
      <c r="L118" s="20"/>
    </row>
    <row r="119" spans="1:12" ht="36" customHeight="1">
      <c r="A119" s="17" t="s">
        <v>4720</v>
      </c>
      <c r="B119" s="31" t="s">
        <v>101</v>
      </c>
      <c r="C119" s="31" t="s">
        <v>750</v>
      </c>
      <c r="D119" s="21">
        <v>12000</v>
      </c>
      <c r="E119" s="13">
        <v>41662</v>
      </c>
      <c r="F119" s="13">
        <v>43378</v>
      </c>
      <c r="G119" s="27">
        <v>12001</v>
      </c>
      <c r="H119" s="22">
        <f t="shared" si="17"/>
        <v>44678.887499999997</v>
      </c>
      <c r="I119" s="23">
        <f t="shared" si="11"/>
        <v>2637.2999999999993</v>
      </c>
      <c r="J119" s="17" t="str">
        <f t="shared" si="10"/>
        <v>NOT DUE</v>
      </c>
      <c r="K119" s="31" t="s">
        <v>710</v>
      </c>
      <c r="L119" s="20"/>
    </row>
    <row r="120" spans="1:12" ht="36" customHeight="1">
      <c r="A120" s="17" t="s">
        <v>4721</v>
      </c>
      <c r="B120" s="31" t="s">
        <v>101</v>
      </c>
      <c r="C120" s="31" t="s">
        <v>751</v>
      </c>
      <c r="D120" s="21">
        <v>12000</v>
      </c>
      <c r="E120" s="13">
        <v>41662</v>
      </c>
      <c r="F120" s="13">
        <v>43378</v>
      </c>
      <c r="G120" s="27">
        <v>12001</v>
      </c>
      <c r="H120" s="22">
        <f t="shared" si="17"/>
        <v>44678.887499999997</v>
      </c>
      <c r="I120" s="23">
        <f t="shared" si="11"/>
        <v>2637.2999999999993</v>
      </c>
      <c r="J120" s="17" t="str">
        <f t="shared" si="10"/>
        <v>NOT DUE</v>
      </c>
      <c r="K120" s="31" t="s">
        <v>709</v>
      </c>
      <c r="L120" s="20"/>
    </row>
    <row r="121" spans="1:12" ht="36" customHeight="1">
      <c r="A121" s="17" t="s">
        <v>4722</v>
      </c>
      <c r="B121" s="31" t="s">
        <v>102</v>
      </c>
      <c r="C121" s="31" t="s">
        <v>747</v>
      </c>
      <c r="D121" s="21">
        <v>12000</v>
      </c>
      <c r="E121" s="13">
        <v>41662</v>
      </c>
      <c r="F121" s="13">
        <v>43378</v>
      </c>
      <c r="G121" s="27">
        <v>12001</v>
      </c>
      <c r="H121" s="22">
        <f>IF(I121&lt;=12000,$F$5+(I121/24),"error")</f>
        <v>44678.887499999997</v>
      </c>
      <c r="I121" s="23">
        <f t="shared" si="11"/>
        <v>2637.2999999999993</v>
      </c>
      <c r="J121" s="17" t="str">
        <f t="shared" si="10"/>
        <v>NOT DUE</v>
      </c>
      <c r="K121" s="31" t="s">
        <v>752</v>
      </c>
      <c r="L121" s="20"/>
    </row>
    <row r="122" spans="1:12" ht="36" customHeight="1">
      <c r="A122" s="17" t="s">
        <v>4723</v>
      </c>
      <c r="B122" s="31" t="s">
        <v>102</v>
      </c>
      <c r="C122" s="31" t="s">
        <v>748</v>
      </c>
      <c r="D122" s="21">
        <v>12000</v>
      </c>
      <c r="E122" s="13">
        <v>41662</v>
      </c>
      <c r="F122" s="13">
        <v>43378</v>
      </c>
      <c r="G122" s="27">
        <v>12001</v>
      </c>
      <c r="H122" s="22">
        <f t="shared" si="17"/>
        <v>44678.887499999997</v>
      </c>
      <c r="I122" s="23">
        <f t="shared" si="11"/>
        <v>2637.2999999999993</v>
      </c>
      <c r="J122" s="17" t="str">
        <f t="shared" si="10"/>
        <v>NOT DUE</v>
      </c>
      <c r="K122" s="31" t="s">
        <v>709</v>
      </c>
      <c r="L122" s="20"/>
    </row>
    <row r="123" spans="1:12" ht="36" customHeight="1">
      <c r="A123" s="17" t="s">
        <v>4724</v>
      </c>
      <c r="B123" s="31" t="s">
        <v>102</v>
      </c>
      <c r="C123" s="31" t="s">
        <v>749</v>
      </c>
      <c r="D123" s="21">
        <v>12000</v>
      </c>
      <c r="E123" s="13">
        <v>41662</v>
      </c>
      <c r="F123" s="13">
        <v>43378</v>
      </c>
      <c r="G123" s="27">
        <v>12001</v>
      </c>
      <c r="H123" s="22">
        <f t="shared" si="17"/>
        <v>44678.887499999997</v>
      </c>
      <c r="I123" s="23">
        <f t="shared" si="11"/>
        <v>2637.2999999999993</v>
      </c>
      <c r="J123" s="17" t="str">
        <f t="shared" si="10"/>
        <v>NOT DUE</v>
      </c>
      <c r="K123" s="31" t="s">
        <v>710</v>
      </c>
      <c r="L123" s="20"/>
    </row>
    <row r="124" spans="1:12" ht="36" customHeight="1">
      <c r="A124" s="17" t="s">
        <v>4725</v>
      </c>
      <c r="B124" s="31" t="s">
        <v>102</v>
      </c>
      <c r="C124" s="31" t="s">
        <v>750</v>
      </c>
      <c r="D124" s="21">
        <v>12000</v>
      </c>
      <c r="E124" s="13">
        <v>41662</v>
      </c>
      <c r="F124" s="13">
        <v>43378</v>
      </c>
      <c r="G124" s="27">
        <v>12001</v>
      </c>
      <c r="H124" s="22">
        <f t="shared" si="17"/>
        <v>44678.887499999997</v>
      </c>
      <c r="I124" s="23">
        <f t="shared" si="11"/>
        <v>2637.2999999999993</v>
      </c>
      <c r="J124" s="17" t="str">
        <f t="shared" si="10"/>
        <v>NOT DUE</v>
      </c>
      <c r="K124" s="31" t="s">
        <v>710</v>
      </c>
      <c r="L124" s="20"/>
    </row>
    <row r="125" spans="1:12" ht="36" customHeight="1">
      <c r="A125" s="17" t="s">
        <v>4726</v>
      </c>
      <c r="B125" s="31" t="s">
        <v>102</v>
      </c>
      <c r="C125" s="31" t="s">
        <v>751</v>
      </c>
      <c r="D125" s="21">
        <v>12000</v>
      </c>
      <c r="E125" s="13">
        <v>41662</v>
      </c>
      <c r="F125" s="13">
        <v>43378</v>
      </c>
      <c r="G125" s="27">
        <v>12001</v>
      </c>
      <c r="H125" s="22">
        <f t="shared" si="17"/>
        <v>44678.887499999997</v>
      </c>
      <c r="I125" s="23">
        <f t="shared" si="11"/>
        <v>2637.2999999999993</v>
      </c>
      <c r="J125" s="17" t="str">
        <f t="shared" si="10"/>
        <v>NOT DUE</v>
      </c>
      <c r="K125" s="31" t="s">
        <v>709</v>
      </c>
      <c r="L125" s="20"/>
    </row>
    <row r="126" spans="1:12" ht="36" customHeight="1">
      <c r="A126" s="17" t="s">
        <v>4727</v>
      </c>
      <c r="B126" s="31" t="s">
        <v>103</v>
      </c>
      <c r="C126" s="31" t="s">
        <v>747</v>
      </c>
      <c r="D126" s="21">
        <v>12000</v>
      </c>
      <c r="E126" s="13">
        <v>41662</v>
      </c>
      <c r="F126" s="13">
        <v>43378</v>
      </c>
      <c r="G126" s="27">
        <v>12001</v>
      </c>
      <c r="H126" s="22">
        <f>IF(I126&lt;=12000,$F$5+(I126/24),"error")</f>
        <v>44678.887499999997</v>
      </c>
      <c r="I126" s="23">
        <f t="shared" si="11"/>
        <v>2637.2999999999993</v>
      </c>
      <c r="J126" s="17" t="str">
        <f t="shared" si="10"/>
        <v>NOT DUE</v>
      </c>
      <c r="K126" s="31" t="s">
        <v>752</v>
      </c>
      <c r="L126" s="20"/>
    </row>
    <row r="127" spans="1:12" ht="36" customHeight="1">
      <c r="A127" s="17" t="s">
        <v>4728</v>
      </c>
      <c r="B127" s="31" t="s">
        <v>103</v>
      </c>
      <c r="C127" s="31" t="s">
        <v>748</v>
      </c>
      <c r="D127" s="21">
        <v>12000</v>
      </c>
      <c r="E127" s="13">
        <v>41662</v>
      </c>
      <c r="F127" s="13">
        <v>43378</v>
      </c>
      <c r="G127" s="27">
        <v>12001</v>
      </c>
      <c r="H127" s="22">
        <f t="shared" si="17"/>
        <v>44678.887499999997</v>
      </c>
      <c r="I127" s="23">
        <f t="shared" si="11"/>
        <v>2637.2999999999993</v>
      </c>
      <c r="J127" s="17" t="str">
        <f t="shared" si="10"/>
        <v>NOT DUE</v>
      </c>
      <c r="K127" s="31" t="s">
        <v>709</v>
      </c>
      <c r="L127" s="20"/>
    </row>
    <row r="128" spans="1:12" ht="36" customHeight="1">
      <c r="A128" s="17" t="s">
        <v>4729</v>
      </c>
      <c r="B128" s="31" t="s">
        <v>103</v>
      </c>
      <c r="C128" s="31" t="s">
        <v>749</v>
      </c>
      <c r="D128" s="21">
        <v>12000</v>
      </c>
      <c r="E128" s="13">
        <v>41662</v>
      </c>
      <c r="F128" s="13">
        <v>43378</v>
      </c>
      <c r="G128" s="27">
        <v>12001</v>
      </c>
      <c r="H128" s="22">
        <f t="shared" si="17"/>
        <v>44678.887499999997</v>
      </c>
      <c r="I128" s="23">
        <f t="shared" si="11"/>
        <v>2637.2999999999993</v>
      </c>
      <c r="J128" s="17" t="str">
        <f t="shared" si="10"/>
        <v>NOT DUE</v>
      </c>
      <c r="K128" s="31" t="s">
        <v>710</v>
      </c>
      <c r="L128" s="20"/>
    </row>
    <row r="129" spans="1:12" ht="36" customHeight="1">
      <c r="A129" s="17" t="s">
        <v>4730</v>
      </c>
      <c r="B129" s="31" t="s">
        <v>103</v>
      </c>
      <c r="C129" s="31" t="s">
        <v>750</v>
      </c>
      <c r="D129" s="21">
        <v>12000</v>
      </c>
      <c r="E129" s="13">
        <v>41662</v>
      </c>
      <c r="F129" s="13">
        <v>43378</v>
      </c>
      <c r="G129" s="27">
        <v>12001</v>
      </c>
      <c r="H129" s="22">
        <f t="shared" si="17"/>
        <v>44678.887499999997</v>
      </c>
      <c r="I129" s="23">
        <f t="shared" si="11"/>
        <v>2637.2999999999993</v>
      </c>
      <c r="J129" s="17" t="str">
        <f t="shared" si="10"/>
        <v>NOT DUE</v>
      </c>
      <c r="K129" s="31" t="s">
        <v>710</v>
      </c>
      <c r="L129" s="20"/>
    </row>
    <row r="130" spans="1:12" ht="36" customHeight="1">
      <c r="A130" s="17" t="s">
        <v>4731</v>
      </c>
      <c r="B130" s="31" t="s">
        <v>103</v>
      </c>
      <c r="C130" s="31" t="s">
        <v>751</v>
      </c>
      <c r="D130" s="21">
        <v>12000</v>
      </c>
      <c r="E130" s="13">
        <v>41662</v>
      </c>
      <c r="F130" s="13">
        <v>43378</v>
      </c>
      <c r="G130" s="27">
        <v>12001</v>
      </c>
      <c r="H130" s="22">
        <f t="shared" si="17"/>
        <v>44678.887499999997</v>
      </c>
      <c r="I130" s="23">
        <f t="shared" si="11"/>
        <v>2637.2999999999993</v>
      </c>
      <c r="J130" s="17" t="str">
        <f t="shared" si="10"/>
        <v>NOT DUE</v>
      </c>
      <c r="K130" s="31" t="s">
        <v>709</v>
      </c>
      <c r="L130" s="20"/>
    </row>
    <row r="131" spans="1:12" ht="36" customHeight="1">
      <c r="A131" s="17" t="s">
        <v>4732</v>
      </c>
      <c r="B131" s="31" t="s">
        <v>104</v>
      </c>
      <c r="C131" s="31" t="s">
        <v>747</v>
      </c>
      <c r="D131" s="21">
        <v>12000</v>
      </c>
      <c r="E131" s="13">
        <v>41662</v>
      </c>
      <c r="F131" s="13">
        <v>43378</v>
      </c>
      <c r="G131" s="27">
        <v>12001</v>
      </c>
      <c r="H131" s="22">
        <f>IF(I131&lt;=12000,$F$5+(I131/24),"error")</f>
        <v>44678.887499999997</v>
      </c>
      <c r="I131" s="23">
        <f t="shared" si="11"/>
        <v>2637.2999999999993</v>
      </c>
      <c r="J131" s="17" t="str">
        <f t="shared" si="10"/>
        <v>NOT DUE</v>
      </c>
      <c r="K131" s="31" t="s">
        <v>752</v>
      </c>
      <c r="L131" s="20"/>
    </row>
    <row r="132" spans="1:12" ht="36" customHeight="1">
      <c r="A132" s="17" t="s">
        <v>4733</v>
      </c>
      <c r="B132" s="31" t="s">
        <v>104</v>
      </c>
      <c r="C132" s="31" t="s">
        <v>748</v>
      </c>
      <c r="D132" s="21">
        <v>12000</v>
      </c>
      <c r="E132" s="13">
        <v>41662</v>
      </c>
      <c r="F132" s="13">
        <v>43378</v>
      </c>
      <c r="G132" s="27">
        <v>12001</v>
      </c>
      <c r="H132" s="22">
        <f t="shared" si="17"/>
        <v>44678.887499999997</v>
      </c>
      <c r="I132" s="23">
        <f t="shared" si="11"/>
        <v>2637.2999999999993</v>
      </c>
      <c r="J132" s="17" t="str">
        <f t="shared" si="10"/>
        <v>NOT DUE</v>
      </c>
      <c r="K132" s="31" t="s">
        <v>709</v>
      </c>
      <c r="L132" s="20"/>
    </row>
    <row r="133" spans="1:12" ht="36" customHeight="1">
      <c r="A133" s="17" t="s">
        <v>4734</v>
      </c>
      <c r="B133" s="31" t="s">
        <v>104</v>
      </c>
      <c r="C133" s="31" t="s">
        <v>749</v>
      </c>
      <c r="D133" s="21">
        <v>12000</v>
      </c>
      <c r="E133" s="13">
        <v>41662</v>
      </c>
      <c r="F133" s="13">
        <v>43378</v>
      </c>
      <c r="G133" s="27">
        <v>12001</v>
      </c>
      <c r="H133" s="22">
        <f t="shared" si="17"/>
        <v>44678.887499999997</v>
      </c>
      <c r="I133" s="23">
        <f t="shared" si="11"/>
        <v>2637.2999999999993</v>
      </c>
      <c r="J133" s="17" t="str">
        <f t="shared" si="10"/>
        <v>NOT DUE</v>
      </c>
      <c r="K133" s="31" t="s">
        <v>710</v>
      </c>
      <c r="L133" s="20"/>
    </row>
    <row r="134" spans="1:12" ht="36" customHeight="1">
      <c r="A134" s="17" t="s">
        <v>4735</v>
      </c>
      <c r="B134" s="31" t="s">
        <v>104</v>
      </c>
      <c r="C134" s="31" t="s">
        <v>750</v>
      </c>
      <c r="D134" s="21">
        <v>12000</v>
      </c>
      <c r="E134" s="13">
        <v>41662</v>
      </c>
      <c r="F134" s="13">
        <v>43378</v>
      </c>
      <c r="G134" s="27">
        <v>12001</v>
      </c>
      <c r="H134" s="22">
        <f t="shared" si="17"/>
        <v>44678.887499999997</v>
      </c>
      <c r="I134" s="23">
        <f t="shared" si="11"/>
        <v>2637.2999999999993</v>
      </c>
      <c r="J134" s="17" t="str">
        <f t="shared" si="10"/>
        <v>NOT DUE</v>
      </c>
      <c r="K134" s="31" t="s">
        <v>710</v>
      </c>
      <c r="L134" s="20"/>
    </row>
    <row r="135" spans="1:12" ht="36" customHeight="1">
      <c r="A135" s="17" t="s">
        <v>4736</v>
      </c>
      <c r="B135" s="31" t="s">
        <v>104</v>
      </c>
      <c r="C135" s="31" t="s">
        <v>751</v>
      </c>
      <c r="D135" s="21">
        <v>12000</v>
      </c>
      <c r="E135" s="13">
        <v>41662</v>
      </c>
      <c r="F135" s="13">
        <v>43378</v>
      </c>
      <c r="G135" s="27">
        <v>12001</v>
      </c>
      <c r="H135" s="22">
        <f t="shared" si="17"/>
        <v>44678.887499999997</v>
      </c>
      <c r="I135" s="23">
        <f t="shared" si="11"/>
        <v>2637.2999999999993</v>
      </c>
      <c r="J135" s="17" t="str">
        <f t="shared" si="10"/>
        <v>NOT DUE</v>
      </c>
      <c r="K135" s="31" t="s">
        <v>709</v>
      </c>
      <c r="L135" s="20"/>
    </row>
    <row r="136" spans="1:12" ht="36" customHeight="1">
      <c r="A136" s="17" t="s">
        <v>4737</v>
      </c>
      <c r="B136" s="31" t="s">
        <v>782</v>
      </c>
      <c r="C136" s="31" t="s">
        <v>792</v>
      </c>
      <c r="D136" s="50">
        <v>3000</v>
      </c>
      <c r="E136" s="13">
        <v>41662</v>
      </c>
      <c r="F136" s="13">
        <v>44163</v>
      </c>
      <c r="G136" s="27">
        <v>18167.599999999999</v>
      </c>
      <c r="H136" s="22">
        <f>IF(I136&lt;=3000,$F$5+(I136/24),"error")</f>
        <v>44560.82916666667</v>
      </c>
      <c r="I136" s="238">
        <f t="shared" si="11"/>
        <v>-196.10000000000218</v>
      </c>
      <c r="J136" s="17" t="str">
        <f t="shared" si="10"/>
        <v>OVERDUE</v>
      </c>
      <c r="K136" s="31" t="s">
        <v>793</v>
      </c>
      <c r="L136" s="241" t="s">
        <v>5301</v>
      </c>
    </row>
    <row r="137" spans="1:12" ht="36" customHeight="1">
      <c r="A137" s="17" t="s">
        <v>4738</v>
      </c>
      <c r="B137" s="31" t="s">
        <v>782</v>
      </c>
      <c r="C137" s="31" t="s">
        <v>778</v>
      </c>
      <c r="D137" s="50">
        <v>12000</v>
      </c>
      <c r="E137" s="13">
        <v>41662</v>
      </c>
      <c r="F137" s="13">
        <v>43378</v>
      </c>
      <c r="G137" s="27">
        <v>12001</v>
      </c>
      <c r="H137" s="22">
        <f t="shared" si="17"/>
        <v>44678.887499999997</v>
      </c>
      <c r="I137" s="23">
        <f t="shared" si="11"/>
        <v>2637.2999999999993</v>
      </c>
      <c r="J137" s="17" t="str">
        <f t="shared" ref="J137:J200" si="18">IF(I137="","",IF(I137&lt;0,"OVERDUE","NOT DUE"))</f>
        <v>NOT DUE</v>
      </c>
      <c r="K137" s="31" t="s">
        <v>794</v>
      </c>
      <c r="L137" s="20"/>
    </row>
    <row r="138" spans="1:12" ht="36" customHeight="1">
      <c r="A138" s="17" t="s">
        <v>4739</v>
      </c>
      <c r="B138" s="31" t="s">
        <v>782</v>
      </c>
      <c r="C138" s="31" t="s">
        <v>779</v>
      </c>
      <c r="D138" s="50">
        <v>24000</v>
      </c>
      <c r="E138" s="13">
        <v>41662</v>
      </c>
      <c r="F138" s="13" t="s">
        <v>4499</v>
      </c>
      <c r="G138" s="27">
        <v>0</v>
      </c>
      <c r="H138" s="22">
        <f>IF(I138&lt;=24000,$F$5+(I138/24),"error")</f>
        <v>44678.845833333333</v>
      </c>
      <c r="I138" s="23">
        <f t="shared" ref="I138:I201" si="19">D138-($F$4-G138)</f>
        <v>2636.2999999999993</v>
      </c>
      <c r="J138" s="17" t="str">
        <f t="shared" si="18"/>
        <v>NOT DUE</v>
      </c>
      <c r="K138" s="31" t="s">
        <v>795</v>
      </c>
      <c r="L138" s="20"/>
    </row>
    <row r="139" spans="1:12" ht="36" customHeight="1">
      <c r="A139" s="17" t="s">
        <v>4740</v>
      </c>
      <c r="B139" s="31" t="s">
        <v>782</v>
      </c>
      <c r="C139" s="31" t="s">
        <v>780</v>
      </c>
      <c r="D139" s="50">
        <v>24000</v>
      </c>
      <c r="E139" s="13">
        <v>41662</v>
      </c>
      <c r="F139" s="13" t="s">
        <v>4499</v>
      </c>
      <c r="G139" s="27">
        <v>0</v>
      </c>
      <c r="H139" s="22">
        <f>IF(I139&lt;=24000,$F$5+(I139/24),"error")</f>
        <v>44678.845833333333</v>
      </c>
      <c r="I139" s="23">
        <f t="shared" si="19"/>
        <v>2636.2999999999993</v>
      </c>
      <c r="J139" s="17" t="str">
        <f t="shared" si="18"/>
        <v>NOT DUE</v>
      </c>
      <c r="K139" s="31" t="s">
        <v>796</v>
      </c>
      <c r="L139" s="20"/>
    </row>
    <row r="140" spans="1:12" ht="36" customHeight="1">
      <c r="A140" s="17" t="s">
        <v>4741</v>
      </c>
      <c r="B140" s="31" t="s">
        <v>786</v>
      </c>
      <c r="C140" s="31" t="s">
        <v>781</v>
      </c>
      <c r="D140" s="21">
        <v>12000</v>
      </c>
      <c r="E140" s="13">
        <v>41662</v>
      </c>
      <c r="F140" s="13">
        <v>43378</v>
      </c>
      <c r="G140" s="27">
        <v>12001</v>
      </c>
      <c r="H140" s="22">
        <f t="shared" si="17"/>
        <v>44678.887499999997</v>
      </c>
      <c r="I140" s="23">
        <f t="shared" si="19"/>
        <v>2637.2999999999993</v>
      </c>
      <c r="J140" s="17" t="str">
        <f t="shared" si="18"/>
        <v>NOT DUE</v>
      </c>
      <c r="K140" s="31" t="s">
        <v>797</v>
      </c>
      <c r="L140" s="20"/>
    </row>
    <row r="141" spans="1:12" ht="36" customHeight="1">
      <c r="A141" s="17" t="s">
        <v>4742</v>
      </c>
      <c r="B141" s="31" t="s">
        <v>783</v>
      </c>
      <c r="C141" s="31" t="s">
        <v>792</v>
      </c>
      <c r="D141" s="50">
        <v>3000</v>
      </c>
      <c r="E141" s="13">
        <v>41662</v>
      </c>
      <c r="F141" s="13">
        <v>44163</v>
      </c>
      <c r="G141" s="27">
        <v>18167.599999999999</v>
      </c>
      <c r="H141" s="22">
        <f>IF(I141&lt;=3000,$F$5+(I141/24),"error")</f>
        <v>44560.82916666667</v>
      </c>
      <c r="I141" s="238">
        <f t="shared" si="19"/>
        <v>-196.10000000000218</v>
      </c>
      <c r="J141" s="17" t="str">
        <f t="shared" si="18"/>
        <v>OVERDUE</v>
      </c>
      <c r="K141" s="31" t="s">
        <v>793</v>
      </c>
      <c r="L141" s="241" t="s">
        <v>5301</v>
      </c>
    </row>
    <row r="142" spans="1:12" ht="36" customHeight="1">
      <c r="A142" s="17" t="s">
        <v>4743</v>
      </c>
      <c r="B142" s="31" t="s">
        <v>783</v>
      </c>
      <c r="C142" s="31" t="s">
        <v>778</v>
      </c>
      <c r="D142" s="50">
        <v>12000</v>
      </c>
      <c r="E142" s="13">
        <v>41662</v>
      </c>
      <c r="F142" s="13">
        <v>43378</v>
      </c>
      <c r="G142" s="27">
        <v>12001</v>
      </c>
      <c r="H142" s="22">
        <f t="shared" si="17"/>
        <v>44678.887499999997</v>
      </c>
      <c r="I142" s="23">
        <f t="shared" si="19"/>
        <v>2637.2999999999993</v>
      </c>
      <c r="J142" s="17" t="str">
        <f t="shared" si="18"/>
        <v>NOT DUE</v>
      </c>
      <c r="K142" s="31" t="s">
        <v>794</v>
      </c>
      <c r="L142" s="20"/>
    </row>
    <row r="143" spans="1:12" ht="36" customHeight="1">
      <c r="A143" s="17" t="s">
        <v>4744</v>
      </c>
      <c r="B143" s="31" t="s">
        <v>783</v>
      </c>
      <c r="C143" s="31" t="s">
        <v>779</v>
      </c>
      <c r="D143" s="50">
        <v>24000</v>
      </c>
      <c r="E143" s="13">
        <v>41662</v>
      </c>
      <c r="F143" s="13" t="s">
        <v>4499</v>
      </c>
      <c r="G143" s="27">
        <v>0</v>
      </c>
      <c r="H143" s="22">
        <f>IF(I143&lt;=24000,$F$5+(I143/24),"error")</f>
        <v>44678.845833333333</v>
      </c>
      <c r="I143" s="23">
        <f t="shared" si="19"/>
        <v>2636.2999999999993</v>
      </c>
      <c r="J143" s="17" t="str">
        <f t="shared" si="18"/>
        <v>NOT DUE</v>
      </c>
      <c r="K143" s="31" t="s">
        <v>795</v>
      </c>
      <c r="L143" s="20"/>
    </row>
    <row r="144" spans="1:12" ht="36" customHeight="1">
      <c r="A144" s="17" t="s">
        <v>4745</v>
      </c>
      <c r="B144" s="31" t="s">
        <v>783</v>
      </c>
      <c r="C144" s="31" t="s">
        <v>780</v>
      </c>
      <c r="D144" s="50">
        <v>24000</v>
      </c>
      <c r="E144" s="13">
        <v>41662</v>
      </c>
      <c r="F144" s="13" t="s">
        <v>4499</v>
      </c>
      <c r="G144" s="27">
        <v>0</v>
      </c>
      <c r="H144" s="22">
        <f>IF(I144&lt;=24000,$F$5+(I144/24),"error")</f>
        <v>44678.845833333333</v>
      </c>
      <c r="I144" s="23">
        <f t="shared" si="19"/>
        <v>2636.2999999999993</v>
      </c>
      <c r="J144" s="17" t="str">
        <f t="shared" si="18"/>
        <v>NOT DUE</v>
      </c>
      <c r="K144" s="31" t="s">
        <v>796</v>
      </c>
      <c r="L144" s="20"/>
    </row>
    <row r="145" spans="1:12" ht="36" customHeight="1">
      <c r="A145" s="17" t="s">
        <v>4746</v>
      </c>
      <c r="B145" s="31" t="s">
        <v>787</v>
      </c>
      <c r="C145" s="31" t="s">
        <v>781</v>
      </c>
      <c r="D145" s="21">
        <v>12000</v>
      </c>
      <c r="E145" s="13">
        <v>41662</v>
      </c>
      <c r="F145" s="13">
        <v>43378</v>
      </c>
      <c r="G145" s="27">
        <v>12001</v>
      </c>
      <c r="H145" s="22">
        <f t="shared" si="17"/>
        <v>44678.887499999997</v>
      </c>
      <c r="I145" s="23">
        <f t="shared" si="19"/>
        <v>2637.2999999999993</v>
      </c>
      <c r="J145" s="17" t="str">
        <f t="shared" si="18"/>
        <v>NOT DUE</v>
      </c>
      <c r="K145" s="31" t="s">
        <v>797</v>
      </c>
      <c r="L145" s="20"/>
    </row>
    <row r="146" spans="1:12" ht="36" customHeight="1">
      <c r="A146" s="17" t="s">
        <v>4747</v>
      </c>
      <c r="B146" s="31" t="s">
        <v>784</v>
      </c>
      <c r="C146" s="31" t="s">
        <v>792</v>
      </c>
      <c r="D146" s="50">
        <v>3000</v>
      </c>
      <c r="E146" s="13">
        <v>41662</v>
      </c>
      <c r="F146" s="13">
        <v>44163</v>
      </c>
      <c r="G146" s="27">
        <v>18167.599999999999</v>
      </c>
      <c r="H146" s="22">
        <f>IF(I146&lt;=3000,$F$5+(I146/24),"error")</f>
        <v>44560.82916666667</v>
      </c>
      <c r="I146" s="238">
        <f t="shared" si="19"/>
        <v>-196.10000000000218</v>
      </c>
      <c r="J146" s="17" t="str">
        <f t="shared" si="18"/>
        <v>OVERDUE</v>
      </c>
      <c r="K146" s="31" t="s">
        <v>793</v>
      </c>
      <c r="L146" s="241" t="s">
        <v>5301</v>
      </c>
    </row>
    <row r="147" spans="1:12" ht="36" customHeight="1">
      <c r="A147" s="17" t="s">
        <v>4748</v>
      </c>
      <c r="B147" s="31" t="s">
        <v>784</v>
      </c>
      <c r="C147" s="31" t="s">
        <v>778</v>
      </c>
      <c r="D147" s="50">
        <v>12000</v>
      </c>
      <c r="E147" s="13">
        <v>41662</v>
      </c>
      <c r="F147" s="13">
        <v>43378</v>
      </c>
      <c r="G147" s="27">
        <v>12001</v>
      </c>
      <c r="H147" s="22">
        <f t="shared" si="17"/>
        <v>44678.887499999997</v>
      </c>
      <c r="I147" s="23">
        <f t="shared" si="19"/>
        <v>2637.2999999999993</v>
      </c>
      <c r="J147" s="17" t="str">
        <f t="shared" si="18"/>
        <v>NOT DUE</v>
      </c>
      <c r="K147" s="31" t="s">
        <v>794</v>
      </c>
      <c r="L147" s="20"/>
    </row>
    <row r="148" spans="1:12" ht="36" customHeight="1">
      <c r="A148" s="17" t="s">
        <v>4749</v>
      </c>
      <c r="B148" s="31" t="s">
        <v>784</v>
      </c>
      <c r="C148" s="31" t="s">
        <v>779</v>
      </c>
      <c r="D148" s="50">
        <v>24000</v>
      </c>
      <c r="E148" s="13">
        <v>41662</v>
      </c>
      <c r="F148" s="13">
        <v>41662</v>
      </c>
      <c r="G148" s="27">
        <v>0</v>
      </c>
      <c r="H148" s="22">
        <f>IF(I148&lt;=24000,$F$5+(I148/24),"error")</f>
        <v>44678.845833333333</v>
      </c>
      <c r="I148" s="23">
        <f t="shared" si="19"/>
        <v>2636.2999999999993</v>
      </c>
      <c r="J148" s="17" t="str">
        <f t="shared" si="18"/>
        <v>NOT DUE</v>
      </c>
      <c r="K148" s="31" t="s">
        <v>795</v>
      </c>
      <c r="L148" s="20"/>
    </row>
    <row r="149" spans="1:12" ht="36" customHeight="1">
      <c r="A149" s="17" t="s">
        <v>4750</v>
      </c>
      <c r="B149" s="31" t="s">
        <v>784</v>
      </c>
      <c r="C149" s="31" t="s">
        <v>780</v>
      </c>
      <c r="D149" s="50">
        <v>24000</v>
      </c>
      <c r="E149" s="13">
        <v>41662</v>
      </c>
      <c r="F149" s="13">
        <v>41662</v>
      </c>
      <c r="G149" s="27">
        <v>0</v>
      </c>
      <c r="H149" s="22">
        <f>IF(I149&lt;=24000,$F$5+(I149/24),"error")</f>
        <v>44678.845833333333</v>
      </c>
      <c r="I149" s="23">
        <f t="shared" si="19"/>
        <v>2636.2999999999993</v>
      </c>
      <c r="J149" s="17" t="str">
        <f t="shared" si="18"/>
        <v>NOT DUE</v>
      </c>
      <c r="K149" s="31" t="s">
        <v>796</v>
      </c>
      <c r="L149" s="20"/>
    </row>
    <row r="150" spans="1:12" ht="36" customHeight="1">
      <c r="A150" s="17" t="s">
        <v>4751</v>
      </c>
      <c r="B150" s="31" t="s">
        <v>788</v>
      </c>
      <c r="C150" s="31" t="s">
        <v>781</v>
      </c>
      <c r="D150" s="21">
        <v>12000</v>
      </c>
      <c r="E150" s="13">
        <v>41662</v>
      </c>
      <c r="F150" s="13">
        <v>43378</v>
      </c>
      <c r="G150" s="27">
        <v>12001</v>
      </c>
      <c r="H150" s="22">
        <f t="shared" si="17"/>
        <v>44678.887499999997</v>
      </c>
      <c r="I150" s="23">
        <f t="shared" si="19"/>
        <v>2637.2999999999993</v>
      </c>
      <c r="J150" s="17" t="str">
        <f t="shared" si="18"/>
        <v>NOT DUE</v>
      </c>
      <c r="K150" s="31" t="s">
        <v>797</v>
      </c>
      <c r="L150" s="20"/>
    </row>
    <row r="151" spans="1:12" ht="36" customHeight="1">
      <c r="A151" s="17" t="s">
        <v>4752</v>
      </c>
      <c r="B151" s="31" t="s">
        <v>785</v>
      </c>
      <c r="C151" s="31" t="s">
        <v>792</v>
      </c>
      <c r="D151" s="50">
        <v>3000</v>
      </c>
      <c r="E151" s="13">
        <v>41662</v>
      </c>
      <c r="F151" s="13">
        <v>44163</v>
      </c>
      <c r="G151" s="27">
        <v>18167.599999999999</v>
      </c>
      <c r="H151" s="22">
        <f>IF(I151&lt;=3000,$F$5+(I151/24),"error")</f>
        <v>44560.82916666667</v>
      </c>
      <c r="I151" s="238">
        <f t="shared" si="19"/>
        <v>-196.10000000000218</v>
      </c>
      <c r="J151" s="17" t="str">
        <f t="shared" si="18"/>
        <v>OVERDUE</v>
      </c>
      <c r="K151" s="31" t="s">
        <v>793</v>
      </c>
      <c r="L151" s="241" t="s">
        <v>5301</v>
      </c>
    </row>
    <row r="152" spans="1:12" ht="36" customHeight="1">
      <c r="A152" s="17" t="s">
        <v>4753</v>
      </c>
      <c r="B152" s="31" t="s">
        <v>785</v>
      </c>
      <c r="C152" s="31" t="s">
        <v>778</v>
      </c>
      <c r="D152" s="50">
        <v>12000</v>
      </c>
      <c r="E152" s="13">
        <v>41662</v>
      </c>
      <c r="F152" s="13">
        <v>43378</v>
      </c>
      <c r="G152" s="27">
        <v>12001</v>
      </c>
      <c r="H152" s="22">
        <f t="shared" si="17"/>
        <v>44678.887499999997</v>
      </c>
      <c r="I152" s="23">
        <f t="shared" si="19"/>
        <v>2637.2999999999993</v>
      </c>
      <c r="J152" s="17" t="str">
        <f t="shared" si="18"/>
        <v>NOT DUE</v>
      </c>
      <c r="K152" s="31" t="s">
        <v>794</v>
      </c>
      <c r="L152" s="20"/>
    </row>
    <row r="153" spans="1:12" ht="36" customHeight="1">
      <c r="A153" s="17" t="s">
        <v>4754</v>
      </c>
      <c r="B153" s="31" t="s">
        <v>785</v>
      </c>
      <c r="C153" s="31" t="s">
        <v>779</v>
      </c>
      <c r="D153" s="50">
        <v>24000</v>
      </c>
      <c r="E153" s="13">
        <v>41662</v>
      </c>
      <c r="F153" s="13" t="s">
        <v>4499</v>
      </c>
      <c r="G153" s="27">
        <v>0</v>
      </c>
      <c r="H153" s="22">
        <f>IF(I153&lt;=24000,$F$5+(I153/24),"error")</f>
        <v>44678.845833333333</v>
      </c>
      <c r="I153" s="23">
        <f t="shared" si="19"/>
        <v>2636.2999999999993</v>
      </c>
      <c r="J153" s="17" t="str">
        <f t="shared" si="18"/>
        <v>NOT DUE</v>
      </c>
      <c r="K153" s="31" t="s">
        <v>795</v>
      </c>
      <c r="L153" s="20"/>
    </row>
    <row r="154" spans="1:12" ht="36" customHeight="1">
      <c r="A154" s="17" t="s">
        <v>4755</v>
      </c>
      <c r="B154" s="31" t="s">
        <v>785</v>
      </c>
      <c r="C154" s="31" t="s">
        <v>780</v>
      </c>
      <c r="D154" s="50">
        <v>24000</v>
      </c>
      <c r="E154" s="13">
        <v>41662</v>
      </c>
      <c r="F154" s="13" t="s">
        <v>4499</v>
      </c>
      <c r="G154" s="27">
        <v>0</v>
      </c>
      <c r="H154" s="22">
        <f>IF(I154&lt;=24000,$F$5+(I154/24),"error")</f>
        <v>44678.845833333333</v>
      </c>
      <c r="I154" s="23">
        <f t="shared" si="19"/>
        <v>2636.2999999999993</v>
      </c>
      <c r="J154" s="17" t="str">
        <f t="shared" si="18"/>
        <v>NOT DUE</v>
      </c>
      <c r="K154" s="31" t="s">
        <v>796</v>
      </c>
      <c r="L154" s="20"/>
    </row>
    <row r="155" spans="1:12" ht="36" customHeight="1">
      <c r="A155" s="17" t="s">
        <v>4756</v>
      </c>
      <c r="B155" s="31" t="s">
        <v>789</v>
      </c>
      <c r="C155" s="31" t="s">
        <v>781</v>
      </c>
      <c r="D155" s="21">
        <v>12000</v>
      </c>
      <c r="E155" s="13">
        <v>41662</v>
      </c>
      <c r="F155" s="13">
        <v>43378</v>
      </c>
      <c r="G155" s="27">
        <v>12001</v>
      </c>
      <c r="H155" s="22">
        <f t="shared" si="17"/>
        <v>44678.887499999997</v>
      </c>
      <c r="I155" s="23">
        <f t="shared" si="19"/>
        <v>2637.2999999999993</v>
      </c>
      <c r="J155" s="17" t="str">
        <f t="shared" si="18"/>
        <v>NOT DUE</v>
      </c>
      <c r="K155" s="31" t="s">
        <v>797</v>
      </c>
      <c r="L155" s="20"/>
    </row>
    <row r="156" spans="1:12" ht="36" customHeight="1">
      <c r="A156" s="17" t="s">
        <v>4757</v>
      </c>
      <c r="B156" s="31" t="s">
        <v>791</v>
      </c>
      <c r="C156" s="31" t="s">
        <v>792</v>
      </c>
      <c r="D156" s="50">
        <v>3000</v>
      </c>
      <c r="E156" s="13">
        <v>41662</v>
      </c>
      <c r="F156" s="13">
        <v>44163</v>
      </c>
      <c r="G156" s="27">
        <v>18167.599999999999</v>
      </c>
      <c r="H156" s="22">
        <f>IF(I156&lt;=3000,$F$5+(I156/24),"error")</f>
        <v>44560.82916666667</v>
      </c>
      <c r="I156" s="238">
        <f t="shared" si="19"/>
        <v>-196.10000000000218</v>
      </c>
      <c r="J156" s="17" t="str">
        <f t="shared" si="18"/>
        <v>OVERDUE</v>
      </c>
      <c r="K156" s="31" t="s">
        <v>793</v>
      </c>
      <c r="L156" s="241" t="s">
        <v>5301</v>
      </c>
    </row>
    <row r="157" spans="1:12" ht="36" customHeight="1">
      <c r="A157" s="17" t="s">
        <v>4758</v>
      </c>
      <c r="B157" s="31" t="s">
        <v>791</v>
      </c>
      <c r="C157" s="31" t="s">
        <v>778</v>
      </c>
      <c r="D157" s="50">
        <v>12000</v>
      </c>
      <c r="E157" s="13">
        <v>41662</v>
      </c>
      <c r="F157" s="13">
        <v>43378</v>
      </c>
      <c r="G157" s="27">
        <v>12001</v>
      </c>
      <c r="H157" s="22">
        <f t="shared" si="17"/>
        <v>44678.887499999997</v>
      </c>
      <c r="I157" s="23">
        <f t="shared" si="19"/>
        <v>2637.2999999999993</v>
      </c>
      <c r="J157" s="17" t="str">
        <f t="shared" si="18"/>
        <v>NOT DUE</v>
      </c>
      <c r="K157" s="31" t="s">
        <v>794</v>
      </c>
      <c r="L157" s="20"/>
    </row>
    <row r="158" spans="1:12" ht="36" customHeight="1">
      <c r="A158" s="17" t="s">
        <v>4759</v>
      </c>
      <c r="B158" s="31" t="s">
        <v>791</v>
      </c>
      <c r="C158" s="31" t="s">
        <v>779</v>
      </c>
      <c r="D158" s="50">
        <v>24000</v>
      </c>
      <c r="E158" s="13">
        <v>41662</v>
      </c>
      <c r="F158" s="13">
        <v>41662</v>
      </c>
      <c r="G158" s="27">
        <v>0</v>
      </c>
      <c r="H158" s="22">
        <f>IF(I158&lt;=24000,$F$5+(I158/24),"error")</f>
        <v>44678.845833333333</v>
      </c>
      <c r="I158" s="23">
        <f t="shared" si="19"/>
        <v>2636.2999999999993</v>
      </c>
      <c r="J158" s="17" t="str">
        <f t="shared" si="18"/>
        <v>NOT DUE</v>
      </c>
      <c r="K158" s="31" t="s">
        <v>795</v>
      </c>
      <c r="L158" s="20"/>
    </row>
    <row r="159" spans="1:12" ht="36" customHeight="1">
      <c r="A159" s="17" t="s">
        <v>4760</v>
      </c>
      <c r="B159" s="31" t="s">
        <v>791</v>
      </c>
      <c r="C159" s="31" t="s">
        <v>780</v>
      </c>
      <c r="D159" s="50">
        <v>24000</v>
      </c>
      <c r="E159" s="13">
        <v>41662</v>
      </c>
      <c r="F159" s="13">
        <v>41662</v>
      </c>
      <c r="G159" s="27">
        <v>0</v>
      </c>
      <c r="H159" s="22">
        <f>IF(I159&lt;=24000,$F$5+(I159/24),"error")</f>
        <v>44678.845833333333</v>
      </c>
      <c r="I159" s="23">
        <f t="shared" si="19"/>
        <v>2636.2999999999993</v>
      </c>
      <c r="J159" s="17" t="str">
        <f t="shared" si="18"/>
        <v>NOT DUE</v>
      </c>
      <c r="K159" s="31" t="s">
        <v>796</v>
      </c>
      <c r="L159" s="20"/>
    </row>
    <row r="160" spans="1:12" ht="36" customHeight="1">
      <c r="A160" s="17" t="s">
        <v>4761</v>
      </c>
      <c r="B160" s="31" t="s">
        <v>790</v>
      </c>
      <c r="C160" s="31" t="s">
        <v>781</v>
      </c>
      <c r="D160" s="21">
        <v>12000</v>
      </c>
      <c r="E160" s="13">
        <v>41662</v>
      </c>
      <c r="F160" s="13">
        <v>43378</v>
      </c>
      <c r="G160" s="27">
        <v>12001</v>
      </c>
      <c r="H160" s="22">
        <f t="shared" si="17"/>
        <v>44678.887499999997</v>
      </c>
      <c r="I160" s="23">
        <f t="shared" si="19"/>
        <v>2637.2999999999993</v>
      </c>
      <c r="J160" s="17" t="str">
        <f t="shared" si="18"/>
        <v>NOT DUE</v>
      </c>
      <c r="K160" s="31" t="s">
        <v>797</v>
      </c>
      <c r="L160" s="20"/>
    </row>
    <row r="161" spans="1:15" ht="36" customHeight="1">
      <c r="A161" s="17" t="s">
        <v>4762</v>
      </c>
      <c r="B161" s="31" t="s">
        <v>823</v>
      </c>
      <c r="C161" s="31" t="s">
        <v>824</v>
      </c>
      <c r="D161" s="21">
        <v>3000</v>
      </c>
      <c r="E161" s="13">
        <v>41662</v>
      </c>
      <c r="F161" s="13">
        <v>44163</v>
      </c>
      <c r="G161" s="27">
        <v>18167.599999999999</v>
      </c>
      <c r="H161" s="22">
        <f>IF(I161&lt;=3000,$F$5+(I161/24),"error")</f>
        <v>44560.82916666667</v>
      </c>
      <c r="I161" s="238">
        <f t="shared" si="19"/>
        <v>-196.10000000000218</v>
      </c>
      <c r="J161" s="17" t="str">
        <f t="shared" si="18"/>
        <v>OVERDUE</v>
      </c>
      <c r="K161" s="31" t="s">
        <v>834</v>
      </c>
      <c r="L161" s="241" t="s">
        <v>5301</v>
      </c>
    </row>
    <row r="162" spans="1:15" ht="36" customHeight="1">
      <c r="A162" s="17" t="s">
        <v>4763</v>
      </c>
      <c r="B162" s="31" t="s">
        <v>823</v>
      </c>
      <c r="C162" s="31" t="s">
        <v>825</v>
      </c>
      <c r="D162" s="21">
        <v>3000</v>
      </c>
      <c r="E162" s="13">
        <v>41662</v>
      </c>
      <c r="F162" s="13">
        <v>44163</v>
      </c>
      <c r="G162" s="27">
        <v>18167.599999999999</v>
      </c>
      <c r="H162" s="22">
        <f>IF(I162&lt;=3000,$F$5+(I162/24),"error")</f>
        <v>44560.82916666667</v>
      </c>
      <c r="I162" s="238">
        <f t="shared" si="19"/>
        <v>-196.10000000000218</v>
      </c>
      <c r="J162" s="17" t="str">
        <f t="shared" si="18"/>
        <v>OVERDUE</v>
      </c>
      <c r="K162" s="31"/>
      <c r="L162" s="241" t="s">
        <v>5301</v>
      </c>
    </row>
    <row r="163" spans="1:15" ht="36" customHeight="1">
      <c r="A163" s="17" t="s">
        <v>4764</v>
      </c>
      <c r="B163" s="31" t="s">
        <v>823</v>
      </c>
      <c r="C163" s="31" t="s">
        <v>826</v>
      </c>
      <c r="D163" s="21">
        <v>12000</v>
      </c>
      <c r="E163" s="13">
        <v>41662</v>
      </c>
      <c r="F163" s="13">
        <v>43378</v>
      </c>
      <c r="G163" s="27">
        <v>12001</v>
      </c>
      <c r="H163" s="22">
        <f t="shared" si="17"/>
        <v>44678.887499999997</v>
      </c>
      <c r="I163" s="23">
        <f t="shared" si="19"/>
        <v>2637.2999999999993</v>
      </c>
      <c r="J163" s="17" t="str">
        <f t="shared" si="18"/>
        <v>NOT DUE</v>
      </c>
      <c r="K163" s="31" t="s">
        <v>835</v>
      </c>
      <c r="L163" s="20"/>
    </row>
    <row r="164" spans="1:15" ht="36" customHeight="1">
      <c r="A164" s="17" t="s">
        <v>4765</v>
      </c>
      <c r="B164" s="31" t="s">
        <v>823</v>
      </c>
      <c r="C164" s="31" t="s">
        <v>827</v>
      </c>
      <c r="D164" s="21">
        <v>24000</v>
      </c>
      <c r="E164" s="13">
        <v>41662</v>
      </c>
      <c r="F164" s="13">
        <v>41662</v>
      </c>
      <c r="G164" s="27">
        <v>0</v>
      </c>
      <c r="H164" s="22">
        <f>IF(I164&lt;=24000,$F$5+(I164/24),"error")</f>
        <v>44678.845833333333</v>
      </c>
      <c r="I164" s="23">
        <f t="shared" si="19"/>
        <v>2636.2999999999993</v>
      </c>
      <c r="J164" s="17" t="str">
        <f t="shared" si="18"/>
        <v>NOT DUE</v>
      </c>
      <c r="K164" s="31" t="s">
        <v>835</v>
      </c>
      <c r="L164" s="20"/>
    </row>
    <row r="165" spans="1:15" ht="36" customHeight="1">
      <c r="A165" s="17" t="s">
        <v>4766</v>
      </c>
      <c r="B165" s="31" t="s">
        <v>836</v>
      </c>
      <c r="C165" s="31" t="s">
        <v>837</v>
      </c>
      <c r="D165" s="43">
        <v>12000</v>
      </c>
      <c r="E165" s="13">
        <v>41662</v>
      </c>
      <c r="F165" s="13">
        <v>43378</v>
      </c>
      <c r="G165" s="27">
        <v>12001</v>
      </c>
      <c r="H165" s="22">
        <f t="shared" si="17"/>
        <v>44678.887499999997</v>
      </c>
      <c r="I165" s="23">
        <f t="shared" si="19"/>
        <v>2637.2999999999993</v>
      </c>
      <c r="J165" s="17" t="str">
        <f t="shared" si="18"/>
        <v>NOT DUE</v>
      </c>
      <c r="K165" s="31" t="s">
        <v>839</v>
      </c>
      <c r="L165" s="20" t="s">
        <v>4453</v>
      </c>
    </row>
    <row r="166" spans="1:15" ht="36" customHeight="1">
      <c r="A166" s="17" t="s">
        <v>4767</v>
      </c>
      <c r="B166" s="31" t="s">
        <v>836</v>
      </c>
      <c r="C166" s="31" t="s">
        <v>838</v>
      </c>
      <c r="D166" s="21">
        <v>12000</v>
      </c>
      <c r="E166" s="13">
        <v>41662</v>
      </c>
      <c r="F166" s="13">
        <v>43378</v>
      </c>
      <c r="G166" s="27">
        <v>12001</v>
      </c>
      <c r="H166" s="22">
        <f t="shared" si="17"/>
        <v>44678.887499999997</v>
      </c>
      <c r="I166" s="23">
        <f t="shared" si="19"/>
        <v>2637.2999999999993</v>
      </c>
      <c r="J166" s="17" t="str">
        <f t="shared" si="18"/>
        <v>NOT DUE</v>
      </c>
      <c r="K166" s="31" t="s">
        <v>839</v>
      </c>
      <c r="L166" s="20" t="s">
        <v>4453</v>
      </c>
    </row>
    <row r="167" spans="1:15" ht="36" customHeight="1">
      <c r="A167" s="17" t="s">
        <v>4768</v>
      </c>
      <c r="B167" s="31" t="s">
        <v>836</v>
      </c>
      <c r="C167" s="31" t="s">
        <v>838</v>
      </c>
      <c r="D167" s="21">
        <v>24000</v>
      </c>
      <c r="E167" s="13">
        <v>41662</v>
      </c>
      <c r="F167" s="13">
        <v>41662</v>
      </c>
      <c r="G167" s="27">
        <v>0</v>
      </c>
      <c r="H167" s="22">
        <f>IF(I167&lt;=24000,$F$5+(I167/24),"error")</f>
        <v>44678.845833333333</v>
      </c>
      <c r="I167" s="23">
        <f t="shared" si="19"/>
        <v>2636.2999999999993</v>
      </c>
      <c r="J167" s="17" t="str">
        <f t="shared" si="18"/>
        <v>NOT DUE</v>
      </c>
      <c r="K167" s="31" t="s">
        <v>840</v>
      </c>
      <c r="L167" s="20" t="s">
        <v>4453</v>
      </c>
    </row>
    <row r="168" spans="1:15" ht="36" customHeight="1">
      <c r="A168" s="17" t="s">
        <v>4769</v>
      </c>
      <c r="B168" s="31" t="s">
        <v>844</v>
      </c>
      <c r="C168" s="31" t="s">
        <v>845</v>
      </c>
      <c r="D168" s="21">
        <v>12000</v>
      </c>
      <c r="E168" s="13">
        <v>41662</v>
      </c>
      <c r="F168" s="13">
        <v>43378</v>
      </c>
      <c r="G168" s="27">
        <v>12001</v>
      </c>
      <c r="H168" s="22">
        <f t="shared" si="17"/>
        <v>44678.887499999997</v>
      </c>
      <c r="I168" s="23">
        <f t="shared" si="19"/>
        <v>2637.2999999999993</v>
      </c>
      <c r="J168" s="17" t="str">
        <f t="shared" si="18"/>
        <v>NOT DUE</v>
      </c>
      <c r="K168" s="31" t="s">
        <v>851</v>
      </c>
      <c r="L168" s="20" t="s">
        <v>4453</v>
      </c>
    </row>
    <row r="169" spans="1:15" ht="36" customHeight="1">
      <c r="A169" s="17" t="s">
        <v>4770</v>
      </c>
      <c r="B169" s="31" t="s">
        <v>844</v>
      </c>
      <c r="C169" s="31" t="s">
        <v>846</v>
      </c>
      <c r="D169" s="21">
        <v>12000</v>
      </c>
      <c r="E169" s="13">
        <v>41662</v>
      </c>
      <c r="F169" s="13">
        <v>43378</v>
      </c>
      <c r="G169" s="27">
        <v>12001</v>
      </c>
      <c r="H169" s="22">
        <f t="shared" si="17"/>
        <v>44678.887499999997</v>
      </c>
      <c r="I169" s="23">
        <f t="shared" si="19"/>
        <v>2637.2999999999993</v>
      </c>
      <c r="J169" s="17" t="str">
        <f t="shared" si="18"/>
        <v>NOT DUE</v>
      </c>
      <c r="K169" s="31" t="s">
        <v>851</v>
      </c>
      <c r="L169" s="20" t="s">
        <v>4453</v>
      </c>
    </row>
    <row r="170" spans="1:15" ht="36" customHeight="1">
      <c r="A170" s="17" t="s">
        <v>4771</v>
      </c>
      <c r="B170" s="31" t="s">
        <v>844</v>
      </c>
      <c r="C170" s="31" t="s">
        <v>847</v>
      </c>
      <c r="D170" s="21">
        <v>12000</v>
      </c>
      <c r="E170" s="13">
        <v>41662</v>
      </c>
      <c r="F170" s="13">
        <v>43378</v>
      </c>
      <c r="G170" s="27">
        <v>12001</v>
      </c>
      <c r="H170" s="22">
        <f t="shared" si="17"/>
        <v>44678.887499999997</v>
      </c>
      <c r="I170" s="23">
        <f t="shared" si="19"/>
        <v>2637.2999999999993</v>
      </c>
      <c r="J170" s="17" t="str">
        <f t="shared" si="18"/>
        <v>NOT DUE</v>
      </c>
      <c r="K170" s="31" t="s">
        <v>851</v>
      </c>
      <c r="L170" s="20" t="s">
        <v>4453</v>
      </c>
    </row>
    <row r="171" spans="1:15" ht="36" customHeight="1">
      <c r="A171" s="17" t="s">
        <v>4772</v>
      </c>
      <c r="B171" s="31" t="s">
        <v>852</v>
      </c>
      <c r="C171" s="31" t="s">
        <v>853</v>
      </c>
      <c r="D171" s="21">
        <v>500</v>
      </c>
      <c r="E171" s="13">
        <v>41662</v>
      </c>
      <c r="F171" s="13">
        <v>44544</v>
      </c>
      <c r="G171" s="27">
        <v>20961</v>
      </c>
      <c r="H171" s="22">
        <f>IF(I171&lt;=500,$F$5+(I171/24),"error")</f>
        <v>44573.054166666669</v>
      </c>
      <c r="I171" s="238">
        <f t="shared" si="19"/>
        <v>97.299999999999272</v>
      </c>
      <c r="J171" s="17" t="str">
        <f t="shared" si="18"/>
        <v>NOT DUE</v>
      </c>
      <c r="K171" s="31" t="s">
        <v>833</v>
      </c>
      <c r="L171" s="125"/>
    </row>
    <row r="172" spans="1:15" ht="36" customHeight="1">
      <c r="A172" s="17" t="s">
        <v>4773</v>
      </c>
      <c r="B172" s="31" t="s">
        <v>852</v>
      </c>
      <c r="C172" s="31" t="s">
        <v>854</v>
      </c>
      <c r="D172" s="21">
        <v>12000</v>
      </c>
      <c r="E172" s="13">
        <v>41662</v>
      </c>
      <c r="F172" s="13">
        <v>43378</v>
      </c>
      <c r="G172" s="27">
        <v>12001</v>
      </c>
      <c r="H172" s="22">
        <f t="shared" si="17"/>
        <v>44678.887499999997</v>
      </c>
      <c r="I172" s="23">
        <f t="shared" si="19"/>
        <v>2637.2999999999993</v>
      </c>
      <c r="J172" s="17" t="str">
        <f t="shared" si="18"/>
        <v>NOT DUE</v>
      </c>
      <c r="K172" s="31" t="s">
        <v>863</v>
      </c>
      <c r="L172" s="20" t="s">
        <v>4453</v>
      </c>
    </row>
    <row r="173" spans="1:15" ht="36" customHeight="1">
      <c r="A173" s="17" t="s">
        <v>4774</v>
      </c>
      <c r="B173" s="31" t="s">
        <v>855</v>
      </c>
      <c r="C173" s="31" t="s">
        <v>856</v>
      </c>
      <c r="D173" s="21">
        <v>12000</v>
      </c>
      <c r="E173" s="13">
        <v>41662</v>
      </c>
      <c r="F173" s="13">
        <v>43378</v>
      </c>
      <c r="G173" s="27">
        <v>12001</v>
      </c>
      <c r="H173" s="22">
        <f t="shared" si="17"/>
        <v>44678.887499999997</v>
      </c>
      <c r="I173" s="23">
        <f t="shared" si="19"/>
        <v>2637.2999999999993</v>
      </c>
      <c r="J173" s="17" t="str">
        <f t="shared" si="18"/>
        <v>NOT DUE</v>
      </c>
      <c r="K173" s="31" t="s">
        <v>863</v>
      </c>
      <c r="L173" s="20" t="s">
        <v>4453</v>
      </c>
    </row>
    <row r="174" spans="1:15" ht="36" customHeight="1">
      <c r="A174" s="17" t="s">
        <v>4775</v>
      </c>
      <c r="B174" s="31" t="s">
        <v>857</v>
      </c>
      <c r="C174" s="31" t="s">
        <v>858</v>
      </c>
      <c r="D174" s="21">
        <v>12000</v>
      </c>
      <c r="E174" s="13">
        <v>41662</v>
      </c>
      <c r="F174" s="13">
        <v>43378</v>
      </c>
      <c r="G174" s="27">
        <v>12001</v>
      </c>
      <c r="H174" s="22">
        <f t="shared" si="17"/>
        <v>44678.887499999997</v>
      </c>
      <c r="I174" s="23">
        <f t="shared" si="19"/>
        <v>2637.2999999999993</v>
      </c>
      <c r="J174" s="17" t="str">
        <f t="shared" si="18"/>
        <v>NOT DUE</v>
      </c>
      <c r="K174" s="31" t="s">
        <v>863</v>
      </c>
      <c r="L174" s="20" t="s">
        <v>4453</v>
      </c>
    </row>
    <row r="175" spans="1:15" ht="36" customHeight="1">
      <c r="A175" s="17" t="s">
        <v>4776</v>
      </c>
      <c r="B175" s="31" t="s">
        <v>864</v>
      </c>
      <c r="C175" s="31" t="s">
        <v>872</v>
      </c>
      <c r="D175" s="21">
        <v>2000</v>
      </c>
      <c r="E175" s="13">
        <v>41662</v>
      </c>
      <c r="F175" s="13">
        <v>44540</v>
      </c>
      <c r="G175" s="27">
        <v>20961</v>
      </c>
      <c r="H175" s="22">
        <f>IF(I175&lt;=2000,$F$5+(I175/24),"error")</f>
        <v>44635.554166666669</v>
      </c>
      <c r="I175" s="238">
        <f t="shared" si="19"/>
        <v>1597.2999999999993</v>
      </c>
      <c r="J175" s="17" t="str">
        <f t="shared" si="18"/>
        <v>NOT DUE</v>
      </c>
      <c r="K175" s="31" t="s">
        <v>873</v>
      </c>
      <c r="L175" s="125"/>
    </row>
    <row r="176" spans="1:15" s="153" customFormat="1" ht="36" customHeight="1">
      <c r="A176" s="17" t="s">
        <v>4777</v>
      </c>
      <c r="B176" s="31" t="s">
        <v>864</v>
      </c>
      <c r="C176" s="31" t="s">
        <v>865</v>
      </c>
      <c r="D176" s="21">
        <v>43200</v>
      </c>
      <c r="E176" s="13">
        <v>41663</v>
      </c>
      <c r="F176" s="13">
        <v>43476</v>
      </c>
      <c r="G176" s="27">
        <v>12744</v>
      </c>
      <c r="H176" s="22">
        <f>IF(I176&lt;=43200,$F$5+(I176/24),"error")</f>
        <v>46009.845833333333</v>
      </c>
      <c r="I176" s="23">
        <f t="shared" si="19"/>
        <v>34580.300000000003</v>
      </c>
      <c r="J176" s="17" t="str">
        <f t="shared" si="18"/>
        <v>NOT DUE</v>
      </c>
      <c r="K176" s="31" t="s">
        <v>874</v>
      </c>
      <c r="L176" s="20" t="s">
        <v>4455</v>
      </c>
      <c r="M176" s="244"/>
      <c r="N176" s="244"/>
      <c r="O176" s="244"/>
    </row>
    <row r="177" spans="1:12" ht="36" customHeight="1">
      <c r="A177" s="17" t="s">
        <v>4778</v>
      </c>
      <c r="B177" s="31" t="s">
        <v>866</v>
      </c>
      <c r="C177" s="31" t="s">
        <v>867</v>
      </c>
      <c r="D177" s="43">
        <v>12000</v>
      </c>
      <c r="E177" s="13">
        <v>41662</v>
      </c>
      <c r="F177" s="13">
        <v>43467</v>
      </c>
      <c r="G177" s="27">
        <v>12747</v>
      </c>
      <c r="H177" s="22">
        <f t="shared" ref="H177:H182" si="20">IF(I177&lt;=12000,$F$5+(I177/24),"error")</f>
        <v>44709.970833333333</v>
      </c>
      <c r="I177" s="23">
        <f t="shared" si="19"/>
        <v>3383.2999999999993</v>
      </c>
      <c r="J177" s="17" t="str">
        <f t="shared" si="18"/>
        <v>NOT DUE</v>
      </c>
      <c r="K177" s="31" t="s">
        <v>875</v>
      </c>
      <c r="L177" s="20" t="s">
        <v>4455</v>
      </c>
    </row>
    <row r="178" spans="1:12" ht="36" customHeight="1">
      <c r="A178" s="17" t="s">
        <v>4779</v>
      </c>
      <c r="B178" s="31" t="s">
        <v>876</v>
      </c>
      <c r="C178" s="31" t="s">
        <v>877</v>
      </c>
      <c r="D178" s="43">
        <v>2000</v>
      </c>
      <c r="E178" s="13">
        <v>41662</v>
      </c>
      <c r="F178" s="13">
        <v>44568</v>
      </c>
      <c r="G178" s="27">
        <v>21363</v>
      </c>
      <c r="H178" s="22">
        <f>IF(I178&lt;=2000,$F$5+(I178/24),"error")</f>
        <v>44652.304166666669</v>
      </c>
      <c r="I178" s="238">
        <f t="shared" si="19"/>
        <v>1999.2999999999993</v>
      </c>
      <c r="J178" s="17" t="str">
        <f t="shared" si="18"/>
        <v>NOT DUE</v>
      </c>
      <c r="K178" s="31" t="s">
        <v>879</v>
      </c>
      <c r="L178" s="241"/>
    </row>
    <row r="179" spans="1:12" ht="36" customHeight="1">
      <c r="A179" s="17" t="s">
        <v>4780</v>
      </c>
      <c r="B179" s="31" t="s">
        <v>889</v>
      </c>
      <c r="C179" s="31" t="s">
        <v>880</v>
      </c>
      <c r="D179" s="21">
        <v>6000</v>
      </c>
      <c r="E179" s="13">
        <v>41662</v>
      </c>
      <c r="F179" s="13">
        <v>44013</v>
      </c>
      <c r="G179" s="27">
        <v>16974</v>
      </c>
      <c r="H179" s="22">
        <f>IF(I179&lt;=6000,$F$5+(I179/24),"error")</f>
        <v>44636.095833333333</v>
      </c>
      <c r="I179" s="23">
        <f t="shared" si="19"/>
        <v>1610.2999999999993</v>
      </c>
      <c r="J179" s="17" t="str">
        <f t="shared" si="18"/>
        <v>NOT DUE</v>
      </c>
      <c r="K179" s="31" t="s">
        <v>863</v>
      </c>
      <c r="L179" s="20"/>
    </row>
    <row r="180" spans="1:12" ht="36" customHeight="1">
      <c r="A180" s="17" t="s">
        <v>4781</v>
      </c>
      <c r="B180" s="31" t="s">
        <v>889</v>
      </c>
      <c r="C180" s="31" t="s">
        <v>881</v>
      </c>
      <c r="D180" s="21">
        <v>6000</v>
      </c>
      <c r="E180" s="13">
        <v>41662</v>
      </c>
      <c r="F180" s="13">
        <v>44013</v>
      </c>
      <c r="G180" s="27">
        <v>16974</v>
      </c>
      <c r="H180" s="22">
        <f>IF(I180&lt;=6000,$F$5+(I180/24),"error")</f>
        <v>44636.095833333333</v>
      </c>
      <c r="I180" s="23">
        <f t="shared" si="19"/>
        <v>1610.2999999999993</v>
      </c>
      <c r="J180" s="17" t="str">
        <f t="shared" si="18"/>
        <v>NOT DUE</v>
      </c>
      <c r="K180" s="31" t="s">
        <v>886</v>
      </c>
      <c r="L180" s="20"/>
    </row>
    <row r="181" spans="1:12" ht="36" customHeight="1">
      <c r="A181" s="17" t="s">
        <v>4782</v>
      </c>
      <c r="B181" s="31" t="s">
        <v>889</v>
      </c>
      <c r="C181" s="31" t="s">
        <v>885</v>
      </c>
      <c r="D181" s="21">
        <v>6000</v>
      </c>
      <c r="E181" s="13">
        <v>41662</v>
      </c>
      <c r="F181" s="13">
        <v>44013</v>
      </c>
      <c r="G181" s="27">
        <v>16974</v>
      </c>
      <c r="H181" s="22">
        <f>IF(I181&lt;=6000,$F$5+(I181/24),"error")</f>
        <v>44636.095833333333</v>
      </c>
      <c r="I181" s="23">
        <f t="shared" si="19"/>
        <v>1610.2999999999993</v>
      </c>
      <c r="J181" s="17" t="str">
        <f t="shared" si="18"/>
        <v>NOT DUE</v>
      </c>
      <c r="K181" s="31" t="s">
        <v>887</v>
      </c>
      <c r="L181" s="20"/>
    </row>
    <row r="182" spans="1:12" ht="36" customHeight="1">
      <c r="A182" s="17" t="s">
        <v>4783</v>
      </c>
      <c r="B182" s="31" t="s">
        <v>889</v>
      </c>
      <c r="C182" s="31" t="s">
        <v>882</v>
      </c>
      <c r="D182" s="21">
        <v>12000</v>
      </c>
      <c r="E182" s="13">
        <v>41662</v>
      </c>
      <c r="F182" s="13">
        <v>43391</v>
      </c>
      <c r="G182" s="27">
        <v>12151</v>
      </c>
      <c r="H182" s="22">
        <f t="shared" si="20"/>
        <v>44685.137499999997</v>
      </c>
      <c r="I182" s="23">
        <f t="shared" si="19"/>
        <v>2787.2999999999993</v>
      </c>
      <c r="J182" s="17" t="str">
        <f t="shared" si="18"/>
        <v>NOT DUE</v>
      </c>
      <c r="K182" s="31" t="s">
        <v>888</v>
      </c>
      <c r="L182" s="20" t="s">
        <v>4457</v>
      </c>
    </row>
    <row r="183" spans="1:12" ht="36" customHeight="1">
      <c r="A183" s="17" t="s">
        <v>4784</v>
      </c>
      <c r="B183" s="31" t="s">
        <v>889</v>
      </c>
      <c r="C183" s="31" t="s">
        <v>883</v>
      </c>
      <c r="D183" s="43">
        <v>24000</v>
      </c>
      <c r="E183" s="13">
        <v>41662</v>
      </c>
      <c r="F183" s="13">
        <v>43391</v>
      </c>
      <c r="G183" s="27">
        <v>12151</v>
      </c>
      <c r="H183" s="22">
        <f>IF(I183&lt;=24000,$F$5+(I183/24),"error")</f>
        <v>45185.137499999997</v>
      </c>
      <c r="I183" s="23">
        <f t="shared" si="19"/>
        <v>14787.3</v>
      </c>
      <c r="J183" s="17" t="str">
        <f t="shared" si="18"/>
        <v>NOT DUE</v>
      </c>
      <c r="K183" s="31" t="s">
        <v>888</v>
      </c>
      <c r="L183" s="20" t="s">
        <v>4458</v>
      </c>
    </row>
    <row r="184" spans="1:12" ht="36" customHeight="1">
      <c r="A184" s="17" t="s">
        <v>4785</v>
      </c>
      <c r="B184" s="31" t="s">
        <v>889</v>
      </c>
      <c r="C184" s="31" t="s">
        <v>884</v>
      </c>
      <c r="D184" s="21">
        <v>24000</v>
      </c>
      <c r="E184" s="13">
        <v>41662</v>
      </c>
      <c r="F184" s="13">
        <v>43391</v>
      </c>
      <c r="G184" s="27">
        <v>12151</v>
      </c>
      <c r="H184" s="22">
        <f>IF(I184&lt;=24000,$F$5+(I184/24),"error")</f>
        <v>45185.137499999997</v>
      </c>
      <c r="I184" s="23">
        <f t="shared" si="19"/>
        <v>14787.3</v>
      </c>
      <c r="J184" s="17" t="str">
        <f t="shared" si="18"/>
        <v>NOT DUE</v>
      </c>
      <c r="K184" s="31" t="s">
        <v>888</v>
      </c>
      <c r="L184" s="20"/>
    </row>
    <row r="185" spans="1:12" ht="36" customHeight="1">
      <c r="A185" s="17" t="s">
        <v>4786</v>
      </c>
      <c r="B185" s="31" t="s">
        <v>890</v>
      </c>
      <c r="C185" s="31" t="s">
        <v>880</v>
      </c>
      <c r="D185" s="21">
        <v>6000</v>
      </c>
      <c r="E185" s="13">
        <v>41662</v>
      </c>
      <c r="F185" s="13">
        <v>44013</v>
      </c>
      <c r="G185" s="27">
        <v>16974</v>
      </c>
      <c r="H185" s="22">
        <f>IF(I185&lt;=6000,$F$5+(I185/24),"error")</f>
        <v>44636.095833333333</v>
      </c>
      <c r="I185" s="23">
        <f t="shared" si="19"/>
        <v>1610.2999999999993</v>
      </c>
      <c r="J185" s="17" t="str">
        <f t="shared" si="18"/>
        <v>NOT DUE</v>
      </c>
      <c r="K185" s="31" t="s">
        <v>863</v>
      </c>
      <c r="L185" s="20"/>
    </row>
    <row r="186" spans="1:12" ht="36" customHeight="1">
      <c r="A186" s="17" t="s">
        <v>4787</v>
      </c>
      <c r="B186" s="31" t="s">
        <v>890</v>
      </c>
      <c r="C186" s="31" t="s">
        <v>881</v>
      </c>
      <c r="D186" s="21">
        <v>6000</v>
      </c>
      <c r="E186" s="13">
        <v>41662</v>
      </c>
      <c r="F186" s="13">
        <v>44013</v>
      </c>
      <c r="G186" s="27">
        <v>16974</v>
      </c>
      <c r="H186" s="22">
        <f t="shared" ref="H186:H187" si="21">IF(I186&lt;=6000,$F$5+(I186/24),"error")</f>
        <v>44636.095833333333</v>
      </c>
      <c r="I186" s="23">
        <f t="shared" si="19"/>
        <v>1610.2999999999993</v>
      </c>
      <c r="J186" s="17" t="str">
        <f t="shared" si="18"/>
        <v>NOT DUE</v>
      </c>
      <c r="K186" s="31" t="s">
        <v>886</v>
      </c>
      <c r="L186" s="20"/>
    </row>
    <row r="187" spans="1:12" ht="36" customHeight="1">
      <c r="A187" s="17" t="s">
        <v>4788</v>
      </c>
      <c r="B187" s="31" t="s">
        <v>890</v>
      </c>
      <c r="C187" s="31" t="s">
        <v>885</v>
      </c>
      <c r="D187" s="21">
        <v>6000</v>
      </c>
      <c r="E187" s="13">
        <v>41662</v>
      </c>
      <c r="F187" s="13">
        <v>44013</v>
      </c>
      <c r="G187" s="27">
        <v>16974</v>
      </c>
      <c r="H187" s="22">
        <f t="shared" si="21"/>
        <v>44636.095833333333</v>
      </c>
      <c r="I187" s="23">
        <f t="shared" si="19"/>
        <v>1610.2999999999993</v>
      </c>
      <c r="J187" s="17" t="str">
        <f t="shared" si="18"/>
        <v>NOT DUE</v>
      </c>
      <c r="K187" s="31" t="s">
        <v>887</v>
      </c>
      <c r="L187" s="20" t="s">
        <v>4457</v>
      </c>
    </row>
    <row r="188" spans="1:12" ht="36" customHeight="1">
      <c r="A188" s="17" t="s">
        <v>4789</v>
      </c>
      <c r="B188" s="31" t="s">
        <v>890</v>
      </c>
      <c r="C188" s="31" t="s">
        <v>882</v>
      </c>
      <c r="D188" s="21">
        <v>12000</v>
      </c>
      <c r="E188" s="13">
        <v>41662</v>
      </c>
      <c r="F188" s="13">
        <v>43392</v>
      </c>
      <c r="G188" s="27">
        <v>12151</v>
      </c>
      <c r="H188" s="22">
        <f>IF(I188&lt;=12000,$F$5+(I188/24),"error")</f>
        <v>44685.137499999997</v>
      </c>
      <c r="I188" s="23">
        <f t="shared" si="19"/>
        <v>2787.2999999999993</v>
      </c>
      <c r="J188" s="17" t="str">
        <f t="shared" si="18"/>
        <v>NOT DUE</v>
      </c>
      <c r="K188" s="31" t="s">
        <v>888</v>
      </c>
      <c r="L188" s="20" t="s">
        <v>4458</v>
      </c>
    </row>
    <row r="189" spans="1:12" ht="36" customHeight="1">
      <c r="A189" s="17" t="s">
        <v>4790</v>
      </c>
      <c r="B189" s="31" t="s">
        <v>890</v>
      </c>
      <c r="C189" s="31" t="s">
        <v>883</v>
      </c>
      <c r="D189" s="43">
        <v>24000</v>
      </c>
      <c r="E189" s="13">
        <v>41662</v>
      </c>
      <c r="F189" s="13">
        <v>43392</v>
      </c>
      <c r="G189" s="27">
        <v>12151</v>
      </c>
      <c r="H189" s="22">
        <f t="shared" ref="H189:H190" si="22">IF(I189&lt;=24000,$F$5+(I189/24),"error")</f>
        <v>45185.137499999997</v>
      </c>
      <c r="I189" s="23">
        <f t="shared" si="19"/>
        <v>14787.3</v>
      </c>
      <c r="J189" s="17" t="str">
        <f t="shared" si="18"/>
        <v>NOT DUE</v>
      </c>
      <c r="K189" s="31" t="s">
        <v>888</v>
      </c>
      <c r="L189" s="20"/>
    </row>
    <row r="190" spans="1:12" ht="36" customHeight="1">
      <c r="A190" s="17" t="s">
        <v>4791</v>
      </c>
      <c r="B190" s="31" t="s">
        <v>890</v>
      </c>
      <c r="C190" s="31" t="s">
        <v>884</v>
      </c>
      <c r="D190" s="21">
        <v>24000</v>
      </c>
      <c r="E190" s="13">
        <v>41662</v>
      </c>
      <c r="F190" s="13">
        <v>43392</v>
      </c>
      <c r="G190" s="27">
        <v>12151</v>
      </c>
      <c r="H190" s="22">
        <f t="shared" si="22"/>
        <v>45185.137499999997</v>
      </c>
      <c r="I190" s="23">
        <f t="shared" si="19"/>
        <v>14787.3</v>
      </c>
      <c r="J190" s="17" t="str">
        <f t="shared" si="18"/>
        <v>NOT DUE</v>
      </c>
      <c r="K190" s="31" t="s">
        <v>888</v>
      </c>
      <c r="L190" s="20"/>
    </row>
    <row r="191" spans="1:12" ht="36" customHeight="1">
      <c r="A191" s="17" t="s">
        <v>4792</v>
      </c>
      <c r="B191" s="31" t="s">
        <v>891</v>
      </c>
      <c r="C191" s="31" t="s">
        <v>880</v>
      </c>
      <c r="D191" s="21">
        <v>6000</v>
      </c>
      <c r="E191" s="13">
        <v>41662</v>
      </c>
      <c r="F191" s="13">
        <v>44013</v>
      </c>
      <c r="G191" s="27">
        <v>16974</v>
      </c>
      <c r="H191" s="22">
        <f>IF(I191&lt;=6000,$F$5+(I191/24),"error")</f>
        <v>44636.095833333333</v>
      </c>
      <c r="I191" s="23">
        <f t="shared" si="19"/>
        <v>1610.2999999999993</v>
      </c>
      <c r="J191" s="17" t="str">
        <f t="shared" si="18"/>
        <v>NOT DUE</v>
      </c>
      <c r="K191" s="31" t="s">
        <v>863</v>
      </c>
      <c r="L191" s="20"/>
    </row>
    <row r="192" spans="1:12" ht="36" customHeight="1">
      <c r="A192" s="17" t="s">
        <v>4793</v>
      </c>
      <c r="B192" s="31" t="s">
        <v>891</v>
      </c>
      <c r="C192" s="31" t="s">
        <v>881</v>
      </c>
      <c r="D192" s="21">
        <v>6000</v>
      </c>
      <c r="E192" s="13">
        <v>41662</v>
      </c>
      <c r="F192" s="13">
        <v>44013</v>
      </c>
      <c r="G192" s="27">
        <v>16974</v>
      </c>
      <c r="H192" s="22">
        <f t="shared" ref="H192:H193" si="23">IF(I192&lt;=6000,$F$5+(I192/24),"error")</f>
        <v>44636.095833333333</v>
      </c>
      <c r="I192" s="23">
        <f t="shared" si="19"/>
        <v>1610.2999999999993</v>
      </c>
      <c r="J192" s="17" t="str">
        <f t="shared" si="18"/>
        <v>NOT DUE</v>
      </c>
      <c r="K192" s="31" t="s">
        <v>886</v>
      </c>
      <c r="L192" s="20"/>
    </row>
    <row r="193" spans="1:12" ht="36" customHeight="1">
      <c r="A193" s="17" t="s">
        <v>4794</v>
      </c>
      <c r="B193" s="31" t="s">
        <v>891</v>
      </c>
      <c r="C193" s="31" t="s">
        <v>885</v>
      </c>
      <c r="D193" s="21">
        <v>6000</v>
      </c>
      <c r="E193" s="13">
        <v>41662</v>
      </c>
      <c r="F193" s="13">
        <v>44013</v>
      </c>
      <c r="G193" s="27">
        <v>16974</v>
      </c>
      <c r="H193" s="22">
        <f t="shared" si="23"/>
        <v>44636.095833333333</v>
      </c>
      <c r="I193" s="23">
        <f t="shared" si="19"/>
        <v>1610.2999999999993</v>
      </c>
      <c r="J193" s="17" t="str">
        <f t="shared" si="18"/>
        <v>NOT DUE</v>
      </c>
      <c r="K193" s="31" t="s">
        <v>887</v>
      </c>
      <c r="L193" s="20" t="s">
        <v>4457</v>
      </c>
    </row>
    <row r="194" spans="1:12" ht="36" customHeight="1">
      <c r="A194" s="17" t="s">
        <v>4795</v>
      </c>
      <c r="B194" s="31" t="s">
        <v>891</v>
      </c>
      <c r="C194" s="31" t="s">
        <v>882</v>
      </c>
      <c r="D194" s="21">
        <v>12000</v>
      </c>
      <c r="E194" s="13">
        <v>41662</v>
      </c>
      <c r="F194" s="13">
        <v>43392</v>
      </c>
      <c r="G194" s="27">
        <v>12151</v>
      </c>
      <c r="H194" s="22">
        <f>IF(I194&lt;=12000,$F$5+(I194/24),"error")</f>
        <v>44685.137499999997</v>
      </c>
      <c r="I194" s="23">
        <f t="shared" si="19"/>
        <v>2787.2999999999993</v>
      </c>
      <c r="J194" s="17" t="str">
        <f t="shared" si="18"/>
        <v>NOT DUE</v>
      </c>
      <c r="K194" s="31" t="s">
        <v>888</v>
      </c>
      <c r="L194" s="20" t="s">
        <v>4458</v>
      </c>
    </row>
    <row r="195" spans="1:12" ht="36" customHeight="1">
      <c r="A195" s="17" t="s">
        <v>4796</v>
      </c>
      <c r="B195" s="31" t="s">
        <v>891</v>
      </c>
      <c r="C195" s="31" t="s">
        <v>883</v>
      </c>
      <c r="D195" s="43">
        <v>24000</v>
      </c>
      <c r="E195" s="13">
        <v>41662</v>
      </c>
      <c r="F195" s="13">
        <v>43392</v>
      </c>
      <c r="G195" s="27">
        <v>12151</v>
      </c>
      <c r="H195" s="22">
        <f t="shared" ref="H195:H196" si="24">IF(I195&lt;=24000,$F$5+(I195/24),"error")</f>
        <v>45185.137499999997</v>
      </c>
      <c r="I195" s="23">
        <f t="shared" si="19"/>
        <v>14787.3</v>
      </c>
      <c r="J195" s="17" t="str">
        <f t="shared" si="18"/>
        <v>NOT DUE</v>
      </c>
      <c r="K195" s="31" t="s">
        <v>888</v>
      </c>
      <c r="L195" s="20"/>
    </row>
    <row r="196" spans="1:12" ht="36" customHeight="1">
      <c r="A196" s="17" t="s">
        <v>4797</v>
      </c>
      <c r="B196" s="31" t="s">
        <v>891</v>
      </c>
      <c r="C196" s="31" t="s">
        <v>884</v>
      </c>
      <c r="D196" s="21">
        <v>24000</v>
      </c>
      <c r="E196" s="13">
        <v>41662</v>
      </c>
      <c r="F196" s="13">
        <v>43392</v>
      </c>
      <c r="G196" s="27">
        <v>12151</v>
      </c>
      <c r="H196" s="22">
        <f t="shared" si="24"/>
        <v>45185.137499999997</v>
      </c>
      <c r="I196" s="23">
        <f t="shared" si="19"/>
        <v>14787.3</v>
      </c>
      <c r="J196" s="17" t="str">
        <f t="shared" si="18"/>
        <v>NOT DUE</v>
      </c>
      <c r="K196" s="31" t="s">
        <v>888</v>
      </c>
      <c r="L196" s="20"/>
    </row>
    <row r="197" spans="1:12" ht="36" customHeight="1">
      <c r="A197" s="17" t="s">
        <v>4798</v>
      </c>
      <c r="B197" s="31" t="s">
        <v>892</v>
      </c>
      <c r="C197" s="31" t="s">
        <v>880</v>
      </c>
      <c r="D197" s="21">
        <v>6000</v>
      </c>
      <c r="E197" s="13">
        <v>41662</v>
      </c>
      <c r="F197" s="13">
        <v>44013</v>
      </c>
      <c r="G197" s="27">
        <v>16974</v>
      </c>
      <c r="H197" s="22">
        <f>IF(I197&lt;=6000,$F$5+(I197/24),"error")</f>
        <v>44636.095833333333</v>
      </c>
      <c r="I197" s="23">
        <f t="shared" si="19"/>
        <v>1610.2999999999993</v>
      </c>
      <c r="J197" s="17" t="str">
        <f t="shared" si="18"/>
        <v>NOT DUE</v>
      </c>
      <c r="K197" s="31" t="s">
        <v>863</v>
      </c>
      <c r="L197" s="20"/>
    </row>
    <row r="198" spans="1:12" ht="36" customHeight="1">
      <c r="A198" s="17" t="s">
        <v>4799</v>
      </c>
      <c r="B198" s="31" t="s">
        <v>892</v>
      </c>
      <c r="C198" s="31" t="s">
        <v>881</v>
      </c>
      <c r="D198" s="21">
        <v>6000</v>
      </c>
      <c r="E198" s="13">
        <v>41662</v>
      </c>
      <c r="F198" s="13">
        <v>44013</v>
      </c>
      <c r="G198" s="27">
        <v>16974</v>
      </c>
      <c r="H198" s="22">
        <f t="shared" ref="H198:H199" si="25">IF(I198&lt;=6000,$F$5+(I198/24),"error")</f>
        <v>44636.095833333333</v>
      </c>
      <c r="I198" s="23">
        <f t="shared" si="19"/>
        <v>1610.2999999999993</v>
      </c>
      <c r="J198" s="17" t="str">
        <f t="shared" si="18"/>
        <v>NOT DUE</v>
      </c>
      <c r="K198" s="31" t="s">
        <v>886</v>
      </c>
      <c r="L198" s="20"/>
    </row>
    <row r="199" spans="1:12" ht="36" customHeight="1">
      <c r="A199" s="17" t="s">
        <v>4800</v>
      </c>
      <c r="B199" s="31" t="s">
        <v>892</v>
      </c>
      <c r="C199" s="31" t="s">
        <v>885</v>
      </c>
      <c r="D199" s="21">
        <v>6000</v>
      </c>
      <c r="E199" s="13">
        <v>41662</v>
      </c>
      <c r="F199" s="13">
        <v>44013</v>
      </c>
      <c r="G199" s="27">
        <v>16974</v>
      </c>
      <c r="H199" s="22">
        <f t="shared" si="25"/>
        <v>44636.095833333333</v>
      </c>
      <c r="I199" s="23">
        <f t="shared" si="19"/>
        <v>1610.2999999999993</v>
      </c>
      <c r="J199" s="17" t="str">
        <f t="shared" si="18"/>
        <v>NOT DUE</v>
      </c>
      <c r="K199" s="31" t="s">
        <v>887</v>
      </c>
      <c r="L199" s="20" t="s">
        <v>4457</v>
      </c>
    </row>
    <row r="200" spans="1:12" ht="36" customHeight="1">
      <c r="A200" s="17" t="s">
        <v>4801</v>
      </c>
      <c r="B200" s="31" t="s">
        <v>892</v>
      </c>
      <c r="C200" s="31" t="s">
        <v>882</v>
      </c>
      <c r="D200" s="21">
        <v>12000</v>
      </c>
      <c r="E200" s="13">
        <v>41662</v>
      </c>
      <c r="F200" s="13">
        <v>43392</v>
      </c>
      <c r="G200" s="27">
        <v>12151</v>
      </c>
      <c r="H200" s="22">
        <f>IF(I200&lt;=12000,$F$5+(I200/24),"error")</f>
        <v>44685.137499999997</v>
      </c>
      <c r="I200" s="23">
        <f t="shared" si="19"/>
        <v>2787.2999999999993</v>
      </c>
      <c r="J200" s="17" t="str">
        <f t="shared" si="18"/>
        <v>NOT DUE</v>
      </c>
      <c r="K200" s="31" t="s">
        <v>888</v>
      </c>
      <c r="L200" s="20" t="s">
        <v>4458</v>
      </c>
    </row>
    <row r="201" spans="1:12" ht="36" customHeight="1">
      <c r="A201" s="17" t="s">
        <v>4802</v>
      </c>
      <c r="B201" s="31" t="s">
        <v>892</v>
      </c>
      <c r="C201" s="31" t="s">
        <v>883</v>
      </c>
      <c r="D201" s="43">
        <v>24000</v>
      </c>
      <c r="E201" s="13">
        <v>41662</v>
      </c>
      <c r="F201" s="13">
        <v>43392</v>
      </c>
      <c r="G201" s="27">
        <v>12151</v>
      </c>
      <c r="H201" s="22">
        <f t="shared" ref="H201:H202" si="26">IF(I201&lt;=24000,$F$5+(I201/24),"error")</f>
        <v>45185.137499999997</v>
      </c>
      <c r="I201" s="23">
        <f t="shared" si="19"/>
        <v>14787.3</v>
      </c>
      <c r="J201" s="17" t="str">
        <f t="shared" ref="J201:J264" si="27">IF(I201="","",IF(I201&lt;0,"OVERDUE","NOT DUE"))</f>
        <v>NOT DUE</v>
      </c>
      <c r="K201" s="31" t="s">
        <v>888</v>
      </c>
      <c r="L201" s="20"/>
    </row>
    <row r="202" spans="1:12" ht="36" customHeight="1">
      <c r="A202" s="17" t="s">
        <v>4803</v>
      </c>
      <c r="B202" s="31" t="s">
        <v>892</v>
      </c>
      <c r="C202" s="31" t="s">
        <v>884</v>
      </c>
      <c r="D202" s="21">
        <v>24000</v>
      </c>
      <c r="E202" s="13">
        <v>41662</v>
      </c>
      <c r="F202" s="13">
        <v>43392</v>
      </c>
      <c r="G202" s="27">
        <v>12151</v>
      </c>
      <c r="H202" s="22">
        <f t="shared" si="26"/>
        <v>45185.137499999997</v>
      </c>
      <c r="I202" s="23">
        <f t="shared" ref="I202:I226" si="28">D202-($F$4-G202)</f>
        <v>14787.3</v>
      </c>
      <c r="J202" s="17" t="str">
        <f t="shared" si="27"/>
        <v>NOT DUE</v>
      </c>
      <c r="K202" s="31" t="s">
        <v>888</v>
      </c>
      <c r="L202" s="20"/>
    </row>
    <row r="203" spans="1:12" ht="36" customHeight="1">
      <c r="A203" s="17" t="s">
        <v>4804</v>
      </c>
      <c r="B203" s="31" t="s">
        <v>893</v>
      </c>
      <c r="C203" s="31" t="s">
        <v>880</v>
      </c>
      <c r="D203" s="21">
        <v>6000</v>
      </c>
      <c r="E203" s="13">
        <v>41662</v>
      </c>
      <c r="F203" s="13">
        <v>44013</v>
      </c>
      <c r="G203" s="27">
        <v>16974</v>
      </c>
      <c r="H203" s="22">
        <f>IF(I203&lt;=6000,$F$5+(I203/24),"error")</f>
        <v>44636.095833333333</v>
      </c>
      <c r="I203" s="23">
        <f t="shared" si="28"/>
        <v>1610.2999999999993</v>
      </c>
      <c r="J203" s="17" t="str">
        <f t="shared" si="27"/>
        <v>NOT DUE</v>
      </c>
      <c r="K203" s="31" t="s">
        <v>863</v>
      </c>
      <c r="L203" s="20"/>
    </row>
    <row r="204" spans="1:12" ht="36" customHeight="1">
      <c r="A204" s="17" t="s">
        <v>4805</v>
      </c>
      <c r="B204" s="31" t="s">
        <v>893</v>
      </c>
      <c r="C204" s="31" t="s">
        <v>881</v>
      </c>
      <c r="D204" s="21">
        <v>6000</v>
      </c>
      <c r="E204" s="13">
        <v>41662</v>
      </c>
      <c r="F204" s="13">
        <v>44013</v>
      </c>
      <c r="G204" s="27">
        <v>16974</v>
      </c>
      <c r="H204" s="22">
        <f t="shared" ref="H204:H205" si="29">IF(I204&lt;=6000,$F$5+(I204/24),"error")</f>
        <v>44636.095833333333</v>
      </c>
      <c r="I204" s="23">
        <f t="shared" si="28"/>
        <v>1610.2999999999993</v>
      </c>
      <c r="J204" s="17" t="str">
        <f t="shared" si="27"/>
        <v>NOT DUE</v>
      </c>
      <c r="K204" s="31" t="s">
        <v>886</v>
      </c>
      <c r="L204" s="20"/>
    </row>
    <row r="205" spans="1:12" ht="36" customHeight="1">
      <c r="A205" s="17" t="s">
        <v>4806</v>
      </c>
      <c r="B205" s="31" t="s">
        <v>893</v>
      </c>
      <c r="C205" s="31" t="s">
        <v>885</v>
      </c>
      <c r="D205" s="21">
        <v>6000</v>
      </c>
      <c r="E205" s="13">
        <v>41662</v>
      </c>
      <c r="F205" s="13">
        <v>44013</v>
      </c>
      <c r="G205" s="27">
        <v>16974</v>
      </c>
      <c r="H205" s="22">
        <f t="shared" si="29"/>
        <v>44636.095833333333</v>
      </c>
      <c r="I205" s="23">
        <f t="shared" si="28"/>
        <v>1610.2999999999993</v>
      </c>
      <c r="J205" s="17" t="str">
        <f t="shared" si="27"/>
        <v>NOT DUE</v>
      </c>
      <c r="K205" s="31" t="s">
        <v>887</v>
      </c>
      <c r="L205" s="20"/>
    </row>
    <row r="206" spans="1:12" ht="36" customHeight="1">
      <c r="A206" s="17" t="s">
        <v>4807</v>
      </c>
      <c r="B206" s="31" t="s">
        <v>893</v>
      </c>
      <c r="C206" s="31" t="s">
        <v>882</v>
      </c>
      <c r="D206" s="21">
        <v>12000</v>
      </c>
      <c r="E206" s="13">
        <v>41662</v>
      </c>
      <c r="F206" s="13">
        <v>43393</v>
      </c>
      <c r="G206" s="27">
        <v>12151</v>
      </c>
      <c r="H206" s="22">
        <f>IF(I206&lt;=12000,$F$5+(I206/24),"error")</f>
        <v>44685.137499999997</v>
      </c>
      <c r="I206" s="23">
        <f t="shared" si="28"/>
        <v>2787.2999999999993</v>
      </c>
      <c r="J206" s="17" t="str">
        <f t="shared" si="27"/>
        <v>NOT DUE</v>
      </c>
      <c r="K206" s="31" t="s">
        <v>888</v>
      </c>
      <c r="L206" s="20" t="s">
        <v>4457</v>
      </c>
    </row>
    <row r="207" spans="1:12" ht="36" customHeight="1">
      <c r="A207" s="17" t="s">
        <v>4808</v>
      </c>
      <c r="B207" s="31" t="s">
        <v>893</v>
      </c>
      <c r="C207" s="31" t="s">
        <v>883</v>
      </c>
      <c r="D207" s="43">
        <v>24000</v>
      </c>
      <c r="E207" s="13">
        <v>41662</v>
      </c>
      <c r="F207" s="13">
        <v>43393</v>
      </c>
      <c r="G207" s="27">
        <v>12151</v>
      </c>
      <c r="H207" s="22">
        <f t="shared" ref="H207:H208" si="30">IF(I207&lt;=24000,$F$5+(I207/24),"error")</f>
        <v>45185.137499999997</v>
      </c>
      <c r="I207" s="23">
        <f t="shared" si="28"/>
        <v>14787.3</v>
      </c>
      <c r="J207" s="17" t="str">
        <f t="shared" si="27"/>
        <v>NOT DUE</v>
      </c>
      <c r="K207" s="31" t="s">
        <v>888</v>
      </c>
      <c r="L207" s="20" t="s">
        <v>4458</v>
      </c>
    </row>
    <row r="208" spans="1:12" ht="36" customHeight="1">
      <c r="A208" s="17" t="s">
        <v>4809</v>
      </c>
      <c r="B208" s="31" t="s">
        <v>893</v>
      </c>
      <c r="C208" s="31" t="s">
        <v>884</v>
      </c>
      <c r="D208" s="21">
        <v>24000</v>
      </c>
      <c r="E208" s="13">
        <v>41662</v>
      </c>
      <c r="F208" s="13">
        <v>43393</v>
      </c>
      <c r="G208" s="27">
        <v>12151</v>
      </c>
      <c r="H208" s="22">
        <f t="shared" si="30"/>
        <v>45185.137499999997</v>
      </c>
      <c r="I208" s="23">
        <f t="shared" si="28"/>
        <v>14787.3</v>
      </c>
      <c r="J208" s="17" t="str">
        <f t="shared" si="27"/>
        <v>NOT DUE</v>
      </c>
      <c r="K208" s="31" t="s">
        <v>888</v>
      </c>
      <c r="L208" s="20"/>
    </row>
    <row r="209" spans="1:12" ht="36" customHeight="1">
      <c r="A209" s="17" t="s">
        <v>4810</v>
      </c>
      <c r="B209" s="31" t="s">
        <v>925</v>
      </c>
      <c r="C209" s="31" t="s">
        <v>924</v>
      </c>
      <c r="D209" s="50">
        <v>1500</v>
      </c>
      <c r="E209" s="13">
        <v>41662</v>
      </c>
      <c r="F209" s="13">
        <v>44487</v>
      </c>
      <c r="G209" s="27">
        <v>20454</v>
      </c>
      <c r="H209" s="22">
        <f>IF(I209&lt;=1500,$F$5+(I209/24),"error")</f>
        <v>44593.595833333333</v>
      </c>
      <c r="I209" s="238">
        <f t="shared" si="28"/>
        <v>590.29999999999927</v>
      </c>
      <c r="J209" s="17" t="str">
        <f t="shared" si="27"/>
        <v>NOT DUE</v>
      </c>
      <c r="K209" s="31" t="s">
        <v>930</v>
      </c>
      <c r="L209" s="125"/>
    </row>
    <row r="210" spans="1:12" ht="36" customHeight="1">
      <c r="A210" s="17" t="s">
        <v>4811</v>
      </c>
      <c r="B210" s="31" t="s">
        <v>926</v>
      </c>
      <c r="C210" s="31" t="s">
        <v>924</v>
      </c>
      <c r="D210" s="50">
        <v>1500</v>
      </c>
      <c r="E210" s="13">
        <v>41662</v>
      </c>
      <c r="F210" s="13">
        <v>44487</v>
      </c>
      <c r="G210" s="27">
        <v>20454</v>
      </c>
      <c r="H210" s="22">
        <f t="shared" ref="H210:H213" si="31">IF(I210&lt;=1500,$F$5+(I210/24),"error")</f>
        <v>44593.595833333333</v>
      </c>
      <c r="I210" s="238">
        <f t="shared" si="28"/>
        <v>590.29999999999927</v>
      </c>
      <c r="J210" s="17" t="str">
        <f t="shared" si="27"/>
        <v>NOT DUE</v>
      </c>
      <c r="K210" s="31" t="s">
        <v>930</v>
      </c>
      <c r="L210" s="125"/>
    </row>
    <row r="211" spans="1:12" ht="36" customHeight="1">
      <c r="A211" s="17" t="s">
        <v>4812</v>
      </c>
      <c r="B211" s="31" t="s">
        <v>927</v>
      </c>
      <c r="C211" s="31" t="s">
        <v>924</v>
      </c>
      <c r="D211" s="50">
        <v>1500</v>
      </c>
      <c r="E211" s="13">
        <v>41662</v>
      </c>
      <c r="F211" s="13">
        <v>44487</v>
      </c>
      <c r="G211" s="27">
        <v>20454</v>
      </c>
      <c r="H211" s="22">
        <f t="shared" si="31"/>
        <v>44593.595833333333</v>
      </c>
      <c r="I211" s="238">
        <f t="shared" si="28"/>
        <v>590.29999999999927</v>
      </c>
      <c r="J211" s="17" t="str">
        <f t="shared" si="27"/>
        <v>NOT DUE</v>
      </c>
      <c r="K211" s="31" t="s">
        <v>930</v>
      </c>
      <c r="L211" s="125"/>
    </row>
    <row r="212" spans="1:12" ht="36" customHeight="1">
      <c r="A212" s="17" t="s">
        <v>4813</v>
      </c>
      <c r="B212" s="31" t="s">
        <v>928</v>
      </c>
      <c r="C212" s="31" t="s">
        <v>924</v>
      </c>
      <c r="D212" s="50">
        <v>1500</v>
      </c>
      <c r="E212" s="13">
        <v>41662</v>
      </c>
      <c r="F212" s="13">
        <v>44487</v>
      </c>
      <c r="G212" s="27">
        <v>20454</v>
      </c>
      <c r="H212" s="22">
        <f t="shared" si="31"/>
        <v>44593.595833333333</v>
      </c>
      <c r="I212" s="238">
        <f t="shared" si="28"/>
        <v>590.29999999999927</v>
      </c>
      <c r="J212" s="17" t="str">
        <f t="shared" si="27"/>
        <v>NOT DUE</v>
      </c>
      <c r="K212" s="31" t="s">
        <v>930</v>
      </c>
      <c r="L212" s="125"/>
    </row>
    <row r="213" spans="1:12" ht="36" customHeight="1">
      <c r="A213" s="17" t="s">
        <v>4814</v>
      </c>
      <c r="B213" s="31" t="s">
        <v>929</v>
      </c>
      <c r="C213" s="31" t="s">
        <v>924</v>
      </c>
      <c r="D213" s="50">
        <v>1500</v>
      </c>
      <c r="E213" s="13">
        <v>41662</v>
      </c>
      <c r="F213" s="13">
        <v>44487</v>
      </c>
      <c r="G213" s="27">
        <v>20454</v>
      </c>
      <c r="H213" s="22">
        <f t="shared" si="31"/>
        <v>44593.595833333333</v>
      </c>
      <c r="I213" s="238">
        <f t="shared" si="28"/>
        <v>590.29999999999927</v>
      </c>
      <c r="J213" s="17" t="str">
        <f t="shared" si="27"/>
        <v>NOT DUE</v>
      </c>
      <c r="K213" s="31" t="s">
        <v>930</v>
      </c>
      <c r="L213" s="125"/>
    </row>
    <row r="214" spans="1:12" ht="36" customHeight="1">
      <c r="A214" s="17" t="s">
        <v>4815</v>
      </c>
      <c r="B214" s="31" t="s">
        <v>936</v>
      </c>
      <c r="C214" s="31" t="s">
        <v>937</v>
      </c>
      <c r="D214" s="50">
        <v>12000</v>
      </c>
      <c r="E214" s="13">
        <v>41662</v>
      </c>
      <c r="F214" s="13">
        <v>43378</v>
      </c>
      <c r="G214" s="27">
        <v>12001</v>
      </c>
      <c r="H214" s="22">
        <f>IF(I214&lt;=12000,$F$5+(I214/24),"error")</f>
        <v>44678.887499999997</v>
      </c>
      <c r="I214" s="23">
        <f t="shared" si="28"/>
        <v>2637.2999999999993</v>
      </c>
      <c r="J214" s="17" t="str">
        <f t="shared" si="27"/>
        <v>NOT DUE</v>
      </c>
      <c r="K214" s="31" t="s">
        <v>940</v>
      </c>
      <c r="L214" s="20"/>
    </row>
    <row r="215" spans="1:12" ht="36" customHeight="1">
      <c r="A215" s="17" t="s">
        <v>4816</v>
      </c>
      <c r="B215" s="31" t="s">
        <v>938</v>
      </c>
      <c r="C215" s="31" t="s">
        <v>939</v>
      </c>
      <c r="D215" s="21">
        <v>6000</v>
      </c>
      <c r="E215" s="13">
        <v>41662</v>
      </c>
      <c r="F215" s="13">
        <v>44138</v>
      </c>
      <c r="G215" s="27">
        <v>18044.599999999999</v>
      </c>
      <c r="H215" s="22">
        <f>IF(I215&lt;=6000,$F$5+(I215/24),"error")</f>
        <v>44680.70416666667</v>
      </c>
      <c r="I215" s="23">
        <f t="shared" si="28"/>
        <v>2680.8999999999978</v>
      </c>
      <c r="J215" s="17" t="str">
        <f t="shared" si="27"/>
        <v>NOT DUE</v>
      </c>
      <c r="K215" s="31" t="s">
        <v>941</v>
      </c>
      <c r="L215" s="125"/>
    </row>
    <row r="216" spans="1:12" ht="36" customHeight="1">
      <c r="A216" s="17" t="s">
        <v>4817</v>
      </c>
      <c r="B216" s="31" t="s">
        <v>944</v>
      </c>
      <c r="C216" s="31" t="s">
        <v>945</v>
      </c>
      <c r="D216" s="21">
        <v>200</v>
      </c>
      <c r="E216" s="13">
        <v>41662</v>
      </c>
      <c r="F216" s="13">
        <v>44566</v>
      </c>
      <c r="G216" s="27">
        <v>21363</v>
      </c>
      <c r="H216" s="22">
        <f>IF(I216&lt;=200,$F$5+(I216/24),"error")</f>
        <v>44577.304166666669</v>
      </c>
      <c r="I216" s="238">
        <f t="shared" si="28"/>
        <v>199.29999999999927</v>
      </c>
      <c r="J216" s="17" t="str">
        <f t="shared" si="27"/>
        <v>NOT DUE</v>
      </c>
      <c r="K216" s="31" t="s">
        <v>953</v>
      </c>
      <c r="L216" s="241"/>
    </row>
    <row r="217" spans="1:12" ht="36" customHeight="1">
      <c r="A217" s="17" t="s">
        <v>4818</v>
      </c>
      <c r="B217" s="31" t="s">
        <v>944</v>
      </c>
      <c r="C217" s="31" t="s">
        <v>946</v>
      </c>
      <c r="D217" s="21">
        <v>200</v>
      </c>
      <c r="E217" s="13">
        <v>41662</v>
      </c>
      <c r="F217" s="13">
        <v>44566</v>
      </c>
      <c r="G217" s="27">
        <v>21363</v>
      </c>
      <c r="H217" s="22">
        <f t="shared" ref="H217:H218" si="32">IF(I217&lt;=200,$F$5+(I217/24),"error")</f>
        <v>44577.304166666669</v>
      </c>
      <c r="I217" s="238">
        <f t="shared" si="28"/>
        <v>199.29999999999927</v>
      </c>
      <c r="J217" s="17" t="str">
        <f t="shared" si="27"/>
        <v>NOT DUE</v>
      </c>
      <c r="K217" s="31" t="s">
        <v>954</v>
      </c>
      <c r="L217" s="241"/>
    </row>
    <row r="218" spans="1:12" ht="36" customHeight="1">
      <c r="A218" s="17" t="s">
        <v>4819</v>
      </c>
      <c r="B218" s="31" t="s">
        <v>944</v>
      </c>
      <c r="C218" s="31" t="s">
        <v>947</v>
      </c>
      <c r="D218" s="21">
        <v>200</v>
      </c>
      <c r="E218" s="13">
        <v>41662</v>
      </c>
      <c r="F218" s="13">
        <v>44566</v>
      </c>
      <c r="G218" s="27">
        <v>21363</v>
      </c>
      <c r="H218" s="22">
        <f t="shared" si="32"/>
        <v>44577.304166666669</v>
      </c>
      <c r="I218" s="238">
        <f t="shared" si="28"/>
        <v>199.29999999999927</v>
      </c>
      <c r="J218" s="17" t="str">
        <f t="shared" si="27"/>
        <v>NOT DUE</v>
      </c>
      <c r="K218" s="31" t="s">
        <v>955</v>
      </c>
      <c r="L218" s="241"/>
    </row>
    <row r="219" spans="1:12" ht="36" customHeight="1">
      <c r="A219" s="17" t="s">
        <v>4820</v>
      </c>
      <c r="B219" s="31" t="s">
        <v>560</v>
      </c>
      <c r="C219" s="31" t="s">
        <v>948</v>
      </c>
      <c r="D219" s="21">
        <v>8000</v>
      </c>
      <c r="E219" s="13">
        <v>41662</v>
      </c>
      <c r="F219" s="13">
        <v>43354</v>
      </c>
      <c r="G219" s="27">
        <v>13862</v>
      </c>
      <c r="H219" s="22">
        <f>IF(I219&lt;=8000,$F$5+(I219/24),"error")</f>
        <v>44589.762499999997</v>
      </c>
      <c r="I219" s="23">
        <f t="shared" si="28"/>
        <v>498.29999999999927</v>
      </c>
      <c r="J219" s="17" t="str">
        <f t="shared" si="27"/>
        <v>NOT DUE</v>
      </c>
      <c r="K219" s="31" t="s">
        <v>956</v>
      </c>
      <c r="L219" s="20"/>
    </row>
    <row r="220" spans="1:12" ht="36" customHeight="1">
      <c r="A220" s="17" t="s">
        <v>4821</v>
      </c>
      <c r="B220" s="31" t="s">
        <v>560</v>
      </c>
      <c r="C220" s="31" t="s">
        <v>949</v>
      </c>
      <c r="D220" s="21">
        <v>8000</v>
      </c>
      <c r="E220" s="13">
        <v>41662</v>
      </c>
      <c r="F220" s="13">
        <v>43354</v>
      </c>
      <c r="G220" s="27">
        <v>13862</v>
      </c>
      <c r="H220" s="22">
        <f t="shared" ref="H220:H223" si="33">IF(I220&lt;=8000,$F$5+(I220/24),"error")</f>
        <v>44589.762499999997</v>
      </c>
      <c r="I220" s="23">
        <f t="shared" si="28"/>
        <v>498.29999999999927</v>
      </c>
      <c r="J220" s="17" t="str">
        <f t="shared" si="27"/>
        <v>NOT DUE</v>
      </c>
      <c r="K220" s="31" t="s">
        <v>956</v>
      </c>
      <c r="L220" s="20"/>
    </row>
    <row r="221" spans="1:12" ht="36" customHeight="1">
      <c r="A221" s="17" t="s">
        <v>4822</v>
      </c>
      <c r="B221" s="31" t="s">
        <v>560</v>
      </c>
      <c r="C221" s="31" t="s">
        <v>950</v>
      </c>
      <c r="D221" s="21">
        <v>8000</v>
      </c>
      <c r="E221" s="13">
        <v>41662</v>
      </c>
      <c r="F221" s="13">
        <v>43354</v>
      </c>
      <c r="G221" s="27">
        <v>13862</v>
      </c>
      <c r="H221" s="22">
        <f t="shared" si="33"/>
        <v>44589.762499999997</v>
      </c>
      <c r="I221" s="23">
        <f t="shared" si="28"/>
        <v>498.29999999999927</v>
      </c>
      <c r="J221" s="17" t="str">
        <f t="shared" si="27"/>
        <v>NOT DUE</v>
      </c>
      <c r="K221" s="31" t="s">
        <v>957</v>
      </c>
      <c r="L221" s="20"/>
    </row>
    <row r="222" spans="1:12" ht="36" customHeight="1">
      <c r="A222" s="17" t="s">
        <v>4823</v>
      </c>
      <c r="B222" s="31" t="s">
        <v>560</v>
      </c>
      <c r="C222" s="31" t="s">
        <v>951</v>
      </c>
      <c r="D222" s="21">
        <v>8000</v>
      </c>
      <c r="E222" s="13">
        <v>41662</v>
      </c>
      <c r="F222" s="13">
        <v>43354</v>
      </c>
      <c r="G222" s="27">
        <v>13862</v>
      </c>
      <c r="H222" s="22">
        <f t="shared" si="33"/>
        <v>44589.762499999997</v>
      </c>
      <c r="I222" s="23">
        <f t="shared" si="28"/>
        <v>498.29999999999927</v>
      </c>
      <c r="J222" s="17" t="str">
        <f t="shared" si="27"/>
        <v>NOT DUE</v>
      </c>
      <c r="K222" s="31" t="s">
        <v>957</v>
      </c>
      <c r="L222" s="20"/>
    </row>
    <row r="223" spans="1:12" ht="36" customHeight="1">
      <c r="A223" s="17" t="s">
        <v>4824</v>
      </c>
      <c r="B223" s="31" t="s">
        <v>560</v>
      </c>
      <c r="C223" s="31" t="s">
        <v>952</v>
      </c>
      <c r="D223" s="21">
        <v>8000</v>
      </c>
      <c r="E223" s="13">
        <v>41662</v>
      </c>
      <c r="F223" s="13">
        <v>43354</v>
      </c>
      <c r="G223" s="27">
        <v>13862</v>
      </c>
      <c r="H223" s="22">
        <f t="shared" si="33"/>
        <v>44589.762499999997</v>
      </c>
      <c r="I223" s="23">
        <f t="shared" si="28"/>
        <v>498.29999999999927</v>
      </c>
      <c r="J223" s="17" t="str">
        <f t="shared" si="27"/>
        <v>NOT DUE</v>
      </c>
      <c r="K223" s="31" t="s">
        <v>957</v>
      </c>
      <c r="L223" s="20"/>
    </row>
    <row r="224" spans="1:12" ht="36" customHeight="1">
      <c r="A224" s="17" t="s">
        <v>4825</v>
      </c>
      <c r="B224" s="31" t="s">
        <v>966</v>
      </c>
      <c r="C224" s="31" t="s">
        <v>967</v>
      </c>
      <c r="D224" s="21">
        <v>300</v>
      </c>
      <c r="E224" s="13">
        <v>41662</v>
      </c>
      <c r="F224" s="13">
        <v>44526</v>
      </c>
      <c r="G224" s="27">
        <v>20861</v>
      </c>
      <c r="H224" s="22">
        <f>IF(I224&lt;=300,$F$5+(I224/24),"error")</f>
        <v>44560.554166666669</v>
      </c>
      <c r="I224" s="238">
        <f t="shared" si="28"/>
        <v>-202.70000000000073</v>
      </c>
      <c r="J224" s="17" t="str">
        <f t="shared" si="27"/>
        <v>OVERDUE</v>
      </c>
      <c r="K224" s="31" t="s">
        <v>974</v>
      </c>
      <c r="L224" s="241" t="s">
        <v>5301</v>
      </c>
    </row>
    <row r="225" spans="1:12" ht="36" customHeight="1">
      <c r="A225" s="17" t="s">
        <v>4826</v>
      </c>
      <c r="B225" s="31" t="s">
        <v>968</v>
      </c>
      <c r="C225" s="31" t="s">
        <v>969</v>
      </c>
      <c r="D225" s="21">
        <v>2000</v>
      </c>
      <c r="E225" s="13">
        <v>41662</v>
      </c>
      <c r="F225" s="13">
        <v>44320</v>
      </c>
      <c r="G225" s="27">
        <v>19267.7</v>
      </c>
      <c r="H225" s="22">
        <f>IF(I225&lt;=2000,$F$5+(I225/24),"error")</f>
        <v>44565</v>
      </c>
      <c r="I225" s="23">
        <f t="shared" si="28"/>
        <v>-96</v>
      </c>
      <c r="J225" s="17" t="str">
        <f t="shared" si="27"/>
        <v>OVERDUE</v>
      </c>
      <c r="K225" s="31" t="s">
        <v>975</v>
      </c>
      <c r="L225" s="241" t="s">
        <v>5301</v>
      </c>
    </row>
    <row r="226" spans="1:12" ht="36" customHeight="1">
      <c r="A226" s="17" t="s">
        <v>4827</v>
      </c>
      <c r="B226" s="31" t="s">
        <v>970</v>
      </c>
      <c r="C226" s="31" t="s">
        <v>971</v>
      </c>
      <c r="D226" s="21">
        <v>2000</v>
      </c>
      <c r="E226" s="13">
        <v>41662</v>
      </c>
      <c r="F226" s="13">
        <v>44452</v>
      </c>
      <c r="G226" s="27">
        <v>20167</v>
      </c>
      <c r="H226" s="22">
        <f>IF(I226&lt;=2000,$F$5+(I226/24),"error")</f>
        <v>44602.470833333333</v>
      </c>
      <c r="I226" s="23">
        <f t="shared" si="28"/>
        <v>803.29999999999927</v>
      </c>
      <c r="J226" s="17" t="str">
        <f t="shared" si="27"/>
        <v>NOT DUE</v>
      </c>
      <c r="K226" s="31" t="s">
        <v>603</v>
      </c>
      <c r="L226" s="125"/>
    </row>
    <row r="227" spans="1:12" ht="36" customHeight="1">
      <c r="A227" s="17" t="s">
        <v>4828</v>
      </c>
      <c r="B227" s="31" t="s">
        <v>973</v>
      </c>
      <c r="C227" s="31" t="s">
        <v>867</v>
      </c>
      <c r="D227" s="21"/>
      <c r="E227" s="13">
        <v>41662</v>
      </c>
      <c r="F227" s="252"/>
      <c r="G227" s="27"/>
      <c r="H227" s="22">
        <f>IF(I227&lt;=24000,$F$5+(I227/24),"error")</f>
        <v>44569</v>
      </c>
      <c r="I227" s="16"/>
      <c r="J227" s="17" t="str">
        <f t="shared" si="27"/>
        <v/>
      </c>
      <c r="K227" s="31" t="s">
        <v>976</v>
      </c>
      <c r="L227" s="20" t="s">
        <v>4460</v>
      </c>
    </row>
    <row r="228" spans="1:12" ht="36" customHeight="1">
      <c r="A228" s="17" t="s">
        <v>4829</v>
      </c>
      <c r="B228" s="31" t="s">
        <v>983</v>
      </c>
      <c r="C228" s="31" t="s">
        <v>865</v>
      </c>
      <c r="D228" s="21">
        <v>12000</v>
      </c>
      <c r="E228" s="13">
        <v>41662</v>
      </c>
      <c r="F228" s="252">
        <v>43378</v>
      </c>
      <c r="G228" s="253">
        <v>12001</v>
      </c>
      <c r="H228" s="22">
        <f>IF(I228&lt;=12000,$F$5+(I228/24),"error")</f>
        <v>44678.887499999997</v>
      </c>
      <c r="I228" s="23">
        <f t="shared" ref="I228:I248" si="34">D228-($F$4-G228)</f>
        <v>2637.2999999999993</v>
      </c>
      <c r="J228" s="17" t="str">
        <f t="shared" si="27"/>
        <v>NOT DUE</v>
      </c>
      <c r="K228" s="31" t="s">
        <v>986</v>
      </c>
      <c r="L228" s="20"/>
    </row>
    <row r="229" spans="1:12" ht="36" customHeight="1">
      <c r="A229" s="17" t="s">
        <v>4830</v>
      </c>
      <c r="B229" s="31" t="s">
        <v>984</v>
      </c>
      <c r="C229" s="31" t="s">
        <v>985</v>
      </c>
      <c r="D229" s="21">
        <v>12000</v>
      </c>
      <c r="E229" s="13">
        <v>41662</v>
      </c>
      <c r="F229" s="252">
        <v>43378</v>
      </c>
      <c r="G229" s="27">
        <v>12001</v>
      </c>
      <c r="H229" s="22">
        <f t="shared" ref="H229:H231" si="35">IF(I229&lt;=12000,$F$5+(I229/24),"error")</f>
        <v>44678.887499999997</v>
      </c>
      <c r="I229" s="23">
        <f t="shared" si="34"/>
        <v>2637.2999999999993</v>
      </c>
      <c r="J229" s="17" t="str">
        <f t="shared" si="27"/>
        <v>NOT DUE</v>
      </c>
      <c r="K229" s="31" t="s">
        <v>987</v>
      </c>
      <c r="L229" s="20" t="s">
        <v>5185</v>
      </c>
    </row>
    <row r="230" spans="1:12" ht="36" customHeight="1">
      <c r="A230" s="17" t="s">
        <v>4831</v>
      </c>
      <c r="B230" s="31" t="s">
        <v>990</v>
      </c>
      <c r="C230" s="31" t="s">
        <v>867</v>
      </c>
      <c r="D230" s="43">
        <v>12000</v>
      </c>
      <c r="E230" s="13">
        <v>41662</v>
      </c>
      <c r="F230" s="13">
        <v>43469</v>
      </c>
      <c r="G230" s="27">
        <v>12910</v>
      </c>
      <c r="H230" s="22">
        <f t="shared" si="35"/>
        <v>44716.762499999997</v>
      </c>
      <c r="I230" s="23">
        <f t="shared" si="34"/>
        <v>3546.2999999999993</v>
      </c>
      <c r="J230" s="17" t="str">
        <f t="shared" si="27"/>
        <v>NOT DUE</v>
      </c>
      <c r="K230" s="31" t="s">
        <v>998</v>
      </c>
      <c r="L230" s="123"/>
    </row>
    <row r="231" spans="1:12" ht="36" customHeight="1">
      <c r="A231" s="17" t="s">
        <v>4832</v>
      </c>
      <c r="B231" s="31" t="s">
        <v>990</v>
      </c>
      <c r="C231" s="31" t="s">
        <v>991</v>
      </c>
      <c r="D231" s="43">
        <v>12000</v>
      </c>
      <c r="E231" s="13">
        <v>41662</v>
      </c>
      <c r="F231" s="13">
        <v>43469</v>
      </c>
      <c r="G231" s="27">
        <v>12910</v>
      </c>
      <c r="H231" s="22">
        <f t="shared" si="35"/>
        <v>44716.762499999997</v>
      </c>
      <c r="I231" s="23">
        <f t="shared" si="34"/>
        <v>3546.2999999999993</v>
      </c>
      <c r="J231" s="17" t="str">
        <f t="shared" si="27"/>
        <v>NOT DUE</v>
      </c>
      <c r="K231" s="31" t="s">
        <v>999</v>
      </c>
      <c r="L231" s="123"/>
    </row>
    <row r="232" spans="1:12" ht="36" customHeight="1">
      <c r="A232" s="17" t="s">
        <v>4833</v>
      </c>
      <c r="B232" s="31" t="s">
        <v>992</v>
      </c>
      <c r="C232" s="31" t="s">
        <v>993</v>
      </c>
      <c r="D232" s="43">
        <v>6000</v>
      </c>
      <c r="E232" s="13">
        <v>41662</v>
      </c>
      <c r="F232" s="13">
        <v>44182</v>
      </c>
      <c r="G232" s="27">
        <v>18336</v>
      </c>
      <c r="H232" s="22">
        <f>IF(I232&lt;=6000,$F$5+(I232/24),"error")</f>
        <v>44692.845833333333</v>
      </c>
      <c r="I232" s="238">
        <f t="shared" si="34"/>
        <v>2972.2999999999993</v>
      </c>
      <c r="J232" s="17" t="str">
        <f t="shared" si="27"/>
        <v>NOT DUE</v>
      </c>
      <c r="K232" s="31" t="s">
        <v>1000</v>
      </c>
      <c r="L232" s="20"/>
    </row>
    <row r="233" spans="1:12" ht="36" customHeight="1">
      <c r="A233" s="17" t="s">
        <v>4834</v>
      </c>
      <c r="B233" s="31" t="s">
        <v>994</v>
      </c>
      <c r="C233" s="31" t="s">
        <v>865</v>
      </c>
      <c r="D233" s="43">
        <v>24000</v>
      </c>
      <c r="E233" s="13">
        <v>41662</v>
      </c>
      <c r="F233" s="13" t="s">
        <v>4499</v>
      </c>
      <c r="G233" s="27">
        <v>0</v>
      </c>
      <c r="H233" s="22">
        <f>IF(I233&lt;=24000,$F$5+(I233/24),"error")</f>
        <v>44678.845833333333</v>
      </c>
      <c r="I233" s="23">
        <f t="shared" si="34"/>
        <v>2636.2999999999993</v>
      </c>
      <c r="J233" s="17" t="str">
        <f t="shared" si="27"/>
        <v>NOT DUE</v>
      </c>
      <c r="K233" s="31"/>
      <c r="L233" s="20"/>
    </row>
    <row r="234" spans="1:12" ht="36" customHeight="1">
      <c r="A234" s="17" t="s">
        <v>4835</v>
      </c>
      <c r="B234" s="31" t="s">
        <v>995</v>
      </c>
      <c r="C234" s="31" t="s">
        <v>996</v>
      </c>
      <c r="D234" s="43">
        <v>12000</v>
      </c>
      <c r="E234" s="13">
        <v>41662</v>
      </c>
      <c r="F234" s="252">
        <v>44307</v>
      </c>
      <c r="G234" s="27">
        <v>19107</v>
      </c>
      <c r="H234" s="22">
        <f>IF(I234&lt;=12000,$F$5+(I234/24),"error")</f>
        <v>44974.970833333333</v>
      </c>
      <c r="I234" s="23">
        <f t="shared" si="34"/>
        <v>9743.2999999999993</v>
      </c>
      <c r="J234" s="17" t="str">
        <f t="shared" si="27"/>
        <v>NOT DUE</v>
      </c>
      <c r="K234" s="31" t="s">
        <v>1001</v>
      </c>
      <c r="L234" s="20"/>
    </row>
    <row r="235" spans="1:12" ht="36" customHeight="1">
      <c r="A235" s="17" t="s">
        <v>4836</v>
      </c>
      <c r="B235" s="31" t="s">
        <v>995</v>
      </c>
      <c r="C235" s="31" t="s">
        <v>996</v>
      </c>
      <c r="D235" s="43">
        <v>24000</v>
      </c>
      <c r="E235" s="13">
        <v>41662</v>
      </c>
      <c r="F235" s="13" t="s">
        <v>4499</v>
      </c>
      <c r="G235" s="27">
        <v>0</v>
      </c>
      <c r="H235" s="22">
        <f>IF(I235&lt;=24000,$F$5+(I235/24),"error")</f>
        <v>44678.845833333333</v>
      </c>
      <c r="I235" s="23">
        <f t="shared" si="34"/>
        <v>2636.2999999999993</v>
      </c>
      <c r="J235" s="17" t="str">
        <f t="shared" si="27"/>
        <v>NOT DUE</v>
      </c>
      <c r="K235" s="31" t="s">
        <v>1002</v>
      </c>
      <c r="L235" s="20"/>
    </row>
    <row r="236" spans="1:12" ht="36" customHeight="1">
      <c r="A236" s="17" t="s">
        <v>4837</v>
      </c>
      <c r="B236" s="31" t="s">
        <v>997</v>
      </c>
      <c r="C236" s="31" t="s">
        <v>972</v>
      </c>
      <c r="D236" s="43">
        <v>12000</v>
      </c>
      <c r="E236" s="13">
        <v>41662</v>
      </c>
      <c r="F236" s="252">
        <v>43378</v>
      </c>
      <c r="G236" s="27">
        <v>12001</v>
      </c>
      <c r="H236" s="22">
        <f t="shared" ref="H236:H241" si="36">IF(I236&lt;=12000,$F$5+(I236/24),"error")</f>
        <v>44678.887499999997</v>
      </c>
      <c r="I236" s="23">
        <f t="shared" si="34"/>
        <v>2637.2999999999993</v>
      </c>
      <c r="J236" s="17" t="str">
        <f t="shared" si="27"/>
        <v>NOT DUE</v>
      </c>
      <c r="K236" s="31" t="s">
        <v>1003</v>
      </c>
      <c r="L236" s="20"/>
    </row>
    <row r="237" spans="1:12" ht="36" customHeight="1">
      <c r="A237" s="17" t="s">
        <v>4838</v>
      </c>
      <c r="B237" s="31" t="s">
        <v>1011</v>
      </c>
      <c r="C237" s="31" t="s">
        <v>867</v>
      </c>
      <c r="D237" s="43">
        <v>12000</v>
      </c>
      <c r="E237" s="13">
        <v>41662</v>
      </c>
      <c r="F237" s="13">
        <v>43434</v>
      </c>
      <c r="G237" s="27">
        <v>12490</v>
      </c>
      <c r="H237" s="22">
        <f t="shared" si="36"/>
        <v>44699.262499999997</v>
      </c>
      <c r="I237" s="23">
        <f t="shared" si="34"/>
        <v>3126.2999999999993</v>
      </c>
      <c r="J237" s="17" t="str">
        <f t="shared" si="27"/>
        <v>NOT DUE</v>
      </c>
      <c r="K237" s="31" t="s">
        <v>1020</v>
      </c>
      <c r="L237" s="20"/>
    </row>
    <row r="238" spans="1:12" ht="36" customHeight="1">
      <c r="A238" s="17" t="s">
        <v>4839</v>
      </c>
      <c r="B238" s="31" t="s">
        <v>1011</v>
      </c>
      <c r="C238" s="31" t="s">
        <v>1012</v>
      </c>
      <c r="D238" s="43">
        <v>12000</v>
      </c>
      <c r="E238" s="13">
        <v>41662</v>
      </c>
      <c r="F238" s="13">
        <v>43434</v>
      </c>
      <c r="G238" s="27">
        <v>12490</v>
      </c>
      <c r="H238" s="22">
        <f t="shared" si="36"/>
        <v>44699.262499999997</v>
      </c>
      <c r="I238" s="23">
        <f t="shared" si="34"/>
        <v>3126.2999999999993</v>
      </c>
      <c r="J238" s="17" t="str">
        <f t="shared" si="27"/>
        <v>NOT DUE</v>
      </c>
      <c r="K238" s="31" t="s">
        <v>1021</v>
      </c>
      <c r="L238" s="20"/>
    </row>
    <row r="239" spans="1:12" ht="36" customHeight="1">
      <c r="A239" s="17" t="s">
        <v>4840</v>
      </c>
      <c r="B239" s="31" t="s">
        <v>1011</v>
      </c>
      <c r="C239" s="31" t="s">
        <v>1013</v>
      </c>
      <c r="D239" s="43">
        <v>12000</v>
      </c>
      <c r="E239" s="13">
        <v>41662</v>
      </c>
      <c r="F239" s="13">
        <v>43434</v>
      </c>
      <c r="G239" s="27">
        <v>12490</v>
      </c>
      <c r="H239" s="22">
        <f t="shared" si="36"/>
        <v>44699.262499999997</v>
      </c>
      <c r="I239" s="23">
        <f t="shared" si="34"/>
        <v>3126.2999999999993</v>
      </c>
      <c r="J239" s="17" t="str">
        <f t="shared" si="27"/>
        <v>NOT DUE</v>
      </c>
      <c r="K239" s="31" t="s">
        <v>1021</v>
      </c>
      <c r="L239" s="20"/>
    </row>
    <row r="240" spans="1:12" ht="36" customHeight="1">
      <c r="A240" s="17" t="s">
        <v>4841</v>
      </c>
      <c r="B240" s="31" t="s">
        <v>1014</v>
      </c>
      <c r="C240" s="31" t="s">
        <v>1015</v>
      </c>
      <c r="D240" s="43">
        <v>12000</v>
      </c>
      <c r="E240" s="13">
        <v>41662</v>
      </c>
      <c r="F240" s="252">
        <v>43378</v>
      </c>
      <c r="G240" s="27">
        <v>12001</v>
      </c>
      <c r="H240" s="22">
        <f t="shared" si="36"/>
        <v>44678.887499999997</v>
      </c>
      <c r="I240" s="23">
        <f t="shared" si="34"/>
        <v>2637.2999999999993</v>
      </c>
      <c r="J240" s="17" t="str">
        <f t="shared" si="27"/>
        <v>NOT DUE</v>
      </c>
      <c r="K240" s="31" t="s">
        <v>1022</v>
      </c>
      <c r="L240" s="20"/>
    </row>
    <row r="241" spans="1:12" ht="36" customHeight="1">
      <c r="A241" s="17" t="s">
        <v>4842</v>
      </c>
      <c r="B241" s="31" t="s">
        <v>1023</v>
      </c>
      <c r="C241" s="31" t="s">
        <v>1024</v>
      </c>
      <c r="D241" s="43">
        <v>12000</v>
      </c>
      <c r="E241" s="13">
        <v>41662</v>
      </c>
      <c r="F241" s="252">
        <v>43378</v>
      </c>
      <c r="G241" s="27">
        <v>12001</v>
      </c>
      <c r="H241" s="22">
        <f t="shared" si="36"/>
        <v>44678.887499999997</v>
      </c>
      <c r="I241" s="23">
        <f t="shared" si="34"/>
        <v>2637.2999999999993</v>
      </c>
      <c r="J241" s="17" t="str">
        <f t="shared" si="27"/>
        <v>NOT DUE</v>
      </c>
      <c r="K241" s="31" t="s">
        <v>1032</v>
      </c>
      <c r="L241" s="20" t="s">
        <v>4460</v>
      </c>
    </row>
    <row r="242" spans="1:12" ht="36" customHeight="1">
      <c r="A242" s="17" t="s">
        <v>4843</v>
      </c>
      <c r="B242" s="31" t="s">
        <v>1025</v>
      </c>
      <c r="C242" s="31" t="s">
        <v>1026</v>
      </c>
      <c r="D242" s="43">
        <v>24000</v>
      </c>
      <c r="E242" s="13">
        <v>41662</v>
      </c>
      <c r="F242" s="13">
        <v>41565</v>
      </c>
      <c r="G242" s="27">
        <v>0</v>
      </c>
      <c r="H242" s="22">
        <f>IF(I242&lt;=24000,$F$5+(I242/24),"error")</f>
        <v>44678.845833333333</v>
      </c>
      <c r="I242" s="23">
        <f t="shared" si="34"/>
        <v>2636.2999999999993</v>
      </c>
      <c r="J242" s="17" t="str">
        <f t="shared" si="27"/>
        <v>NOT DUE</v>
      </c>
      <c r="K242" s="31" t="s">
        <v>1033</v>
      </c>
      <c r="L242" s="20"/>
    </row>
    <row r="243" spans="1:12" ht="36" customHeight="1">
      <c r="A243" s="17" t="s">
        <v>4844</v>
      </c>
      <c r="B243" s="31" t="s">
        <v>1025</v>
      </c>
      <c r="C243" s="31" t="s">
        <v>1027</v>
      </c>
      <c r="D243" s="43">
        <v>24000</v>
      </c>
      <c r="E243" s="13">
        <v>41662</v>
      </c>
      <c r="F243" s="13">
        <v>41565</v>
      </c>
      <c r="G243" s="27">
        <v>0</v>
      </c>
      <c r="H243" s="22">
        <f>IF(I243&lt;=24000,$F$5+(I243/24),"error")</f>
        <v>44678.845833333333</v>
      </c>
      <c r="I243" s="23">
        <f t="shared" si="34"/>
        <v>2636.2999999999993</v>
      </c>
      <c r="J243" s="17" t="str">
        <f t="shared" si="27"/>
        <v>NOT DUE</v>
      </c>
      <c r="K243" s="31" t="s">
        <v>1034</v>
      </c>
      <c r="L243" s="20"/>
    </row>
    <row r="244" spans="1:12" ht="36" customHeight="1">
      <c r="A244" s="17" t="s">
        <v>4845</v>
      </c>
      <c r="B244" s="31" t="s">
        <v>1025</v>
      </c>
      <c r="C244" s="31" t="s">
        <v>1028</v>
      </c>
      <c r="D244" s="43">
        <v>6000</v>
      </c>
      <c r="E244" s="13">
        <v>41662</v>
      </c>
      <c r="F244" s="13">
        <v>44182</v>
      </c>
      <c r="G244" s="27">
        <v>18336</v>
      </c>
      <c r="H244" s="22">
        <f>IF(I244&lt;=6000,$F$5+(I244/24),"error")</f>
        <v>44692.845833333333</v>
      </c>
      <c r="I244" s="238">
        <f t="shared" si="34"/>
        <v>2972.2999999999993</v>
      </c>
      <c r="J244" s="17" t="str">
        <f t="shared" si="27"/>
        <v>NOT DUE</v>
      </c>
      <c r="K244" s="31" t="s">
        <v>1033</v>
      </c>
      <c r="L244" s="20"/>
    </row>
    <row r="245" spans="1:12" ht="36" customHeight="1">
      <c r="A245" s="17" t="s">
        <v>4846</v>
      </c>
      <c r="B245" s="31" t="s">
        <v>1029</v>
      </c>
      <c r="C245" s="31" t="s">
        <v>1030</v>
      </c>
      <c r="D245" s="21">
        <v>12000</v>
      </c>
      <c r="E245" s="13">
        <v>41662</v>
      </c>
      <c r="F245" s="252">
        <v>43378</v>
      </c>
      <c r="G245" s="27">
        <v>12001</v>
      </c>
      <c r="H245" s="22">
        <f>IF(I245&lt;=12000,$F$5+(I245/24),"error")</f>
        <v>44678.887499999997</v>
      </c>
      <c r="I245" s="23">
        <f t="shared" si="34"/>
        <v>2637.2999999999993</v>
      </c>
      <c r="J245" s="17" t="str">
        <f t="shared" si="27"/>
        <v>NOT DUE</v>
      </c>
      <c r="K245" s="31" t="s">
        <v>1035</v>
      </c>
      <c r="L245" s="20" t="s">
        <v>4460</v>
      </c>
    </row>
    <row r="246" spans="1:12" ht="36" customHeight="1">
      <c r="A246" s="17" t="s">
        <v>4847</v>
      </c>
      <c r="B246" s="31" t="s">
        <v>1031</v>
      </c>
      <c r="C246" s="31" t="s">
        <v>971</v>
      </c>
      <c r="D246" s="21">
        <v>500</v>
      </c>
      <c r="E246" s="13">
        <v>41662</v>
      </c>
      <c r="F246" s="13">
        <v>44537</v>
      </c>
      <c r="G246" s="27">
        <v>20961</v>
      </c>
      <c r="H246" s="22">
        <f>IF(I246&lt;=500,$F$5+(I246/24),"error")</f>
        <v>44573.054166666669</v>
      </c>
      <c r="I246" s="238">
        <f t="shared" si="34"/>
        <v>97.299999999999272</v>
      </c>
      <c r="J246" s="17" t="str">
        <f t="shared" si="27"/>
        <v>NOT DUE</v>
      </c>
      <c r="K246" s="31" t="s">
        <v>1036</v>
      </c>
      <c r="L246" s="125"/>
    </row>
    <row r="247" spans="1:12" ht="36" customHeight="1">
      <c r="A247" s="17" t="s">
        <v>4848</v>
      </c>
      <c r="B247" s="31" t="s">
        <v>1046</v>
      </c>
      <c r="C247" s="31" t="s">
        <v>1043</v>
      </c>
      <c r="D247" s="21">
        <v>300</v>
      </c>
      <c r="E247" s="13">
        <v>41662</v>
      </c>
      <c r="F247" s="13">
        <v>44568</v>
      </c>
      <c r="G247" s="27">
        <v>21363</v>
      </c>
      <c r="H247" s="22">
        <f>IF(I247&lt;=300,$F$5+(I247/24),"error")</f>
        <v>44581.470833333333</v>
      </c>
      <c r="I247" s="238">
        <f t="shared" si="34"/>
        <v>299.29999999999927</v>
      </c>
      <c r="J247" s="17" t="str">
        <f t="shared" si="27"/>
        <v>NOT DUE</v>
      </c>
      <c r="K247" s="31" t="s">
        <v>1049</v>
      </c>
      <c r="L247" s="241"/>
    </row>
    <row r="248" spans="1:12" ht="36" customHeight="1">
      <c r="A248" s="17" t="s">
        <v>4849</v>
      </c>
      <c r="B248" s="31" t="s">
        <v>1044</v>
      </c>
      <c r="C248" s="31" t="s">
        <v>1045</v>
      </c>
      <c r="D248" s="43">
        <v>300</v>
      </c>
      <c r="E248" s="13">
        <v>41662</v>
      </c>
      <c r="F248" s="13">
        <v>44568</v>
      </c>
      <c r="G248" s="27">
        <v>21363</v>
      </c>
      <c r="H248" s="22">
        <f>IF(I248&lt;=300,$F$5+(I248/24),"error")</f>
        <v>44581.470833333333</v>
      </c>
      <c r="I248" s="238">
        <f t="shared" si="34"/>
        <v>299.29999999999927</v>
      </c>
      <c r="J248" s="17" t="str">
        <f t="shared" si="27"/>
        <v>NOT DUE</v>
      </c>
      <c r="K248" s="31" t="s">
        <v>1050</v>
      </c>
      <c r="L248" s="241"/>
    </row>
    <row r="249" spans="1:12" ht="36" customHeight="1">
      <c r="A249" s="17" t="s">
        <v>4850</v>
      </c>
      <c r="B249" s="31" t="s">
        <v>392</v>
      </c>
      <c r="C249" s="31" t="s">
        <v>393</v>
      </c>
      <c r="D249" s="43" t="s">
        <v>4</v>
      </c>
      <c r="E249" s="13">
        <v>41662</v>
      </c>
      <c r="F249" s="13">
        <v>44540</v>
      </c>
      <c r="G249" s="27"/>
      <c r="H249" s="15">
        <f>EDATE(F249-1,1)</f>
        <v>44570</v>
      </c>
      <c r="I249" s="240">
        <f ca="1">IF(ISBLANK(H249),"",H249-DATE(YEAR(NOW()),MONTH(NOW()),DAY(NOW())))</f>
        <v>0</v>
      </c>
      <c r="J249" s="17" t="str">
        <f t="shared" ca="1" si="27"/>
        <v>NOT DUE</v>
      </c>
      <c r="K249" s="31"/>
      <c r="L249" s="312"/>
    </row>
    <row r="250" spans="1:12" ht="36" customHeight="1">
      <c r="A250" s="17" t="s">
        <v>4851</v>
      </c>
      <c r="B250" s="31" t="s">
        <v>1055</v>
      </c>
      <c r="C250" s="31" t="s">
        <v>1060</v>
      </c>
      <c r="D250" s="21"/>
      <c r="E250" s="13">
        <v>41662</v>
      </c>
      <c r="F250" s="13">
        <v>44027</v>
      </c>
      <c r="G250" s="27"/>
      <c r="H250" s="15">
        <f>DATE(YEAR(F250)+1,MONTH(F250),DAY(F250)-1)</f>
        <v>44391</v>
      </c>
      <c r="I250" s="238"/>
      <c r="J250" s="17" t="str">
        <f t="shared" si="27"/>
        <v/>
      </c>
      <c r="K250" s="31" t="s">
        <v>1061</v>
      </c>
      <c r="L250" s="20"/>
    </row>
    <row r="251" spans="1:12" ht="36" customHeight="1">
      <c r="A251" s="17" t="s">
        <v>4852</v>
      </c>
      <c r="B251" s="31" t="s">
        <v>1056</v>
      </c>
      <c r="C251" s="31" t="s">
        <v>971</v>
      </c>
      <c r="D251" s="21">
        <v>300</v>
      </c>
      <c r="E251" s="13">
        <v>41662</v>
      </c>
      <c r="F251" s="13">
        <v>44568</v>
      </c>
      <c r="G251" s="27">
        <v>21363.7</v>
      </c>
      <c r="H251" s="22">
        <f>IF(I251&lt;=300,$F$5+(I251/24),"error")</f>
        <v>44581.5</v>
      </c>
      <c r="I251" s="238">
        <f>D251-($F$4-G251)</f>
        <v>300</v>
      </c>
      <c r="J251" s="17" t="str">
        <f t="shared" si="27"/>
        <v>NOT DUE</v>
      </c>
      <c r="K251" s="31" t="s">
        <v>1062</v>
      </c>
      <c r="L251" s="241"/>
    </row>
    <row r="252" spans="1:12" ht="36" customHeight="1">
      <c r="A252" s="17" t="s">
        <v>4853</v>
      </c>
      <c r="B252" s="31" t="s">
        <v>1057</v>
      </c>
      <c r="C252" s="31" t="s">
        <v>1058</v>
      </c>
      <c r="D252" s="21" t="s">
        <v>1</v>
      </c>
      <c r="E252" s="13">
        <v>41662</v>
      </c>
      <c r="F252" s="13">
        <f>F8</f>
        <v>44569</v>
      </c>
      <c r="G252" s="27"/>
      <c r="H252" s="15">
        <f>DATE(YEAR(F252),MONTH(F252),DAY(F252)+1)</f>
        <v>44570</v>
      </c>
      <c r="I252" s="16">
        <f ca="1">IF(ISBLANK(H252),"",H252-DATE(YEAR(NOW()),MONTH(NOW()),DAY(NOW())))</f>
        <v>0</v>
      </c>
      <c r="J252" s="17" t="str">
        <f t="shared" ca="1" si="27"/>
        <v>NOT DUE</v>
      </c>
      <c r="K252" s="31" t="s">
        <v>1063</v>
      </c>
      <c r="L252" s="125"/>
    </row>
    <row r="253" spans="1:12" ht="36" customHeight="1">
      <c r="A253" s="17" t="s">
        <v>4854</v>
      </c>
      <c r="B253" s="31" t="s">
        <v>995</v>
      </c>
      <c r="C253" s="31" t="s">
        <v>1059</v>
      </c>
      <c r="D253" s="21">
        <v>2000</v>
      </c>
      <c r="E253" s="13">
        <v>41662</v>
      </c>
      <c r="F253" s="13">
        <v>44568</v>
      </c>
      <c r="G253" s="27">
        <v>21363.7</v>
      </c>
      <c r="H253" s="22">
        <f>IF(I253&lt;=2000,$F$5+(I253/24),"error")</f>
        <v>44652.333333333336</v>
      </c>
      <c r="I253" s="238">
        <f>D253-($F$4-G253)</f>
        <v>2000</v>
      </c>
      <c r="J253" s="17" t="str">
        <f t="shared" si="27"/>
        <v>NOT DUE</v>
      </c>
      <c r="K253" s="31" t="s">
        <v>1064</v>
      </c>
      <c r="L253" s="313" t="s">
        <v>5221</v>
      </c>
    </row>
    <row r="254" spans="1:12" ht="36" customHeight="1">
      <c r="A254" s="17" t="s">
        <v>4855</v>
      </c>
      <c r="B254" s="31" t="s">
        <v>1071</v>
      </c>
      <c r="C254" s="31" t="s">
        <v>1072</v>
      </c>
      <c r="D254" s="21">
        <v>500</v>
      </c>
      <c r="E254" s="13">
        <v>41662</v>
      </c>
      <c r="F254" s="13">
        <v>44540</v>
      </c>
      <c r="G254" s="27">
        <v>20961</v>
      </c>
      <c r="H254" s="22">
        <f>IF(I254&lt;=500,$F$5+(I254/24),"error")</f>
        <v>44573.054166666669</v>
      </c>
      <c r="I254" s="238">
        <f>D254-($F$4-G254)</f>
        <v>97.299999999999272</v>
      </c>
      <c r="J254" s="17" t="str">
        <f t="shared" si="27"/>
        <v>NOT DUE</v>
      </c>
      <c r="K254" s="31" t="s">
        <v>1077</v>
      </c>
      <c r="L254" s="312"/>
    </row>
    <row r="255" spans="1:12" ht="36" customHeight="1">
      <c r="A255" s="17" t="s">
        <v>4856</v>
      </c>
      <c r="B255" s="31" t="s">
        <v>1073</v>
      </c>
      <c r="C255" s="31" t="s">
        <v>1074</v>
      </c>
      <c r="D255" s="21" t="s">
        <v>26</v>
      </c>
      <c r="E255" s="13">
        <v>41662</v>
      </c>
      <c r="F255" s="13">
        <f>F256-1</f>
        <v>44568</v>
      </c>
      <c r="G255" s="27"/>
      <c r="H255" s="15">
        <f>DATE(YEAR(F255),MONTH(F255),DAY(F255)+7)</f>
        <v>44575</v>
      </c>
      <c r="I255" s="16">
        <f t="shared" ref="I255:I318" ca="1" si="37">IF(ISBLANK(H255),"",H255-DATE(YEAR(NOW()),MONTH(NOW()),DAY(NOW())))</f>
        <v>5</v>
      </c>
      <c r="J255" s="17" t="str">
        <f t="shared" ca="1" si="27"/>
        <v>NOT DUE</v>
      </c>
      <c r="K255" s="31" t="s">
        <v>1078</v>
      </c>
      <c r="L255" s="20"/>
    </row>
    <row r="256" spans="1:12" ht="36" customHeight="1">
      <c r="A256" s="17" t="s">
        <v>4857</v>
      </c>
      <c r="B256" s="31" t="s">
        <v>1079</v>
      </c>
      <c r="C256" s="31" t="s">
        <v>1080</v>
      </c>
      <c r="D256" s="21" t="s">
        <v>1</v>
      </c>
      <c r="E256" s="13">
        <v>41662</v>
      </c>
      <c r="F256" s="13">
        <f>F252</f>
        <v>44569</v>
      </c>
      <c r="G256" s="27"/>
      <c r="H256" s="15">
        <f t="shared" ref="H256:H269" si="38">DATE(YEAR(F256),MONTH(F256),DAY(F256)+1)</f>
        <v>44570</v>
      </c>
      <c r="I256" s="16">
        <f t="shared" ca="1" si="37"/>
        <v>0</v>
      </c>
      <c r="J256" s="17" t="str">
        <f t="shared" ca="1" si="27"/>
        <v>NOT DUE</v>
      </c>
      <c r="K256" s="31" t="s">
        <v>1106</v>
      </c>
      <c r="L256" s="20" t="s">
        <v>4460</v>
      </c>
    </row>
    <row r="257" spans="1:12" ht="36" customHeight="1">
      <c r="A257" s="17" t="s">
        <v>4858</v>
      </c>
      <c r="B257" s="31" t="s">
        <v>1081</v>
      </c>
      <c r="C257" s="31" t="s">
        <v>1082</v>
      </c>
      <c r="D257" s="21" t="s">
        <v>1</v>
      </c>
      <c r="E257" s="13">
        <v>41662</v>
      </c>
      <c r="F257" s="13">
        <f t="shared" ref="F257:F269" si="39">F256</f>
        <v>44569</v>
      </c>
      <c r="G257" s="27"/>
      <c r="H257" s="15">
        <f t="shared" si="38"/>
        <v>44570</v>
      </c>
      <c r="I257" s="16">
        <f t="shared" ca="1" si="37"/>
        <v>0</v>
      </c>
      <c r="J257" s="17" t="str">
        <f t="shared" ca="1" si="27"/>
        <v>NOT DUE</v>
      </c>
      <c r="K257" s="31" t="s">
        <v>1107</v>
      </c>
      <c r="L257" s="20" t="s">
        <v>4460</v>
      </c>
    </row>
    <row r="258" spans="1:12" ht="36" customHeight="1">
      <c r="A258" s="17" t="s">
        <v>4859</v>
      </c>
      <c r="B258" s="31" t="s">
        <v>1083</v>
      </c>
      <c r="C258" s="31" t="s">
        <v>1082</v>
      </c>
      <c r="D258" s="21" t="s">
        <v>1</v>
      </c>
      <c r="E258" s="13">
        <v>41662</v>
      </c>
      <c r="F258" s="13">
        <f t="shared" si="39"/>
        <v>44569</v>
      </c>
      <c r="G258" s="27"/>
      <c r="H258" s="15">
        <f t="shared" si="38"/>
        <v>44570</v>
      </c>
      <c r="I258" s="16">
        <f t="shared" ca="1" si="37"/>
        <v>0</v>
      </c>
      <c r="J258" s="17" t="str">
        <f t="shared" ca="1" si="27"/>
        <v>NOT DUE</v>
      </c>
      <c r="K258" s="31" t="s">
        <v>1108</v>
      </c>
      <c r="L258" s="20" t="s">
        <v>4460</v>
      </c>
    </row>
    <row r="259" spans="1:12" ht="36" customHeight="1">
      <c r="A259" s="17" t="s">
        <v>4860</v>
      </c>
      <c r="B259" s="31" t="s">
        <v>1084</v>
      </c>
      <c r="C259" s="31" t="s">
        <v>1085</v>
      </c>
      <c r="D259" s="21" t="s">
        <v>1</v>
      </c>
      <c r="E259" s="13">
        <v>41662</v>
      </c>
      <c r="F259" s="13">
        <f t="shared" si="39"/>
        <v>44569</v>
      </c>
      <c r="G259" s="27"/>
      <c r="H259" s="15">
        <f t="shared" si="38"/>
        <v>44570</v>
      </c>
      <c r="I259" s="16">
        <f t="shared" ca="1" si="37"/>
        <v>0</v>
      </c>
      <c r="J259" s="17" t="str">
        <f t="shared" ca="1" si="27"/>
        <v>NOT DUE</v>
      </c>
      <c r="K259" s="31" t="s">
        <v>1109</v>
      </c>
      <c r="L259" s="20" t="s">
        <v>4460</v>
      </c>
    </row>
    <row r="260" spans="1:12" ht="36" customHeight="1">
      <c r="A260" s="17" t="s">
        <v>4861</v>
      </c>
      <c r="B260" s="31" t="s">
        <v>1086</v>
      </c>
      <c r="C260" s="31" t="s">
        <v>1087</v>
      </c>
      <c r="D260" s="21" t="s">
        <v>1</v>
      </c>
      <c r="E260" s="13">
        <v>41662</v>
      </c>
      <c r="F260" s="13">
        <f t="shared" si="39"/>
        <v>44569</v>
      </c>
      <c r="G260" s="27"/>
      <c r="H260" s="15">
        <f t="shared" si="38"/>
        <v>44570</v>
      </c>
      <c r="I260" s="16">
        <f t="shared" ca="1" si="37"/>
        <v>0</v>
      </c>
      <c r="J260" s="17" t="str">
        <f t="shared" ca="1" si="27"/>
        <v>NOT DUE</v>
      </c>
      <c r="K260" s="31" t="s">
        <v>1110</v>
      </c>
      <c r="L260" s="20" t="s">
        <v>4460</v>
      </c>
    </row>
    <row r="261" spans="1:12" ht="36" customHeight="1">
      <c r="A261" s="17" t="s">
        <v>4862</v>
      </c>
      <c r="B261" s="31" t="s">
        <v>1088</v>
      </c>
      <c r="C261" s="31" t="s">
        <v>1089</v>
      </c>
      <c r="D261" s="21" t="s">
        <v>1</v>
      </c>
      <c r="E261" s="13">
        <v>41662</v>
      </c>
      <c r="F261" s="13">
        <f t="shared" si="39"/>
        <v>44569</v>
      </c>
      <c r="G261" s="27"/>
      <c r="H261" s="15">
        <f t="shared" si="38"/>
        <v>44570</v>
      </c>
      <c r="I261" s="16">
        <f t="shared" ca="1" si="37"/>
        <v>0</v>
      </c>
      <c r="J261" s="17" t="str">
        <f t="shared" ca="1" si="27"/>
        <v>NOT DUE</v>
      </c>
      <c r="K261" s="31" t="s">
        <v>1111</v>
      </c>
      <c r="L261" s="20" t="s">
        <v>4460</v>
      </c>
    </row>
    <row r="262" spans="1:12" ht="36" customHeight="1">
      <c r="A262" s="17" t="s">
        <v>4863</v>
      </c>
      <c r="B262" s="31" t="s">
        <v>1090</v>
      </c>
      <c r="C262" s="31" t="s">
        <v>1091</v>
      </c>
      <c r="D262" s="21" t="s">
        <v>1</v>
      </c>
      <c r="E262" s="13">
        <v>41662</v>
      </c>
      <c r="F262" s="13">
        <f t="shared" si="39"/>
        <v>44569</v>
      </c>
      <c r="G262" s="27"/>
      <c r="H262" s="15">
        <f t="shared" si="38"/>
        <v>44570</v>
      </c>
      <c r="I262" s="16">
        <f t="shared" ca="1" si="37"/>
        <v>0</v>
      </c>
      <c r="J262" s="17" t="str">
        <f t="shared" ca="1" si="27"/>
        <v>NOT DUE</v>
      </c>
      <c r="K262" s="31" t="s">
        <v>1112</v>
      </c>
      <c r="L262" s="20" t="s">
        <v>4460</v>
      </c>
    </row>
    <row r="263" spans="1:12" ht="36" customHeight="1">
      <c r="A263" s="17" t="s">
        <v>4864</v>
      </c>
      <c r="B263" s="31" t="s">
        <v>1092</v>
      </c>
      <c r="C263" s="31" t="s">
        <v>1093</v>
      </c>
      <c r="D263" s="21" t="s">
        <v>1</v>
      </c>
      <c r="E263" s="13">
        <v>41662</v>
      </c>
      <c r="F263" s="13">
        <f t="shared" si="39"/>
        <v>44569</v>
      </c>
      <c r="G263" s="27"/>
      <c r="H263" s="15">
        <f t="shared" si="38"/>
        <v>44570</v>
      </c>
      <c r="I263" s="16">
        <f t="shared" ca="1" si="37"/>
        <v>0</v>
      </c>
      <c r="J263" s="17" t="str">
        <f t="shared" ca="1" si="27"/>
        <v>NOT DUE</v>
      </c>
      <c r="K263" s="31" t="s">
        <v>1113</v>
      </c>
      <c r="L263" s="20" t="s">
        <v>4460</v>
      </c>
    </row>
    <row r="264" spans="1:12" ht="36" customHeight="1">
      <c r="A264" s="17" t="s">
        <v>4865</v>
      </c>
      <c r="B264" s="31" t="s">
        <v>1094</v>
      </c>
      <c r="C264" s="31" t="s">
        <v>1095</v>
      </c>
      <c r="D264" s="21" t="s">
        <v>1</v>
      </c>
      <c r="E264" s="13">
        <v>41662</v>
      </c>
      <c r="F264" s="13">
        <f t="shared" si="39"/>
        <v>44569</v>
      </c>
      <c r="G264" s="27"/>
      <c r="H264" s="15">
        <f t="shared" si="38"/>
        <v>44570</v>
      </c>
      <c r="I264" s="16">
        <f t="shared" ca="1" si="37"/>
        <v>0</v>
      </c>
      <c r="J264" s="17" t="str">
        <f t="shared" ca="1" si="27"/>
        <v>NOT DUE</v>
      </c>
      <c r="K264" s="31" t="s">
        <v>1114</v>
      </c>
      <c r="L264" s="20" t="s">
        <v>4460</v>
      </c>
    </row>
    <row r="265" spans="1:12" ht="36" customHeight="1">
      <c r="A265" s="17" t="s">
        <v>4866</v>
      </c>
      <c r="B265" s="31" t="s">
        <v>1096</v>
      </c>
      <c r="C265" s="31" t="s">
        <v>1097</v>
      </c>
      <c r="D265" s="21" t="s">
        <v>1</v>
      </c>
      <c r="E265" s="13">
        <v>41662</v>
      </c>
      <c r="F265" s="13">
        <f t="shared" si="39"/>
        <v>44569</v>
      </c>
      <c r="G265" s="27"/>
      <c r="H265" s="15">
        <f t="shared" si="38"/>
        <v>44570</v>
      </c>
      <c r="I265" s="16">
        <f t="shared" ca="1" si="37"/>
        <v>0</v>
      </c>
      <c r="J265" s="17" t="str">
        <f t="shared" ref="J265:J331" ca="1" si="40">IF(I265="","",IF(I265&lt;0,"OVERDUE","NOT DUE"))</f>
        <v>NOT DUE</v>
      </c>
      <c r="K265" s="31" t="s">
        <v>1115</v>
      </c>
      <c r="L265" s="20" t="s">
        <v>4460</v>
      </c>
    </row>
    <row r="266" spans="1:12" ht="36" customHeight="1">
      <c r="A266" s="17" t="s">
        <v>4867</v>
      </c>
      <c r="B266" s="31" t="s">
        <v>1098</v>
      </c>
      <c r="C266" s="31" t="s">
        <v>1097</v>
      </c>
      <c r="D266" s="21" t="s">
        <v>1</v>
      </c>
      <c r="E266" s="13">
        <v>41662</v>
      </c>
      <c r="F266" s="13">
        <f t="shared" si="39"/>
        <v>44569</v>
      </c>
      <c r="G266" s="27"/>
      <c r="H266" s="15">
        <f t="shared" si="38"/>
        <v>44570</v>
      </c>
      <c r="I266" s="16">
        <f t="shared" ca="1" si="37"/>
        <v>0</v>
      </c>
      <c r="J266" s="17" t="str">
        <f t="shared" ca="1" si="40"/>
        <v>NOT DUE</v>
      </c>
      <c r="K266" s="31" t="s">
        <v>1116</v>
      </c>
      <c r="L266" s="20" t="s">
        <v>4460</v>
      </c>
    </row>
    <row r="267" spans="1:12" ht="36" customHeight="1">
      <c r="A267" s="17" t="s">
        <v>4868</v>
      </c>
      <c r="B267" s="31" t="s">
        <v>1099</v>
      </c>
      <c r="C267" s="31" t="s">
        <v>1100</v>
      </c>
      <c r="D267" s="21" t="s">
        <v>1</v>
      </c>
      <c r="E267" s="13">
        <v>41662</v>
      </c>
      <c r="F267" s="13">
        <f t="shared" si="39"/>
        <v>44569</v>
      </c>
      <c r="G267" s="27"/>
      <c r="H267" s="15">
        <f t="shared" si="38"/>
        <v>44570</v>
      </c>
      <c r="I267" s="16">
        <f t="shared" ca="1" si="37"/>
        <v>0</v>
      </c>
      <c r="J267" s="17" t="str">
        <f t="shared" ca="1" si="40"/>
        <v>NOT DUE</v>
      </c>
      <c r="K267" s="31" t="s">
        <v>1113</v>
      </c>
      <c r="L267" s="20" t="s">
        <v>4460</v>
      </c>
    </row>
    <row r="268" spans="1:12" ht="36" customHeight="1">
      <c r="A268" s="17" t="s">
        <v>4869</v>
      </c>
      <c r="B268" s="31" t="s">
        <v>1101</v>
      </c>
      <c r="C268" s="31" t="s">
        <v>1097</v>
      </c>
      <c r="D268" s="21" t="s">
        <v>1</v>
      </c>
      <c r="E268" s="13">
        <v>41662</v>
      </c>
      <c r="F268" s="13">
        <f t="shared" si="39"/>
        <v>44569</v>
      </c>
      <c r="G268" s="27"/>
      <c r="H268" s="15">
        <f t="shared" si="38"/>
        <v>44570</v>
      </c>
      <c r="I268" s="16">
        <f t="shared" ca="1" si="37"/>
        <v>0</v>
      </c>
      <c r="J268" s="17" t="str">
        <f t="shared" ca="1" si="40"/>
        <v>NOT DUE</v>
      </c>
      <c r="K268" s="31" t="s">
        <v>1117</v>
      </c>
      <c r="L268" s="20" t="s">
        <v>4460</v>
      </c>
    </row>
    <row r="269" spans="1:12" ht="36" customHeight="1">
      <c r="A269" s="17" t="s">
        <v>4870</v>
      </c>
      <c r="B269" s="31" t="s">
        <v>1102</v>
      </c>
      <c r="C269" s="31" t="s">
        <v>1097</v>
      </c>
      <c r="D269" s="21" t="s">
        <v>1</v>
      </c>
      <c r="E269" s="13">
        <v>41662</v>
      </c>
      <c r="F269" s="13">
        <f t="shared" si="39"/>
        <v>44569</v>
      </c>
      <c r="G269" s="27"/>
      <c r="H269" s="15">
        <f t="shared" si="38"/>
        <v>44570</v>
      </c>
      <c r="I269" s="16">
        <f t="shared" ca="1" si="37"/>
        <v>0</v>
      </c>
      <c r="J269" s="17" t="str">
        <f t="shared" ca="1" si="40"/>
        <v>NOT DUE</v>
      </c>
      <c r="K269" s="31" t="s">
        <v>1118</v>
      </c>
      <c r="L269" s="20" t="s">
        <v>4455</v>
      </c>
    </row>
    <row r="270" spans="1:12" ht="36" customHeight="1">
      <c r="A270" s="17" t="s">
        <v>4871</v>
      </c>
      <c r="B270" s="31" t="s">
        <v>1090</v>
      </c>
      <c r="C270" s="31" t="s">
        <v>1130</v>
      </c>
      <c r="D270" s="21" t="s">
        <v>26</v>
      </c>
      <c r="E270" s="13">
        <v>41662</v>
      </c>
      <c r="F270" s="13">
        <f>F269-1</f>
        <v>44568</v>
      </c>
      <c r="G270" s="27"/>
      <c r="H270" s="15">
        <f>DATE(YEAR(F270),MONTH(F270),DAY(F270)+7)</f>
        <v>44575</v>
      </c>
      <c r="I270" s="16">
        <f t="shared" ca="1" si="37"/>
        <v>5</v>
      </c>
      <c r="J270" s="17" t="str">
        <f t="shared" ca="1" si="40"/>
        <v>NOT DUE</v>
      </c>
      <c r="K270" s="31" t="s">
        <v>1112</v>
      </c>
      <c r="L270" s="20" t="s">
        <v>4455</v>
      </c>
    </row>
    <row r="271" spans="1:12" ht="36" customHeight="1">
      <c r="A271" s="17" t="s">
        <v>4872</v>
      </c>
      <c r="B271" s="31" t="s">
        <v>1131</v>
      </c>
      <c r="C271" s="31" t="s">
        <v>1132</v>
      </c>
      <c r="D271" s="21" t="s">
        <v>26</v>
      </c>
      <c r="E271" s="13">
        <v>41662</v>
      </c>
      <c r="F271" s="13">
        <f>F270</f>
        <v>44568</v>
      </c>
      <c r="G271" s="27"/>
      <c r="H271" s="15">
        <f>DATE(YEAR(F271),MONTH(F271),DAY(F271)+7)</f>
        <v>44575</v>
      </c>
      <c r="I271" s="16">
        <f t="shared" ca="1" si="37"/>
        <v>5</v>
      </c>
      <c r="J271" s="17" t="str">
        <f t="shared" ca="1" si="40"/>
        <v>NOT DUE</v>
      </c>
      <c r="K271" s="31" t="s">
        <v>1137</v>
      </c>
      <c r="L271" s="20" t="s">
        <v>4455</v>
      </c>
    </row>
    <row r="272" spans="1:12" ht="36" customHeight="1">
      <c r="A272" s="17" t="s">
        <v>4873</v>
      </c>
      <c r="B272" s="31" t="s">
        <v>1133</v>
      </c>
      <c r="C272" s="31" t="s">
        <v>1097</v>
      </c>
      <c r="D272" s="21" t="s">
        <v>26</v>
      </c>
      <c r="E272" s="13">
        <v>41662</v>
      </c>
      <c r="F272" s="13">
        <f>F271</f>
        <v>44568</v>
      </c>
      <c r="G272" s="27"/>
      <c r="H272" s="15">
        <f>DATE(YEAR(F272),MONTH(F272),DAY(F272)+7)</f>
        <v>44575</v>
      </c>
      <c r="I272" s="16">
        <f t="shared" ca="1" si="37"/>
        <v>5</v>
      </c>
      <c r="J272" s="17" t="str">
        <f t="shared" ca="1" si="40"/>
        <v>NOT DUE</v>
      </c>
      <c r="K272" s="31" t="s">
        <v>1138</v>
      </c>
      <c r="L272" s="20" t="s">
        <v>4460</v>
      </c>
    </row>
    <row r="273" spans="1:13" ht="36" customHeight="1">
      <c r="A273" s="17" t="s">
        <v>4874</v>
      </c>
      <c r="B273" s="31" t="s">
        <v>1134</v>
      </c>
      <c r="C273" s="31" t="s">
        <v>1135</v>
      </c>
      <c r="D273" s="21" t="s">
        <v>26</v>
      </c>
      <c r="E273" s="13">
        <v>41662</v>
      </c>
      <c r="F273" s="13">
        <f>F272</f>
        <v>44568</v>
      </c>
      <c r="G273" s="27"/>
      <c r="H273" s="15">
        <f>DATE(YEAR(F273),MONTH(F273),DAY(F273)+7)</f>
        <v>44575</v>
      </c>
      <c r="I273" s="16">
        <f t="shared" ca="1" si="37"/>
        <v>5</v>
      </c>
      <c r="J273" s="17" t="str">
        <f t="shared" ca="1" si="40"/>
        <v>NOT DUE</v>
      </c>
      <c r="K273" s="31" t="s">
        <v>1139</v>
      </c>
      <c r="L273" s="20" t="s">
        <v>4460</v>
      </c>
    </row>
    <row r="274" spans="1:13" ht="36" customHeight="1">
      <c r="A274" s="17" t="s">
        <v>4875</v>
      </c>
      <c r="B274" s="31" t="s">
        <v>1136</v>
      </c>
      <c r="C274" s="31" t="s">
        <v>1097</v>
      </c>
      <c r="D274" s="21" t="s">
        <v>26</v>
      </c>
      <c r="E274" s="13">
        <v>41662</v>
      </c>
      <c r="F274" s="13">
        <f>F273</f>
        <v>44568</v>
      </c>
      <c r="G274" s="27"/>
      <c r="H274" s="15">
        <f>DATE(YEAR(F274),MONTH(F274),DAY(F274)+7)</f>
        <v>44575</v>
      </c>
      <c r="I274" s="16">
        <f t="shared" ca="1" si="37"/>
        <v>5</v>
      </c>
      <c r="J274" s="17" t="str">
        <f t="shared" ca="1" si="40"/>
        <v>NOT DUE</v>
      </c>
      <c r="K274" s="31" t="s">
        <v>1140</v>
      </c>
      <c r="L274" s="20" t="s">
        <v>4460</v>
      </c>
    </row>
    <row r="275" spans="1:13" ht="36" customHeight="1">
      <c r="A275" s="17" t="s">
        <v>4876</v>
      </c>
      <c r="B275" s="31" t="s">
        <v>1146</v>
      </c>
      <c r="C275" s="31" t="s">
        <v>1097</v>
      </c>
      <c r="D275" s="21" t="s">
        <v>4</v>
      </c>
      <c r="E275" s="13">
        <v>41662</v>
      </c>
      <c r="F275" s="13">
        <v>44540</v>
      </c>
      <c r="G275" s="27"/>
      <c r="H275" s="15">
        <f>EDATE(F275-1,1)</f>
        <v>44570</v>
      </c>
      <c r="I275" s="16">
        <f t="shared" ca="1" si="37"/>
        <v>0</v>
      </c>
      <c r="J275" s="17" t="str">
        <f t="shared" ca="1" si="40"/>
        <v>NOT DUE</v>
      </c>
      <c r="K275" s="31" t="s">
        <v>1112</v>
      </c>
      <c r="L275" s="20" t="s">
        <v>4460</v>
      </c>
      <c r="M275" s="345"/>
    </row>
    <row r="276" spans="1:13" ht="36" customHeight="1">
      <c r="A276" s="17" t="s">
        <v>4877</v>
      </c>
      <c r="B276" s="31" t="s">
        <v>1147</v>
      </c>
      <c r="C276" s="31" t="s">
        <v>1097</v>
      </c>
      <c r="D276" s="21" t="s">
        <v>4</v>
      </c>
      <c r="E276" s="13">
        <v>41662</v>
      </c>
      <c r="F276" s="13">
        <v>44540</v>
      </c>
      <c r="G276" s="27"/>
      <c r="H276" s="15">
        <f>EDATE(F276-1,1)</f>
        <v>44570</v>
      </c>
      <c r="I276" s="16">
        <f t="shared" ca="1" si="37"/>
        <v>0</v>
      </c>
      <c r="J276" s="17" t="str">
        <f t="shared" ca="1" si="40"/>
        <v>NOT DUE</v>
      </c>
      <c r="K276" s="31" t="s">
        <v>1154</v>
      </c>
      <c r="L276" s="20" t="s">
        <v>4460</v>
      </c>
      <c r="M276" s="345"/>
    </row>
    <row r="277" spans="1:13" ht="36" customHeight="1">
      <c r="A277" s="17" t="s">
        <v>4878</v>
      </c>
      <c r="B277" s="31" t="s">
        <v>1133</v>
      </c>
      <c r="C277" s="31" t="s">
        <v>1097</v>
      </c>
      <c r="D277" s="21" t="s">
        <v>4</v>
      </c>
      <c r="E277" s="13">
        <v>41662</v>
      </c>
      <c r="F277" s="13">
        <v>44540</v>
      </c>
      <c r="G277" s="27"/>
      <c r="H277" s="15">
        <f>EDATE(F277-1,1)</f>
        <v>44570</v>
      </c>
      <c r="I277" s="16">
        <f t="shared" ca="1" si="37"/>
        <v>0</v>
      </c>
      <c r="J277" s="17" t="str">
        <f t="shared" ca="1" si="40"/>
        <v>NOT DUE</v>
      </c>
      <c r="K277" s="31" t="s">
        <v>1155</v>
      </c>
      <c r="L277" s="20" t="s">
        <v>4460</v>
      </c>
      <c r="M277" s="345"/>
    </row>
    <row r="278" spans="1:13" ht="36" customHeight="1">
      <c r="A278" s="17" t="s">
        <v>4879</v>
      </c>
      <c r="B278" s="31" t="s">
        <v>1148</v>
      </c>
      <c r="C278" s="31" t="s">
        <v>1149</v>
      </c>
      <c r="D278" s="21" t="s">
        <v>4</v>
      </c>
      <c r="E278" s="13">
        <v>41662</v>
      </c>
      <c r="F278" s="13">
        <v>44540</v>
      </c>
      <c r="G278" s="27"/>
      <c r="H278" s="15">
        <f>EDATE(F278-1,1)</f>
        <v>44570</v>
      </c>
      <c r="I278" s="16">
        <f t="shared" ca="1" si="37"/>
        <v>0</v>
      </c>
      <c r="J278" s="17" t="str">
        <f t="shared" ca="1" si="40"/>
        <v>NOT DUE</v>
      </c>
      <c r="K278" s="31" t="s">
        <v>1156</v>
      </c>
      <c r="L278" s="20" t="s">
        <v>4460</v>
      </c>
      <c r="M278" s="345"/>
    </row>
    <row r="279" spans="1:13" ht="36" customHeight="1">
      <c r="A279" s="17" t="s">
        <v>4880</v>
      </c>
      <c r="B279" s="31" t="s">
        <v>1157</v>
      </c>
      <c r="C279" s="31" t="s">
        <v>1097</v>
      </c>
      <c r="D279" s="21" t="s">
        <v>871</v>
      </c>
      <c r="E279" s="13">
        <v>41662</v>
      </c>
      <c r="F279" s="13">
        <v>44505</v>
      </c>
      <c r="G279" s="27"/>
      <c r="H279" s="15">
        <f>DATE(YEAR(F279),MONTH(F279)+6,DAY(F279)-1)</f>
        <v>44685</v>
      </c>
      <c r="I279" s="16">
        <f t="shared" ca="1" si="37"/>
        <v>115</v>
      </c>
      <c r="J279" s="17" t="str">
        <f t="shared" ca="1" si="40"/>
        <v>NOT DUE</v>
      </c>
      <c r="K279" s="31" t="s">
        <v>1161</v>
      </c>
      <c r="L279" s="20" t="s">
        <v>4460</v>
      </c>
    </row>
    <row r="280" spans="1:13" ht="36" customHeight="1">
      <c r="A280" s="17" t="s">
        <v>4881</v>
      </c>
      <c r="B280" s="31" t="s">
        <v>1158</v>
      </c>
      <c r="C280" s="31" t="s">
        <v>1149</v>
      </c>
      <c r="D280" s="21" t="s">
        <v>871</v>
      </c>
      <c r="E280" s="13">
        <v>41662</v>
      </c>
      <c r="F280" s="13">
        <v>44505</v>
      </c>
      <c r="G280" s="27"/>
      <c r="H280" s="15">
        <f>DATE(YEAR(F280),MONTH(F280)+6,DAY(F280)-1)</f>
        <v>44685</v>
      </c>
      <c r="I280" s="16">
        <f t="shared" ca="1" si="37"/>
        <v>115</v>
      </c>
      <c r="J280" s="17" t="str">
        <f t="shared" ca="1" si="40"/>
        <v>NOT DUE</v>
      </c>
      <c r="K280" s="31" t="s">
        <v>1162</v>
      </c>
      <c r="L280" s="20" t="s">
        <v>4460</v>
      </c>
    </row>
    <row r="281" spans="1:13" ht="36" customHeight="1">
      <c r="A281" s="17" t="s">
        <v>4882</v>
      </c>
      <c r="B281" s="31" t="s">
        <v>1163</v>
      </c>
      <c r="C281" s="31" t="s">
        <v>1097</v>
      </c>
      <c r="D281" s="21" t="s">
        <v>377</v>
      </c>
      <c r="E281" s="13">
        <v>41662</v>
      </c>
      <c r="F281" s="13">
        <v>44500</v>
      </c>
      <c r="G281" s="27"/>
      <c r="H281" s="15">
        <f t="shared" ref="H281:H289" si="41">DATE(YEAR(F281)+1,MONTH(F281),DAY(F281)-1)</f>
        <v>44864</v>
      </c>
      <c r="I281" s="16">
        <f t="shared" ca="1" si="37"/>
        <v>294</v>
      </c>
      <c r="J281" s="17" t="str">
        <f t="shared" ca="1" si="40"/>
        <v>NOT DUE</v>
      </c>
      <c r="K281" s="31" t="s">
        <v>1174</v>
      </c>
      <c r="L281" s="20" t="s">
        <v>4460</v>
      </c>
    </row>
    <row r="282" spans="1:13" ht="36" customHeight="1">
      <c r="A282" s="17" t="s">
        <v>4883</v>
      </c>
      <c r="B282" s="31" t="s">
        <v>1164</v>
      </c>
      <c r="C282" s="31" t="s">
        <v>1097</v>
      </c>
      <c r="D282" s="21" t="s">
        <v>377</v>
      </c>
      <c r="E282" s="13">
        <v>41662</v>
      </c>
      <c r="F282" s="13">
        <v>44500</v>
      </c>
      <c r="G282" s="27"/>
      <c r="H282" s="15">
        <f t="shared" si="41"/>
        <v>44864</v>
      </c>
      <c r="I282" s="16">
        <f t="shared" ca="1" si="37"/>
        <v>294</v>
      </c>
      <c r="J282" s="17" t="str">
        <f t="shared" ca="1" si="40"/>
        <v>NOT DUE</v>
      </c>
      <c r="K282" s="31" t="s">
        <v>1175</v>
      </c>
      <c r="L282" s="20" t="s">
        <v>4460</v>
      </c>
    </row>
    <row r="283" spans="1:13" ht="36" customHeight="1">
      <c r="A283" s="17" t="s">
        <v>4884</v>
      </c>
      <c r="B283" s="31" t="s">
        <v>1165</v>
      </c>
      <c r="C283" s="31" t="s">
        <v>1097</v>
      </c>
      <c r="D283" s="21" t="s">
        <v>377</v>
      </c>
      <c r="E283" s="13">
        <v>41662</v>
      </c>
      <c r="F283" s="13">
        <v>44500</v>
      </c>
      <c r="G283" s="27"/>
      <c r="H283" s="15">
        <f t="shared" si="41"/>
        <v>44864</v>
      </c>
      <c r="I283" s="16">
        <f t="shared" ca="1" si="37"/>
        <v>294</v>
      </c>
      <c r="J283" s="17" t="str">
        <f t="shared" ca="1" si="40"/>
        <v>NOT DUE</v>
      </c>
      <c r="K283" s="31" t="s">
        <v>1176</v>
      </c>
      <c r="L283" s="20" t="s">
        <v>4460</v>
      </c>
    </row>
    <row r="284" spans="1:13" ht="36" customHeight="1">
      <c r="A284" s="17" t="s">
        <v>4885</v>
      </c>
      <c r="B284" s="31" t="s">
        <v>1166</v>
      </c>
      <c r="C284" s="31" t="s">
        <v>1097</v>
      </c>
      <c r="D284" s="21" t="s">
        <v>377</v>
      </c>
      <c r="E284" s="13">
        <v>41662</v>
      </c>
      <c r="F284" s="13">
        <v>44500</v>
      </c>
      <c r="G284" s="27"/>
      <c r="H284" s="15">
        <f t="shared" si="41"/>
        <v>44864</v>
      </c>
      <c r="I284" s="16">
        <f t="shared" ca="1" si="37"/>
        <v>294</v>
      </c>
      <c r="J284" s="17" t="str">
        <f t="shared" ca="1" si="40"/>
        <v>NOT DUE</v>
      </c>
      <c r="K284" s="31" t="s">
        <v>1177</v>
      </c>
      <c r="L284" s="20"/>
    </row>
    <row r="285" spans="1:13" ht="36" customHeight="1">
      <c r="A285" s="17" t="s">
        <v>4886</v>
      </c>
      <c r="B285" s="31" t="s">
        <v>1167</v>
      </c>
      <c r="C285" s="31" t="s">
        <v>1097</v>
      </c>
      <c r="D285" s="21" t="s">
        <v>377</v>
      </c>
      <c r="E285" s="13">
        <v>41662</v>
      </c>
      <c r="F285" s="13">
        <v>44500</v>
      </c>
      <c r="G285" s="27"/>
      <c r="H285" s="15">
        <f t="shared" si="41"/>
        <v>44864</v>
      </c>
      <c r="I285" s="16">
        <f t="shared" ca="1" si="37"/>
        <v>294</v>
      </c>
      <c r="J285" s="17" t="str">
        <f t="shared" ca="1" si="40"/>
        <v>NOT DUE</v>
      </c>
      <c r="K285" s="31" t="s">
        <v>1175</v>
      </c>
      <c r="L285" s="20"/>
    </row>
    <row r="286" spans="1:13" ht="36" customHeight="1">
      <c r="A286" s="17" t="s">
        <v>4887</v>
      </c>
      <c r="B286" s="31" t="s">
        <v>1168</v>
      </c>
      <c r="C286" s="31" t="s">
        <v>1097</v>
      </c>
      <c r="D286" s="21" t="s">
        <v>377</v>
      </c>
      <c r="E286" s="13">
        <v>41662</v>
      </c>
      <c r="F286" s="13">
        <v>44500</v>
      </c>
      <c r="G286" s="27"/>
      <c r="H286" s="15">
        <f t="shared" si="41"/>
        <v>44864</v>
      </c>
      <c r="I286" s="16">
        <f t="shared" ca="1" si="37"/>
        <v>294</v>
      </c>
      <c r="J286" s="17" t="str">
        <f t="shared" ca="1" si="40"/>
        <v>NOT DUE</v>
      </c>
      <c r="K286" s="31" t="s">
        <v>1178</v>
      </c>
      <c r="L286" s="20"/>
    </row>
    <row r="287" spans="1:13" ht="36" customHeight="1">
      <c r="A287" s="17" t="s">
        <v>4888</v>
      </c>
      <c r="B287" s="31" t="s">
        <v>1169</v>
      </c>
      <c r="C287" s="31" t="s">
        <v>1170</v>
      </c>
      <c r="D287" s="21" t="s">
        <v>377</v>
      </c>
      <c r="E287" s="13">
        <v>41662</v>
      </c>
      <c r="F287" s="13">
        <v>44500</v>
      </c>
      <c r="G287" s="27"/>
      <c r="H287" s="15">
        <f t="shared" si="41"/>
        <v>44864</v>
      </c>
      <c r="I287" s="16">
        <f t="shared" ca="1" si="37"/>
        <v>294</v>
      </c>
      <c r="J287" s="17" t="str">
        <f t="shared" ca="1" si="40"/>
        <v>NOT DUE</v>
      </c>
      <c r="K287" s="31" t="s">
        <v>1179</v>
      </c>
      <c r="L287" s="20"/>
    </row>
    <row r="288" spans="1:13" ht="36" customHeight="1">
      <c r="A288" s="17" t="s">
        <v>4889</v>
      </c>
      <c r="B288" s="31" t="s">
        <v>1171</v>
      </c>
      <c r="C288" s="31" t="s">
        <v>1172</v>
      </c>
      <c r="D288" s="21" t="s">
        <v>377</v>
      </c>
      <c r="E288" s="13">
        <v>41662</v>
      </c>
      <c r="F288" s="13">
        <v>44500</v>
      </c>
      <c r="G288" s="27"/>
      <c r="H288" s="15">
        <f t="shared" si="41"/>
        <v>44864</v>
      </c>
      <c r="I288" s="16">
        <f t="shared" ca="1" si="37"/>
        <v>294</v>
      </c>
      <c r="J288" s="17" t="str">
        <f t="shared" ca="1" si="40"/>
        <v>NOT DUE</v>
      </c>
      <c r="K288" s="31" t="s">
        <v>1180</v>
      </c>
      <c r="L288" s="20"/>
    </row>
    <row r="289" spans="1:12" ht="36" customHeight="1">
      <c r="A289" s="17" t="s">
        <v>4890</v>
      </c>
      <c r="B289" s="31" t="s">
        <v>1173</v>
      </c>
      <c r="C289" s="31" t="s">
        <v>1097</v>
      </c>
      <c r="D289" s="21" t="s">
        <v>377</v>
      </c>
      <c r="E289" s="13">
        <v>41662</v>
      </c>
      <c r="F289" s="13">
        <v>44500</v>
      </c>
      <c r="G289" s="27"/>
      <c r="H289" s="15">
        <f t="shared" si="41"/>
        <v>44864</v>
      </c>
      <c r="I289" s="16">
        <f t="shared" ca="1" si="37"/>
        <v>294</v>
      </c>
      <c r="J289" s="17" t="str">
        <f t="shared" ca="1" si="40"/>
        <v>NOT DUE</v>
      </c>
      <c r="K289" s="31" t="s">
        <v>1181</v>
      </c>
      <c r="L289" s="20"/>
    </row>
    <row r="290" spans="1:12" ht="36" customHeight="1">
      <c r="A290" s="17" t="s">
        <v>4891</v>
      </c>
      <c r="B290" s="31" t="s">
        <v>1191</v>
      </c>
      <c r="C290" s="31" t="s">
        <v>1149</v>
      </c>
      <c r="D290" s="21" t="s">
        <v>1268</v>
      </c>
      <c r="E290" s="13">
        <v>41662</v>
      </c>
      <c r="F290" s="13">
        <v>44163</v>
      </c>
      <c r="G290" s="27"/>
      <c r="H290" s="15">
        <f t="shared" ref="H290:H318" si="42">DATE(YEAR(F290)+4,MONTH(F290),DAY(F290)-1)</f>
        <v>45623</v>
      </c>
      <c r="I290" s="16">
        <f t="shared" ca="1" si="37"/>
        <v>1053</v>
      </c>
      <c r="J290" s="17" t="str">
        <f t="shared" ca="1" si="40"/>
        <v>NOT DUE</v>
      </c>
      <c r="K290" s="31" t="s">
        <v>1246</v>
      </c>
      <c r="L290" s="20"/>
    </row>
    <row r="291" spans="1:12" ht="36" customHeight="1">
      <c r="A291" s="17" t="s">
        <v>4892</v>
      </c>
      <c r="B291" s="31" t="s">
        <v>1192</v>
      </c>
      <c r="C291" s="31" t="s">
        <v>1193</v>
      </c>
      <c r="D291" s="21" t="s">
        <v>1268</v>
      </c>
      <c r="E291" s="13">
        <v>41662</v>
      </c>
      <c r="F291" s="13">
        <v>44163</v>
      </c>
      <c r="G291" s="27"/>
      <c r="H291" s="15">
        <f t="shared" si="42"/>
        <v>45623</v>
      </c>
      <c r="I291" s="16">
        <f t="shared" ca="1" si="37"/>
        <v>1053</v>
      </c>
      <c r="J291" s="17" t="str">
        <f t="shared" ca="1" si="40"/>
        <v>NOT DUE</v>
      </c>
      <c r="K291" s="31" t="s">
        <v>1247</v>
      </c>
      <c r="L291" s="20"/>
    </row>
    <row r="292" spans="1:12" ht="36" customHeight="1">
      <c r="A292" s="17" t="s">
        <v>4893</v>
      </c>
      <c r="B292" s="31" t="s">
        <v>1194</v>
      </c>
      <c r="C292" s="31" t="s">
        <v>1149</v>
      </c>
      <c r="D292" s="21" t="s">
        <v>1268</v>
      </c>
      <c r="E292" s="13">
        <v>41662</v>
      </c>
      <c r="F292" s="13">
        <v>44163</v>
      </c>
      <c r="G292" s="27"/>
      <c r="H292" s="15">
        <f t="shared" si="42"/>
        <v>45623</v>
      </c>
      <c r="I292" s="16">
        <f t="shared" ca="1" si="37"/>
        <v>1053</v>
      </c>
      <c r="J292" s="17" t="str">
        <f t="shared" ca="1" si="40"/>
        <v>NOT DUE</v>
      </c>
      <c r="K292" s="31" t="s">
        <v>1248</v>
      </c>
      <c r="L292" s="20"/>
    </row>
    <row r="293" spans="1:12" ht="36" customHeight="1">
      <c r="A293" s="17" t="s">
        <v>4894</v>
      </c>
      <c r="B293" s="31" t="s">
        <v>1195</v>
      </c>
      <c r="C293" s="31" t="s">
        <v>1149</v>
      </c>
      <c r="D293" s="21" t="s">
        <v>1268</v>
      </c>
      <c r="E293" s="13">
        <v>41662</v>
      </c>
      <c r="F293" s="13">
        <v>44163</v>
      </c>
      <c r="G293" s="27"/>
      <c r="H293" s="15">
        <f t="shared" si="42"/>
        <v>45623</v>
      </c>
      <c r="I293" s="16">
        <f t="shared" ca="1" si="37"/>
        <v>1053</v>
      </c>
      <c r="J293" s="17" t="str">
        <f t="shared" ca="1" si="40"/>
        <v>NOT DUE</v>
      </c>
      <c r="K293" s="31" t="s">
        <v>1249</v>
      </c>
      <c r="L293" s="20"/>
    </row>
    <row r="294" spans="1:12" ht="36" customHeight="1">
      <c r="A294" s="17" t="s">
        <v>4895</v>
      </c>
      <c r="B294" s="31" t="s">
        <v>1146</v>
      </c>
      <c r="C294" s="31" t="s">
        <v>1149</v>
      </c>
      <c r="D294" s="21" t="s">
        <v>1268</v>
      </c>
      <c r="E294" s="13">
        <v>41662</v>
      </c>
      <c r="F294" s="13">
        <v>44163</v>
      </c>
      <c r="G294" s="27"/>
      <c r="H294" s="15">
        <f t="shared" si="42"/>
        <v>45623</v>
      </c>
      <c r="I294" s="16">
        <f t="shared" ca="1" si="37"/>
        <v>1053</v>
      </c>
      <c r="J294" s="17" t="str">
        <f t="shared" ca="1" si="40"/>
        <v>NOT DUE</v>
      </c>
      <c r="K294" s="31" t="s">
        <v>1250</v>
      </c>
      <c r="L294" s="20"/>
    </row>
    <row r="295" spans="1:12" ht="36" customHeight="1">
      <c r="A295" s="17" t="s">
        <v>4896</v>
      </c>
      <c r="B295" s="31" t="s">
        <v>1147</v>
      </c>
      <c r="C295" s="31" t="s">
        <v>1196</v>
      </c>
      <c r="D295" s="21" t="s">
        <v>1268</v>
      </c>
      <c r="E295" s="13">
        <v>41662</v>
      </c>
      <c r="F295" s="13">
        <v>44163</v>
      </c>
      <c r="G295" s="27"/>
      <c r="H295" s="15">
        <f t="shared" si="42"/>
        <v>45623</v>
      </c>
      <c r="I295" s="16">
        <f t="shared" ca="1" si="37"/>
        <v>1053</v>
      </c>
      <c r="J295" s="17" t="str">
        <f t="shared" ca="1" si="40"/>
        <v>NOT DUE</v>
      </c>
      <c r="K295" s="31" t="s">
        <v>1251</v>
      </c>
      <c r="L295" s="20"/>
    </row>
    <row r="296" spans="1:12" ht="36" customHeight="1">
      <c r="A296" s="17" t="s">
        <v>4897</v>
      </c>
      <c r="B296" s="31" t="s">
        <v>1197</v>
      </c>
      <c r="C296" s="31" t="s">
        <v>1097</v>
      </c>
      <c r="D296" s="21" t="s">
        <v>1268</v>
      </c>
      <c r="E296" s="13">
        <v>41662</v>
      </c>
      <c r="F296" s="13">
        <v>44163</v>
      </c>
      <c r="G296" s="27"/>
      <c r="H296" s="15">
        <f t="shared" si="42"/>
        <v>45623</v>
      </c>
      <c r="I296" s="16">
        <f t="shared" ca="1" si="37"/>
        <v>1053</v>
      </c>
      <c r="J296" s="17" t="str">
        <f t="shared" ca="1" si="40"/>
        <v>NOT DUE</v>
      </c>
      <c r="K296" s="31" t="s">
        <v>1252</v>
      </c>
      <c r="L296" s="20"/>
    </row>
    <row r="297" spans="1:12" ht="36" customHeight="1">
      <c r="A297" s="17" t="s">
        <v>4898</v>
      </c>
      <c r="B297" s="31" t="s">
        <v>1198</v>
      </c>
      <c r="C297" s="31" t="s">
        <v>1199</v>
      </c>
      <c r="D297" s="21" t="s">
        <v>1268</v>
      </c>
      <c r="E297" s="13">
        <v>41662</v>
      </c>
      <c r="F297" s="13">
        <v>44163</v>
      </c>
      <c r="G297" s="27"/>
      <c r="H297" s="15">
        <f t="shared" si="42"/>
        <v>45623</v>
      </c>
      <c r="I297" s="16">
        <f t="shared" ca="1" si="37"/>
        <v>1053</v>
      </c>
      <c r="J297" s="17" t="str">
        <f t="shared" ca="1" si="40"/>
        <v>NOT DUE</v>
      </c>
      <c r="K297" s="31" t="s">
        <v>1252</v>
      </c>
      <c r="L297" s="20"/>
    </row>
    <row r="298" spans="1:12" ht="36" customHeight="1">
      <c r="A298" s="17" t="s">
        <v>4899</v>
      </c>
      <c r="B298" s="31" t="s">
        <v>1200</v>
      </c>
      <c r="C298" s="31" t="s">
        <v>1097</v>
      </c>
      <c r="D298" s="21" t="s">
        <v>1268</v>
      </c>
      <c r="E298" s="13">
        <v>41662</v>
      </c>
      <c r="F298" s="13">
        <v>44163</v>
      </c>
      <c r="G298" s="27"/>
      <c r="H298" s="15">
        <f t="shared" si="42"/>
        <v>45623</v>
      </c>
      <c r="I298" s="16">
        <f t="shared" ca="1" si="37"/>
        <v>1053</v>
      </c>
      <c r="J298" s="17" t="str">
        <f t="shared" ca="1" si="40"/>
        <v>NOT DUE</v>
      </c>
      <c r="K298" s="31" t="s">
        <v>1253</v>
      </c>
      <c r="L298" s="20"/>
    </row>
    <row r="299" spans="1:12" ht="36" customHeight="1">
      <c r="A299" s="17" t="s">
        <v>4900</v>
      </c>
      <c r="B299" s="31" t="s">
        <v>1201</v>
      </c>
      <c r="C299" s="31" t="s">
        <v>1199</v>
      </c>
      <c r="D299" s="21" t="s">
        <v>1268</v>
      </c>
      <c r="E299" s="13">
        <v>41662</v>
      </c>
      <c r="F299" s="13">
        <v>44163</v>
      </c>
      <c r="G299" s="27"/>
      <c r="H299" s="15">
        <f t="shared" si="42"/>
        <v>45623</v>
      </c>
      <c r="I299" s="16">
        <f t="shared" ca="1" si="37"/>
        <v>1053</v>
      </c>
      <c r="J299" s="17" t="str">
        <f t="shared" ca="1" si="40"/>
        <v>NOT DUE</v>
      </c>
      <c r="K299" s="31" t="s">
        <v>1246</v>
      </c>
      <c r="L299" s="20"/>
    </row>
    <row r="300" spans="1:12" ht="36" customHeight="1">
      <c r="A300" s="17" t="s">
        <v>4901</v>
      </c>
      <c r="B300" s="31" t="s">
        <v>1202</v>
      </c>
      <c r="C300" s="31" t="s">
        <v>1199</v>
      </c>
      <c r="D300" s="21" t="s">
        <v>1268</v>
      </c>
      <c r="E300" s="13">
        <v>41662</v>
      </c>
      <c r="F300" s="13">
        <v>44163</v>
      </c>
      <c r="G300" s="27"/>
      <c r="H300" s="15">
        <f t="shared" si="42"/>
        <v>45623</v>
      </c>
      <c r="I300" s="16">
        <f t="shared" ca="1" si="37"/>
        <v>1053</v>
      </c>
      <c r="J300" s="17" t="str">
        <f t="shared" ca="1" si="40"/>
        <v>NOT DUE</v>
      </c>
      <c r="K300" s="31" t="s">
        <v>1254</v>
      </c>
      <c r="L300" s="20"/>
    </row>
    <row r="301" spans="1:12" ht="36" customHeight="1">
      <c r="A301" s="17" t="s">
        <v>4902</v>
      </c>
      <c r="B301" s="31" t="s">
        <v>1203</v>
      </c>
      <c r="C301" s="31" t="s">
        <v>1199</v>
      </c>
      <c r="D301" s="21" t="s">
        <v>1268</v>
      </c>
      <c r="E301" s="13">
        <v>41662</v>
      </c>
      <c r="F301" s="13">
        <v>44163</v>
      </c>
      <c r="G301" s="27"/>
      <c r="H301" s="15">
        <f t="shared" si="42"/>
        <v>45623</v>
      </c>
      <c r="I301" s="16">
        <f t="shared" ca="1" si="37"/>
        <v>1053</v>
      </c>
      <c r="J301" s="17" t="str">
        <f t="shared" ca="1" si="40"/>
        <v>NOT DUE</v>
      </c>
      <c r="K301" s="31" t="s">
        <v>1255</v>
      </c>
      <c r="L301" s="20"/>
    </row>
    <row r="302" spans="1:12" ht="36" customHeight="1">
      <c r="A302" s="17" t="s">
        <v>4903</v>
      </c>
      <c r="B302" s="31" t="s">
        <v>1204</v>
      </c>
      <c r="C302" s="31" t="s">
        <v>1199</v>
      </c>
      <c r="D302" s="21" t="s">
        <v>1268</v>
      </c>
      <c r="E302" s="13">
        <v>41662</v>
      </c>
      <c r="F302" s="13">
        <v>44163</v>
      </c>
      <c r="G302" s="27"/>
      <c r="H302" s="15">
        <f t="shared" si="42"/>
        <v>45623</v>
      </c>
      <c r="I302" s="16">
        <f t="shared" ca="1" si="37"/>
        <v>1053</v>
      </c>
      <c r="J302" s="17" t="str">
        <f t="shared" ca="1" si="40"/>
        <v>NOT DUE</v>
      </c>
      <c r="K302" s="31" t="s">
        <v>1251</v>
      </c>
      <c r="L302" s="20"/>
    </row>
    <row r="303" spans="1:12" ht="36" customHeight="1">
      <c r="A303" s="17" t="s">
        <v>4904</v>
      </c>
      <c r="B303" s="31" t="s">
        <v>1205</v>
      </c>
      <c r="C303" s="31" t="s">
        <v>1097</v>
      </c>
      <c r="D303" s="21" t="s">
        <v>1268</v>
      </c>
      <c r="E303" s="13">
        <v>41662</v>
      </c>
      <c r="F303" s="13">
        <v>44163</v>
      </c>
      <c r="G303" s="27"/>
      <c r="H303" s="15">
        <f t="shared" si="42"/>
        <v>45623</v>
      </c>
      <c r="I303" s="16">
        <f t="shared" ca="1" si="37"/>
        <v>1053</v>
      </c>
      <c r="J303" s="17" t="str">
        <f t="shared" ca="1" si="40"/>
        <v>NOT DUE</v>
      </c>
      <c r="K303" s="31" t="s">
        <v>1252</v>
      </c>
      <c r="L303" s="20"/>
    </row>
    <row r="304" spans="1:12" ht="36" customHeight="1">
      <c r="A304" s="17" t="s">
        <v>4905</v>
      </c>
      <c r="B304" s="31" t="s">
        <v>1206</v>
      </c>
      <c r="C304" s="31" t="s">
        <v>1199</v>
      </c>
      <c r="D304" s="21" t="s">
        <v>1268</v>
      </c>
      <c r="E304" s="13">
        <v>41662</v>
      </c>
      <c r="F304" s="13">
        <v>44163</v>
      </c>
      <c r="G304" s="27"/>
      <c r="H304" s="15">
        <f t="shared" si="42"/>
        <v>45623</v>
      </c>
      <c r="I304" s="16">
        <f t="shared" ca="1" si="37"/>
        <v>1053</v>
      </c>
      <c r="J304" s="17" t="str">
        <f t="shared" ca="1" si="40"/>
        <v>NOT DUE</v>
      </c>
      <c r="K304" s="31" t="s">
        <v>1252</v>
      </c>
      <c r="L304" s="20"/>
    </row>
    <row r="305" spans="1:12" ht="36" customHeight="1">
      <c r="A305" s="17" t="s">
        <v>4906</v>
      </c>
      <c r="B305" s="31" t="s">
        <v>1207</v>
      </c>
      <c r="C305" s="31" t="s">
        <v>1097</v>
      </c>
      <c r="D305" s="21" t="s">
        <v>1268</v>
      </c>
      <c r="E305" s="13">
        <v>41662</v>
      </c>
      <c r="F305" s="13">
        <v>44163</v>
      </c>
      <c r="G305" s="27"/>
      <c r="H305" s="15">
        <f t="shared" si="42"/>
        <v>45623</v>
      </c>
      <c r="I305" s="16">
        <f t="shared" ca="1" si="37"/>
        <v>1053</v>
      </c>
      <c r="J305" s="17" t="str">
        <f t="shared" ca="1" si="40"/>
        <v>NOT DUE</v>
      </c>
      <c r="K305" s="31" t="s">
        <v>1253</v>
      </c>
      <c r="L305" s="20"/>
    </row>
    <row r="306" spans="1:12" ht="36" customHeight="1">
      <c r="A306" s="17" t="s">
        <v>4907</v>
      </c>
      <c r="B306" s="31" t="s">
        <v>1208</v>
      </c>
      <c r="C306" s="31" t="s">
        <v>1097</v>
      </c>
      <c r="D306" s="21" t="s">
        <v>1268</v>
      </c>
      <c r="E306" s="13">
        <v>41662</v>
      </c>
      <c r="F306" s="13">
        <v>44163</v>
      </c>
      <c r="G306" s="27"/>
      <c r="H306" s="15">
        <f t="shared" si="42"/>
        <v>45623</v>
      </c>
      <c r="I306" s="16">
        <f t="shared" ca="1" si="37"/>
        <v>1053</v>
      </c>
      <c r="J306" s="17" t="str">
        <f t="shared" ca="1" si="40"/>
        <v>NOT DUE</v>
      </c>
      <c r="K306" s="31" t="s">
        <v>1256</v>
      </c>
      <c r="L306" s="20"/>
    </row>
    <row r="307" spans="1:12" ht="36" customHeight="1">
      <c r="A307" s="17" t="s">
        <v>4908</v>
      </c>
      <c r="B307" s="31" t="s">
        <v>1209</v>
      </c>
      <c r="C307" s="31" t="s">
        <v>1210</v>
      </c>
      <c r="D307" s="21" t="s">
        <v>1268</v>
      </c>
      <c r="E307" s="13">
        <v>41662</v>
      </c>
      <c r="F307" s="13">
        <v>44163</v>
      </c>
      <c r="G307" s="27"/>
      <c r="H307" s="15">
        <f t="shared" si="42"/>
        <v>45623</v>
      </c>
      <c r="I307" s="16">
        <f t="shared" ca="1" si="37"/>
        <v>1053</v>
      </c>
      <c r="J307" s="17" t="str">
        <f t="shared" ca="1" si="40"/>
        <v>NOT DUE</v>
      </c>
      <c r="K307" s="31" t="s">
        <v>1257</v>
      </c>
      <c r="L307" s="20"/>
    </row>
    <row r="308" spans="1:12" ht="36" customHeight="1">
      <c r="A308" s="17" t="s">
        <v>4909</v>
      </c>
      <c r="B308" s="31" t="s">
        <v>1211</v>
      </c>
      <c r="C308" s="31" t="s">
        <v>1212</v>
      </c>
      <c r="D308" s="21" t="s">
        <v>1268</v>
      </c>
      <c r="E308" s="13">
        <v>41662</v>
      </c>
      <c r="F308" s="13">
        <v>44163</v>
      </c>
      <c r="G308" s="27"/>
      <c r="H308" s="15">
        <f t="shared" si="42"/>
        <v>45623</v>
      </c>
      <c r="I308" s="16">
        <f t="shared" ca="1" si="37"/>
        <v>1053</v>
      </c>
      <c r="J308" s="17" t="str">
        <f t="shared" ca="1" si="40"/>
        <v>NOT DUE</v>
      </c>
      <c r="K308" s="31" t="s">
        <v>1258</v>
      </c>
      <c r="L308" s="20"/>
    </row>
    <row r="309" spans="1:12" ht="36" customHeight="1">
      <c r="A309" s="17" t="s">
        <v>4910</v>
      </c>
      <c r="B309" s="31" t="s">
        <v>1213</v>
      </c>
      <c r="C309" s="31" t="s">
        <v>1214</v>
      </c>
      <c r="D309" s="21" t="s">
        <v>1268</v>
      </c>
      <c r="E309" s="13">
        <v>41662</v>
      </c>
      <c r="F309" s="13">
        <v>44163</v>
      </c>
      <c r="G309" s="27"/>
      <c r="H309" s="15">
        <f t="shared" si="42"/>
        <v>45623</v>
      </c>
      <c r="I309" s="16">
        <f t="shared" ca="1" si="37"/>
        <v>1053</v>
      </c>
      <c r="J309" s="17" t="str">
        <f t="shared" ca="1" si="40"/>
        <v>NOT DUE</v>
      </c>
      <c r="K309" s="31" t="s">
        <v>1259</v>
      </c>
      <c r="L309" s="20"/>
    </row>
    <row r="310" spans="1:12" ht="36" customHeight="1">
      <c r="A310" s="17" t="s">
        <v>4911</v>
      </c>
      <c r="B310" s="31" t="s">
        <v>1215</v>
      </c>
      <c r="C310" s="31" t="s">
        <v>1097</v>
      </c>
      <c r="D310" s="21" t="s">
        <v>1268</v>
      </c>
      <c r="E310" s="13">
        <v>41662</v>
      </c>
      <c r="F310" s="13">
        <v>44163</v>
      </c>
      <c r="G310" s="27"/>
      <c r="H310" s="15">
        <f t="shared" si="42"/>
        <v>45623</v>
      </c>
      <c r="I310" s="16">
        <f t="shared" ca="1" si="37"/>
        <v>1053</v>
      </c>
      <c r="J310" s="17" t="str">
        <f t="shared" ca="1" si="40"/>
        <v>NOT DUE</v>
      </c>
      <c r="K310" s="31" t="s">
        <v>1161</v>
      </c>
      <c r="L310" s="20"/>
    </row>
    <row r="311" spans="1:12" ht="36" customHeight="1">
      <c r="A311" s="17" t="s">
        <v>4912</v>
      </c>
      <c r="B311" s="31" t="s">
        <v>1133</v>
      </c>
      <c r="C311" s="31" t="s">
        <v>1097</v>
      </c>
      <c r="D311" s="21" t="s">
        <v>1268</v>
      </c>
      <c r="E311" s="13">
        <v>41662</v>
      </c>
      <c r="F311" s="13">
        <v>44163</v>
      </c>
      <c r="G311" s="27"/>
      <c r="H311" s="15">
        <f t="shared" si="42"/>
        <v>45623</v>
      </c>
      <c r="I311" s="16">
        <f t="shared" ca="1" si="37"/>
        <v>1053</v>
      </c>
      <c r="J311" s="17" t="str">
        <f t="shared" ca="1" si="40"/>
        <v>NOT DUE</v>
      </c>
      <c r="K311" s="31" t="s">
        <v>1260</v>
      </c>
      <c r="L311" s="20"/>
    </row>
    <row r="312" spans="1:12" ht="36" customHeight="1">
      <c r="A312" s="17" t="s">
        <v>4913</v>
      </c>
      <c r="B312" s="31" t="s">
        <v>1216</v>
      </c>
      <c r="C312" s="31" t="s">
        <v>1217</v>
      </c>
      <c r="D312" s="21" t="s">
        <v>1268</v>
      </c>
      <c r="E312" s="13">
        <v>41662</v>
      </c>
      <c r="F312" s="13">
        <v>44163</v>
      </c>
      <c r="G312" s="27"/>
      <c r="H312" s="15">
        <f t="shared" si="42"/>
        <v>45623</v>
      </c>
      <c r="I312" s="16">
        <f t="shared" ca="1" si="37"/>
        <v>1053</v>
      </c>
      <c r="J312" s="17" t="str">
        <f t="shared" ca="1" si="40"/>
        <v>NOT DUE</v>
      </c>
      <c r="K312" s="31" t="s">
        <v>1261</v>
      </c>
      <c r="L312" s="20"/>
    </row>
    <row r="313" spans="1:12" ht="36" customHeight="1">
      <c r="A313" s="17" t="s">
        <v>4914</v>
      </c>
      <c r="B313" s="31" t="s">
        <v>1218</v>
      </c>
      <c r="C313" s="31" t="s">
        <v>1097</v>
      </c>
      <c r="D313" s="21" t="s">
        <v>1268</v>
      </c>
      <c r="E313" s="13">
        <v>41662</v>
      </c>
      <c r="F313" s="13">
        <v>44163</v>
      </c>
      <c r="G313" s="27"/>
      <c r="H313" s="15">
        <f t="shared" si="42"/>
        <v>45623</v>
      </c>
      <c r="I313" s="16">
        <f t="shared" ca="1" si="37"/>
        <v>1053</v>
      </c>
      <c r="J313" s="17" t="str">
        <f t="shared" ca="1" si="40"/>
        <v>NOT DUE</v>
      </c>
      <c r="K313" s="31" t="s">
        <v>1262</v>
      </c>
      <c r="L313" s="20"/>
    </row>
    <row r="314" spans="1:12" ht="36" customHeight="1">
      <c r="A314" s="17" t="s">
        <v>4915</v>
      </c>
      <c r="B314" s="31" t="s">
        <v>1219</v>
      </c>
      <c r="C314" s="31" t="s">
        <v>1097</v>
      </c>
      <c r="D314" s="21" t="s">
        <v>1268</v>
      </c>
      <c r="E314" s="13">
        <v>41662</v>
      </c>
      <c r="F314" s="13">
        <v>44163</v>
      </c>
      <c r="G314" s="27"/>
      <c r="H314" s="15">
        <f t="shared" si="42"/>
        <v>45623</v>
      </c>
      <c r="I314" s="16">
        <f t="shared" ca="1" si="37"/>
        <v>1053</v>
      </c>
      <c r="J314" s="17" t="str">
        <f t="shared" ca="1" si="40"/>
        <v>NOT DUE</v>
      </c>
      <c r="K314" s="31" t="s">
        <v>1263</v>
      </c>
      <c r="L314" s="20"/>
    </row>
    <row r="315" spans="1:12" ht="36" customHeight="1">
      <c r="A315" s="17" t="s">
        <v>4916</v>
      </c>
      <c r="B315" s="31" t="s">
        <v>1220</v>
      </c>
      <c r="C315" s="31" t="s">
        <v>1097</v>
      </c>
      <c r="D315" s="21" t="s">
        <v>1268</v>
      </c>
      <c r="E315" s="13">
        <v>41662</v>
      </c>
      <c r="F315" s="13">
        <v>44163</v>
      </c>
      <c r="G315" s="27"/>
      <c r="H315" s="15">
        <f t="shared" si="42"/>
        <v>45623</v>
      </c>
      <c r="I315" s="16">
        <f t="shared" ca="1" si="37"/>
        <v>1053</v>
      </c>
      <c r="J315" s="17" t="str">
        <f t="shared" ca="1" si="40"/>
        <v>NOT DUE</v>
      </c>
      <c r="K315" s="31" t="s">
        <v>1264</v>
      </c>
      <c r="L315" s="20"/>
    </row>
    <row r="316" spans="1:12" ht="36" customHeight="1">
      <c r="A316" s="17" t="s">
        <v>4917</v>
      </c>
      <c r="B316" s="31" t="s">
        <v>1221</v>
      </c>
      <c r="C316" s="31" t="s">
        <v>1222</v>
      </c>
      <c r="D316" s="21" t="s">
        <v>1268</v>
      </c>
      <c r="E316" s="13">
        <v>41662</v>
      </c>
      <c r="F316" s="13">
        <v>44163</v>
      </c>
      <c r="G316" s="27"/>
      <c r="H316" s="15">
        <f t="shared" si="42"/>
        <v>45623</v>
      </c>
      <c r="I316" s="16">
        <f t="shared" ca="1" si="37"/>
        <v>1053</v>
      </c>
      <c r="J316" s="17" t="str">
        <f t="shared" ca="1" si="40"/>
        <v>NOT DUE</v>
      </c>
      <c r="K316" s="31" t="s">
        <v>1265</v>
      </c>
      <c r="L316" s="20"/>
    </row>
    <row r="317" spans="1:12" ht="36" customHeight="1">
      <c r="A317" s="17" t="s">
        <v>4918</v>
      </c>
      <c r="B317" s="31" t="s">
        <v>1223</v>
      </c>
      <c r="C317" s="31" t="s">
        <v>1224</v>
      </c>
      <c r="D317" s="21" t="s">
        <v>1268</v>
      </c>
      <c r="E317" s="13">
        <v>41662</v>
      </c>
      <c r="F317" s="13">
        <v>44163</v>
      </c>
      <c r="G317" s="27"/>
      <c r="H317" s="15">
        <f t="shared" si="42"/>
        <v>45623</v>
      </c>
      <c r="I317" s="16">
        <f t="shared" ca="1" si="37"/>
        <v>1053</v>
      </c>
      <c r="J317" s="17" t="str">
        <f t="shared" ca="1" si="40"/>
        <v>NOT DUE</v>
      </c>
      <c r="K317" s="31" t="s">
        <v>1266</v>
      </c>
      <c r="L317" s="20"/>
    </row>
    <row r="318" spans="1:12" ht="38.25">
      <c r="A318" s="17" t="s">
        <v>4919</v>
      </c>
      <c r="B318" s="31" t="s">
        <v>1225</v>
      </c>
      <c r="C318" s="31" t="s">
        <v>1226</v>
      </c>
      <c r="D318" s="21" t="s">
        <v>1268</v>
      </c>
      <c r="E318" s="13">
        <v>41662</v>
      </c>
      <c r="F318" s="13">
        <v>44163</v>
      </c>
      <c r="G318" s="27"/>
      <c r="H318" s="15">
        <f t="shared" si="42"/>
        <v>45623</v>
      </c>
      <c r="I318" s="16">
        <f t="shared" ca="1" si="37"/>
        <v>1053</v>
      </c>
      <c r="J318" s="17" t="str">
        <f t="shared" ca="1" si="40"/>
        <v>NOT DUE</v>
      </c>
      <c r="K318" s="31" t="s">
        <v>1267</v>
      </c>
      <c r="L318" s="20"/>
    </row>
    <row r="319" spans="1:12" ht="20.25" customHeight="1">
      <c r="A319" s="227" t="s">
        <v>4920</v>
      </c>
      <c r="B319" s="228" t="s">
        <v>702</v>
      </c>
      <c r="C319" s="228" t="s">
        <v>5057</v>
      </c>
      <c r="D319" s="229">
        <v>12000</v>
      </c>
      <c r="E319" s="230">
        <v>41662</v>
      </c>
      <c r="F319" s="230" t="s">
        <v>4456</v>
      </c>
      <c r="G319" s="230" t="s">
        <v>4456</v>
      </c>
      <c r="H319" s="293" t="e">
        <f>IF(I319&lt;=12000,F319+(D319/24),"error")</f>
        <v>#VALUE!</v>
      </c>
      <c r="I319" s="231" t="e">
        <f t="shared" ref="I319:I326" si="43">D319-($F$4-G319)</f>
        <v>#VALUE!</v>
      </c>
      <c r="J319" s="227" t="e">
        <f t="shared" si="40"/>
        <v>#VALUE!</v>
      </c>
      <c r="K319" s="228" t="s">
        <v>5058</v>
      </c>
      <c r="L319" s="232" t="s">
        <v>4456</v>
      </c>
    </row>
    <row r="320" spans="1:12" ht="21.75" customHeight="1">
      <c r="A320" s="227" t="s">
        <v>4921</v>
      </c>
      <c r="B320" s="228" t="s">
        <v>703</v>
      </c>
      <c r="C320" s="228" t="s">
        <v>5057</v>
      </c>
      <c r="D320" s="229">
        <v>12000</v>
      </c>
      <c r="E320" s="230">
        <v>41662</v>
      </c>
      <c r="F320" s="230" t="s">
        <v>4456</v>
      </c>
      <c r="G320" s="230" t="s">
        <v>4456</v>
      </c>
      <c r="H320" s="293" t="e">
        <f>IF(I320&lt;=12000,F320+(D320/24),"error")</f>
        <v>#VALUE!</v>
      </c>
      <c r="I320" s="231" t="e">
        <f t="shared" si="43"/>
        <v>#VALUE!</v>
      </c>
      <c r="J320" s="227" t="e">
        <f t="shared" si="40"/>
        <v>#VALUE!</v>
      </c>
      <c r="K320" s="228" t="s">
        <v>5058</v>
      </c>
      <c r="L320" s="232" t="s">
        <v>4456</v>
      </c>
    </row>
    <row r="321" spans="1:12" ht="15" customHeight="1">
      <c r="A321" s="227" t="s">
        <v>4922</v>
      </c>
      <c r="B321" s="228" t="s">
        <v>704</v>
      </c>
      <c r="C321" s="228" t="s">
        <v>5057</v>
      </c>
      <c r="D321" s="229">
        <v>12000</v>
      </c>
      <c r="E321" s="230">
        <v>41662</v>
      </c>
      <c r="F321" s="230" t="s">
        <v>4456</v>
      </c>
      <c r="G321" s="230" t="s">
        <v>4456</v>
      </c>
      <c r="H321" s="293" t="e">
        <f>IF(I321&lt;=12000,F321+(D321/24),"error")</f>
        <v>#VALUE!</v>
      </c>
      <c r="I321" s="231" t="e">
        <f t="shared" si="43"/>
        <v>#VALUE!</v>
      </c>
      <c r="J321" s="227" t="e">
        <f t="shared" si="40"/>
        <v>#VALUE!</v>
      </c>
      <c r="K321" s="228" t="s">
        <v>5058</v>
      </c>
      <c r="L321" s="232" t="s">
        <v>4456</v>
      </c>
    </row>
    <row r="322" spans="1:12" ht="15" customHeight="1">
      <c r="A322" s="227" t="s">
        <v>5086</v>
      </c>
      <c r="B322" s="228" t="s">
        <v>705</v>
      </c>
      <c r="C322" s="228" t="s">
        <v>5057</v>
      </c>
      <c r="D322" s="229">
        <v>12000</v>
      </c>
      <c r="E322" s="230">
        <v>41662</v>
      </c>
      <c r="F322" s="230" t="s">
        <v>4456</v>
      </c>
      <c r="G322" s="230" t="s">
        <v>4456</v>
      </c>
      <c r="H322" s="293" t="e">
        <f>IF(I322&lt;=12000,F322+(D322/24),"error")</f>
        <v>#VALUE!</v>
      </c>
      <c r="I322" s="231" t="e">
        <f t="shared" si="43"/>
        <v>#VALUE!</v>
      </c>
      <c r="J322" s="227" t="e">
        <f t="shared" si="40"/>
        <v>#VALUE!</v>
      </c>
      <c r="K322" s="228" t="s">
        <v>5058</v>
      </c>
      <c r="L322" s="232" t="s">
        <v>4456</v>
      </c>
    </row>
    <row r="323" spans="1:12" ht="15" customHeight="1">
      <c r="A323" s="227" t="s">
        <v>5087</v>
      </c>
      <c r="B323" s="228" t="s">
        <v>706</v>
      </c>
      <c r="C323" s="228" t="s">
        <v>5057</v>
      </c>
      <c r="D323" s="229">
        <v>12000</v>
      </c>
      <c r="E323" s="230">
        <v>41662</v>
      </c>
      <c r="F323" s="230" t="s">
        <v>4456</v>
      </c>
      <c r="G323" s="230" t="s">
        <v>4456</v>
      </c>
      <c r="H323" s="293" t="e">
        <f>IF(I323&lt;=12000,F323+(D323/24),"error")</f>
        <v>#VALUE!</v>
      </c>
      <c r="I323" s="231" t="e">
        <f t="shared" si="43"/>
        <v>#VALUE!</v>
      </c>
      <c r="J323" s="227" t="e">
        <f t="shared" si="40"/>
        <v>#VALUE!</v>
      </c>
      <c r="K323" s="228" t="s">
        <v>5058</v>
      </c>
      <c r="L323" s="232" t="s">
        <v>4456</v>
      </c>
    </row>
    <row r="324" spans="1:12">
      <c r="A324" s="227" t="s">
        <v>5088</v>
      </c>
      <c r="B324" s="228" t="s">
        <v>5062</v>
      </c>
      <c r="C324" s="228" t="s">
        <v>5063</v>
      </c>
      <c r="D324" s="229">
        <v>300</v>
      </c>
      <c r="E324" s="230">
        <v>41662</v>
      </c>
      <c r="F324" s="230" t="s">
        <v>4456</v>
      </c>
      <c r="G324" s="230" t="s">
        <v>4456</v>
      </c>
      <c r="H324" s="293" t="e">
        <f>IF(I324&lt;=300,F324+(D324/24),"error")</f>
        <v>#VALUE!</v>
      </c>
      <c r="I324" s="231" t="e">
        <f t="shared" si="43"/>
        <v>#VALUE!</v>
      </c>
      <c r="J324" s="227" t="e">
        <f t="shared" si="40"/>
        <v>#VALUE!</v>
      </c>
      <c r="K324" s="228" t="s">
        <v>5064</v>
      </c>
      <c r="L324" s="232" t="s">
        <v>4456</v>
      </c>
    </row>
    <row r="325" spans="1:12" ht="15" customHeight="1">
      <c r="A325" s="227" t="s">
        <v>5089</v>
      </c>
      <c r="B325" s="228" t="s">
        <v>5066</v>
      </c>
      <c r="C325" s="228" t="s">
        <v>972</v>
      </c>
      <c r="D325" s="229">
        <v>12000</v>
      </c>
      <c r="E325" s="230">
        <v>41662</v>
      </c>
      <c r="F325" s="230" t="s">
        <v>4456</v>
      </c>
      <c r="G325" s="230" t="s">
        <v>4456</v>
      </c>
      <c r="H325" s="293" t="e">
        <f>IF(I325&lt;=12000,F325+(D325/24),"error")</f>
        <v>#VALUE!</v>
      </c>
      <c r="I325" s="231" t="e">
        <f t="shared" si="43"/>
        <v>#VALUE!</v>
      </c>
      <c r="J325" s="227" t="e">
        <f t="shared" si="40"/>
        <v>#VALUE!</v>
      </c>
      <c r="K325" s="228" t="s">
        <v>5067</v>
      </c>
      <c r="L325" s="232" t="s">
        <v>4456</v>
      </c>
    </row>
    <row r="326" spans="1:12" ht="25.5">
      <c r="A326" s="234" t="s">
        <v>5090</v>
      </c>
      <c r="B326" s="235" t="s">
        <v>389</v>
      </c>
      <c r="C326" s="235" t="s">
        <v>386</v>
      </c>
      <c r="D326" s="237">
        <v>500</v>
      </c>
      <c r="E326" s="13">
        <v>41663</v>
      </c>
      <c r="F326" s="13">
        <v>44568</v>
      </c>
      <c r="G326" s="27">
        <v>21363.7</v>
      </c>
      <c r="H326" s="22">
        <f>IF(I326&lt;=500,$F$5+(I326/24),"error")</f>
        <v>44589.833333333336</v>
      </c>
      <c r="I326" s="145">
        <f t="shared" si="43"/>
        <v>500</v>
      </c>
      <c r="J326" s="136" t="str">
        <f t="shared" si="40"/>
        <v>NOT DUE</v>
      </c>
      <c r="K326" s="235"/>
      <c r="L326" s="241"/>
    </row>
    <row r="327" spans="1:12" ht="25.5">
      <c r="A327" s="234" t="s">
        <v>5091</v>
      </c>
      <c r="B327" s="235" t="s">
        <v>5070</v>
      </c>
      <c r="C327" s="235" t="s">
        <v>5071</v>
      </c>
      <c r="D327" s="237" t="s">
        <v>377</v>
      </c>
      <c r="E327" s="13">
        <v>41664</v>
      </c>
      <c r="F327" s="13">
        <v>44527</v>
      </c>
      <c r="G327" s="27"/>
      <c r="H327" s="148">
        <f>DATE(YEAR(F327)+1,MONTH(F327),DAY(F327)-1)</f>
        <v>44891</v>
      </c>
      <c r="I327" s="149">
        <f ca="1">IF(ISBLANK(H327),"",H327-DATE(YEAR(NOW()),MONTH(NOW()),DAY(NOW())))</f>
        <v>321</v>
      </c>
      <c r="J327" s="136" t="str">
        <f t="shared" ca="1" si="40"/>
        <v>NOT DUE</v>
      </c>
      <c r="K327" s="235"/>
      <c r="L327" s="241"/>
    </row>
    <row r="328" spans="1:12" ht="25.5">
      <c r="A328" s="234" t="s">
        <v>5092</v>
      </c>
      <c r="B328" s="235" t="s">
        <v>390</v>
      </c>
      <c r="C328" s="235" t="s">
        <v>391</v>
      </c>
      <c r="D328" s="237" t="s">
        <v>377</v>
      </c>
      <c r="E328" s="13">
        <v>41665</v>
      </c>
      <c r="F328" s="13">
        <v>44527</v>
      </c>
      <c r="G328" s="27"/>
      <c r="H328" s="148">
        <f>DATE(YEAR(F328)+1,MONTH(F328),DAY(F328)-1)</f>
        <v>44891</v>
      </c>
      <c r="I328" s="149">
        <f ca="1">IF(ISBLANK(H328),"",H328-DATE(YEAR(NOW()),MONTH(NOW()),DAY(NOW())))</f>
        <v>321</v>
      </c>
      <c r="J328" s="136" t="str">
        <f t="shared" ca="1" si="40"/>
        <v>NOT DUE</v>
      </c>
      <c r="K328" s="235"/>
      <c r="L328" s="241"/>
    </row>
    <row r="329" spans="1:12" ht="36" customHeight="1">
      <c r="A329" s="234" t="s">
        <v>5093</v>
      </c>
      <c r="B329" s="235" t="s">
        <v>944</v>
      </c>
      <c r="C329" s="235" t="s">
        <v>4606</v>
      </c>
      <c r="D329" s="236">
        <v>500</v>
      </c>
      <c r="E329" s="13">
        <v>41662</v>
      </c>
      <c r="F329" s="13">
        <v>44536</v>
      </c>
      <c r="G329" s="27">
        <v>20961.900000000001</v>
      </c>
      <c r="H329" s="22">
        <f>IF(I329&lt;=500,$F$5+(I329/24),"error")</f>
        <v>44573.091666666667</v>
      </c>
      <c r="I329" s="238">
        <f>D329-($F$4-G329)</f>
        <v>98.200000000000728</v>
      </c>
      <c r="J329" s="136" t="str">
        <f>IF(I329="","",IF(I329&lt;0,"OVERDUE","NOT DUE"))</f>
        <v>NOT DUE</v>
      </c>
      <c r="K329" s="235" t="s">
        <v>4607</v>
      </c>
      <c r="L329" s="312"/>
    </row>
    <row r="330" spans="1:12" ht="25.5">
      <c r="A330" s="234" t="s">
        <v>5094</v>
      </c>
      <c r="B330" s="235" t="s">
        <v>4549</v>
      </c>
      <c r="C330" s="235" t="s">
        <v>4550</v>
      </c>
      <c r="D330" s="237">
        <v>300</v>
      </c>
      <c r="E330" s="13">
        <v>41662</v>
      </c>
      <c r="F330" s="13">
        <v>44558</v>
      </c>
      <c r="G330" s="27">
        <v>21229</v>
      </c>
      <c r="H330" s="22">
        <f>IF(I330&lt;=300,$F$5+(I330/24),"error")</f>
        <v>44575.887499999997</v>
      </c>
      <c r="I330" s="145">
        <f>D330-($F$4-G330)</f>
        <v>165.29999999999927</v>
      </c>
      <c r="J330" s="136" t="str">
        <f t="shared" si="40"/>
        <v>NOT DUE</v>
      </c>
      <c r="K330" s="235"/>
      <c r="L330" s="241"/>
    </row>
    <row r="331" spans="1:12" ht="25.5">
      <c r="A331" s="234" t="s">
        <v>5095</v>
      </c>
      <c r="B331" s="235" t="s">
        <v>4608</v>
      </c>
      <c r="C331" s="235" t="s">
        <v>4609</v>
      </c>
      <c r="D331" s="237">
        <v>1000</v>
      </c>
      <c r="E331" s="13">
        <v>41662</v>
      </c>
      <c r="F331" s="13">
        <v>44557</v>
      </c>
      <c r="G331" s="27">
        <v>21204</v>
      </c>
      <c r="H331" s="22">
        <f>IF(I331&lt;=1000,$F$5+(I331/24),"error")</f>
        <v>44604.012499999997</v>
      </c>
      <c r="I331" s="145">
        <f>D331-($F$4-G331)</f>
        <v>840.29999999999927</v>
      </c>
      <c r="J331" s="136" t="str">
        <f t="shared" si="40"/>
        <v>NOT DUE</v>
      </c>
      <c r="K331" s="235"/>
      <c r="L331" s="241"/>
    </row>
    <row r="332" spans="1:12">
      <c r="A332"/>
      <c r="C332" s="224"/>
      <c r="D332"/>
    </row>
    <row r="333" spans="1:12">
      <c r="A333"/>
      <c r="C333" s="224"/>
      <c r="D333"/>
    </row>
    <row r="334" spans="1:12">
      <c r="A334"/>
      <c r="C334" s="224"/>
      <c r="D334"/>
    </row>
    <row r="335" spans="1:12">
      <c r="A335"/>
      <c r="B335" s="255" t="s">
        <v>5143</v>
      </c>
      <c r="C335"/>
      <c r="D335" s="255" t="s">
        <v>5144</v>
      </c>
      <c r="H335" s="255" t="s">
        <v>5145</v>
      </c>
    </row>
    <row r="336" spans="1:12">
      <c r="A336"/>
      <c r="C336"/>
      <c r="D336"/>
    </row>
    <row r="337" spans="1:12">
      <c r="A337"/>
      <c r="C337" s="270" t="s">
        <v>5267</v>
      </c>
      <c r="D337"/>
      <c r="E337" s="380" t="s">
        <v>5302</v>
      </c>
      <c r="F337" s="380"/>
      <c r="G337" s="380"/>
      <c r="I337" s="380" t="s">
        <v>5292</v>
      </c>
      <c r="J337" s="380"/>
      <c r="K337" s="380"/>
    </row>
    <row r="338" spans="1:12">
      <c r="A338"/>
      <c r="C338" s="254" t="s">
        <v>5146</v>
      </c>
      <c r="D338"/>
      <c r="E338" s="381" t="s">
        <v>5147</v>
      </c>
      <c r="F338" s="381"/>
      <c r="G338" s="381"/>
      <c r="I338" s="381" t="s">
        <v>5148</v>
      </c>
      <c r="J338" s="381"/>
      <c r="K338" s="381"/>
    </row>
    <row r="339" spans="1:12">
      <c r="A339"/>
      <c r="C339"/>
      <c r="D339"/>
      <c r="I339" s="257"/>
      <c r="J339" s="257"/>
      <c r="K339" s="257"/>
    </row>
    <row r="340" spans="1:12">
      <c r="A340"/>
      <c r="C340"/>
      <c r="D340"/>
      <c r="L340" s="58"/>
    </row>
    <row r="341" spans="1:12">
      <c r="A341" s="304"/>
      <c r="C341"/>
      <c r="D341"/>
      <c r="L341" s="58"/>
    </row>
    <row r="342" spans="1:12">
      <c r="A342"/>
      <c r="C342"/>
      <c r="D342"/>
      <c r="L342" s="58"/>
    </row>
    <row r="343" spans="1:12">
      <c r="A343"/>
      <c r="C343"/>
      <c r="D343"/>
      <c r="L343" s="58"/>
    </row>
    <row r="344" spans="1:12">
      <c r="A344"/>
      <c r="C344"/>
      <c r="D344"/>
      <c r="L344" s="58"/>
    </row>
    <row r="345" spans="1:12">
      <c r="A345"/>
      <c r="C345"/>
      <c r="D345"/>
      <c r="L345" s="58"/>
    </row>
    <row r="346" spans="1:12">
      <c r="A346"/>
      <c r="C346"/>
      <c r="D346"/>
      <c r="L346" s="58"/>
    </row>
    <row r="347" spans="1:12">
      <c r="A347"/>
      <c r="C347"/>
      <c r="D347"/>
      <c r="L347" s="58"/>
    </row>
    <row r="348" spans="1:12">
      <c r="A348"/>
      <c r="C348"/>
      <c r="D348"/>
      <c r="L348" s="58"/>
    </row>
    <row r="349" spans="1:12">
      <c r="A349"/>
      <c r="C349"/>
      <c r="D349"/>
      <c r="L349" s="58"/>
    </row>
    <row r="350" spans="1:12">
      <c r="A350"/>
      <c r="C350"/>
      <c r="D350"/>
      <c r="L350" s="58"/>
    </row>
    <row r="351" spans="1:12">
      <c r="A351"/>
      <c r="C351"/>
      <c r="D351"/>
      <c r="L351" s="58"/>
    </row>
    <row r="352" spans="1:12">
      <c r="A352"/>
      <c r="C352"/>
      <c r="D352"/>
      <c r="L352" s="58"/>
    </row>
    <row r="353" spans="12:12" customFormat="1">
      <c r="L353" s="58"/>
    </row>
    <row r="354" spans="12:12" customFormat="1">
      <c r="L354" s="58"/>
    </row>
    <row r="355" spans="12:12" customFormat="1">
      <c r="L355" s="58"/>
    </row>
    <row r="356" spans="12:12" customFormat="1">
      <c r="L356" s="58"/>
    </row>
    <row r="357" spans="12:12" customFormat="1">
      <c r="L357" s="58"/>
    </row>
    <row r="358" spans="12:12" customFormat="1">
      <c r="L358" s="58"/>
    </row>
    <row r="359" spans="12:12" customFormat="1">
      <c r="L359" s="58"/>
    </row>
    <row r="360" spans="12:12" customFormat="1">
      <c r="L360" s="58"/>
    </row>
    <row r="361" spans="12:12" customFormat="1">
      <c r="L361" s="58"/>
    </row>
    <row r="362" spans="12:12" customFormat="1">
      <c r="L362" s="58"/>
    </row>
    <row r="363" spans="12:12" customFormat="1">
      <c r="L363" s="58"/>
    </row>
    <row r="364" spans="12:12" customFormat="1">
      <c r="L364" s="58"/>
    </row>
    <row r="365" spans="12:12" customFormat="1">
      <c r="L365" s="58"/>
    </row>
  </sheetData>
  <sheetProtection selectLockedCells="1"/>
  <protectedRanges>
    <protectedRange sqref="G228" name="Range3_2_1_3_1"/>
    <protectedRange sqref="F227:F229 F234 F240:F241 F245 F236" name="Range3_1_1_1_2_3_1"/>
  </protectedRanges>
  <mergeCells count="13">
    <mergeCell ref="A1:B1"/>
    <mergeCell ref="D1:E1"/>
    <mergeCell ref="A2:B2"/>
    <mergeCell ref="D2:E2"/>
    <mergeCell ref="A3:B3"/>
    <mergeCell ref="D3:E3"/>
    <mergeCell ref="E337:G337"/>
    <mergeCell ref="I337:K337"/>
    <mergeCell ref="E338:G338"/>
    <mergeCell ref="I338:K338"/>
    <mergeCell ref="A4:B4"/>
    <mergeCell ref="D4:E4"/>
    <mergeCell ref="A5:B5"/>
  </mergeCells>
  <conditionalFormatting sqref="J250:J318 J177:J248 J8:J175">
    <cfRule type="cellIs" dxfId="93" priority="23" operator="equal">
      <formula>"overdue"</formula>
    </cfRule>
  </conditionalFormatting>
  <conditionalFormatting sqref="J330">
    <cfRule type="cellIs" dxfId="92" priority="22" operator="equal">
      <formula>"overdue"</formula>
    </cfRule>
  </conditionalFormatting>
  <conditionalFormatting sqref="J329">
    <cfRule type="cellIs" dxfId="91" priority="21" operator="equal">
      <formula>"overdue"</formula>
    </cfRule>
  </conditionalFormatting>
  <conditionalFormatting sqref="J331">
    <cfRule type="cellIs" dxfId="90" priority="20" operator="equal">
      <formula>"overdue"</formula>
    </cfRule>
  </conditionalFormatting>
  <conditionalFormatting sqref="J249">
    <cfRule type="cellIs" dxfId="89" priority="19" operator="equal">
      <formula>"overdue"</formula>
    </cfRule>
  </conditionalFormatting>
  <conditionalFormatting sqref="J176">
    <cfRule type="cellIs" dxfId="88" priority="18" operator="equal">
      <formula>"overdue"</formula>
    </cfRule>
  </conditionalFormatting>
  <conditionalFormatting sqref="J319:J329">
    <cfRule type="cellIs" dxfId="87" priority="17" operator="equal">
      <formula>"overdue"</formula>
    </cfRule>
  </conditionalFormatting>
  <conditionalFormatting sqref="J319:J329">
    <cfRule type="cellIs" dxfId="86" priority="16" operator="equal">
      <formula>"overdue"</formula>
    </cfRule>
  </conditionalFormatting>
  <conditionalFormatting sqref="J319:J329">
    <cfRule type="cellIs" dxfId="85" priority="15" operator="equal">
      <formula>"overdue"</formula>
    </cfRule>
  </conditionalFormatting>
  <conditionalFormatting sqref="J320:J325">
    <cfRule type="cellIs" dxfId="84" priority="14" operator="equal">
      <formula>"overdue"</formula>
    </cfRule>
  </conditionalFormatting>
  <conditionalFormatting sqref="J320:J325">
    <cfRule type="cellIs" dxfId="83" priority="13" operator="equal">
      <formula>"overdue"</formula>
    </cfRule>
  </conditionalFormatting>
  <conditionalFormatting sqref="J321:J325">
    <cfRule type="cellIs" dxfId="82" priority="12" operator="equal">
      <formula>"overdue"</formula>
    </cfRule>
  </conditionalFormatting>
  <conditionalFormatting sqref="J321:J325">
    <cfRule type="cellIs" dxfId="81" priority="11" operator="equal">
      <formula>"overdue"</formula>
    </cfRule>
  </conditionalFormatting>
  <conditionalFormatting sqref="J322:J325">
    <cfRule type="cellIs" dxfId="80" priority="10" operator="equal">
      <formula>"overdue"</formula>
    </cfRule>
  </conditionalFormatting>
  <conditionalFormatting sqref="J322:J325">
    <cfRule type="cellIs" dxfId="79" priority="9" operator="equal">
      <formula>"overdue"</formula>
    </cfRule>
  </conditionalFormatting>
  <conditionalFormatting sqref="J323:J325">
    <cfRule type="cellIs" dxfId="78" priority="8" operator="equal">
      <formula>"overdue"</formula>
    </cfRule>
  </conditionalFormatting>
  <conditionalFormatting sqref="J323:J325">
    <cfRule type="cellIs" dxfId="77" priority="7" operator="equal">
      <formula>"overdue"</formula>
    </cfRule>
  </conditionalFormatting>
  <conditionalFormatting sqref="J324:J325">
    <cfRule type="cellIs" dxfId="76" priority="6" operator="equal">
      <formula>"overdue"</formula>
    </cfRule>
  </conditionalFormatting>
  <conditionalFormatting sqref="J324:J325">
    <cfRule type="cellIs" dxfId="75" priority="5" operator="equal">
      <formula>"overdue"</formula>
    </cfRule>
  </conditionalFormatting>
  <conditionalFormatting sqref="J325">
    <cfRule type="cellIs" dxfId="74" priority="4" operator="equal">
      <formula>"overdue"</formula>
    </cfRule>
  </conditionalFormatting>
  <conditionalFormatting sqref="J325">
    <cfRule type="cellIs" dxfId="73" priority="3" operator="equal">
      <formula>"overdue"</formula>
    </cfRule>
  </conditionalFormatting>
  <conditionalFormatting sqref="J326:J329">
    <cfRule type="cellIs" dxfId="72" priority="2" operator="equal">
      <formula>"overdue"</formula>
    </cfRule>
  </conditionalFormatting>
  <conditionalFormatting sqref="J326:J329">
    <cfRule type="cellIs" dxfId="71" priority="1" operator="equal">
      <formula>"overdue"</formula>
    </cfRule>
  </conditionalFormatting>
  <pageMargins left="0.7" right="0.7" top="0.75" bottom="0.75" header="0.3" footer="0.3"/>
  <pageSetup paperSize="9" scale="65" orientation="landscape" r:id="rId1"/>
  <ignoredErrors>
    <ignoredError sqref="F4:F5 F8:F9 F271:F274 F219:F223 F12:F15 F17 F19:F23 F30 F32:F36 F43 F45:F49 F56 F58:F62 F69 F71:F75 F78:F82 F85:F89 F92:F96 F99:F103 F106:F109 F172:F174 F250 F163 F137:F140 F142:F145 F147 F152:F155 F157 F227:F231 F233 F245 F255:F269 F176:F177 F25:F28 F38:F41 F51:F54 F64:F67 F111:F135 F150 F160 F165:F166 F168:F170 F214 F179:F208 F235:F243 F252" unlockedFormula="1"/>
    <ignoredError sqref="I252 H110:H167 H234:H235 H171" formula="1"/>
    <ignoredError sqref="I319:J325" evalError="1"/>
    <ignoredError sqref="F270" formula="1" unlocked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O69"/>
  <sheetViews>
    <sheetView zoomScale="80" zoomScaleNormal="80" workbookViewId="0">
      <selection activeCell="N9" sqref="N9"/>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7.140625" customWidth="1"/>
    <col min="12" max="12" width="21.7109375" customWidth="1"/>
    <col min="13" max="13" width="11.5703125" customWidth="1"/>
  </cols>
  <sheetData>
    <row r="1" spans="1:13"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3"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3" ht="19.5" customHeight="1">
      <c r="A3" s="382" t="s">
        <v>10</v>
      </c>
      <c r="B3" s="382"/>
      <c r="C3" s="37" t="s">
        <v>1272</v>
      </c>
      <c r="D3" s="384" t="s">
        <v>12</v>
      </c>
      <c r="E3" s="384"/>
      <c r="F3" s="5" t="s">
        <v>1275</v>
      </c>
    </row>
    <row r="4" spans="1:13" ht="18" customHeight="1">
      <c r="A4" s="382" t="s">
        <v>77</v>
      </c>
      <c r="B4" s="382"/>
      <c r="C4" s="37" t="s">
        <v>1273</v>
      </c>
      <c r="D4" s="384" t="s">
        <v>15</v>
      </c>
      <c r="E4" s="384"/>
      <c r="F4" s="6">
        <v>4484</v>
      </c>
      <c r="J4" s="39"/>
    </row>
    <row r="5" spans="1:13" ht="18" customHeight="1">
      <c r="A5" s="382" t="s">
        <v>78</v>
      </c>
      <c r="B5" s="382"/>
      <c r="C5" s="38" t="s">
        <v>1274</v>
      </c>
      <c r="D5" s="46"/>
      <c r="E5" s="282" t="s">
        <v>2946</v>
      </c>
      <c r="F5" s="13">
        <f>'Running Hours'!D3</f>
        <v>44569</v>
      </c>
    </row>
    <row r="6" spans="1:13" ht="7.5" customHeight="1">
      <c r="A6" s="44"/>
      <c r="B6" s="7"/>
      <c r="D6" s="47"/>
      <c r="E6" s="8"/>
      <c r="F6" s="8"/>
      <c r="G6" s="8"/>
      <c r="H6" s="8"/>
      <c r="I6" s="8"/>
      <c r="J6" s="8"/>
      <c r="K6" s="8"/>
    </row>
    <row r="7" spans="1:13" ht="25.5">
      <c r="A7" s="11" t="s">
        <v>16</v>
      </c>
      <c r="B7" s="11" t="s">
        <v>63</v>
      </c>
      <c r="C7" s="11" t="s">
        <v>17</v>
      </c>
      <c r="D7" s="48" t="s">
        <v>18</v>
      </c>
      <c r="E7" s="11" t="s">
        <v>19</v>
      </c>
      <c r="F7" s="11" t="s">
        <v>64</v>
      </c>
      <c r="G7" s="11" t="s">
        <v>20</v>
      </c>
      <c r="H7" s="11" t="s">
        <v>2</v>
      </c>
      <c r="I7" s="11" t="s">
        <v>21</v>
      </c>
      <c r="J7" s="11" t="s">
        <v>22</v>
      </c>
      <c r="K7" s="11" t="s">
        <v>23</v>
      </c>
      <c r="L7" s="11" t="s">
        <v>59</v>
      </c>
    </row>
    <row r="8" spans="1:13" ht="36" customHeight="1">
      <c r="A8" s="17" t="s">
        <v>1276</v>
      </c>
      <c r="B8" s="31" t="s">
        <v>1277</v>
      </c>
      <c r="C8" s="31" t="s">
        <v>1278</v>
      </c>
      <c r="D8" s="21" t="s">
        <v>379</v>
      </c>
      <c r="E8" s="13">
        <v>41662</v>
      </c>
      <c r="F8" s="13">
        <v>44205</v>
      </c>
      <c r="G8" s="27"/>
      <c r="H8" s="15">
        <f>DATE(YEAR(F8)+1,MONTH(F8),DAY(F8)-1)</f>
        <v>44569</v>
      </c>
      <c r="I8" s="16">
        <f t="shared" ref="I8:I29" ca="1" si="0">IF(ISBLANK(H8),"",H8-DATE(YEAR(NOW()),MONTH(NOW()),DAY(NOW())))</f>
        <v>-1</v>
      </c>
      <c r="J8" s="17" t="str">
        <f ca="1">IF(I8="","",IF(I8&lt;0,"OVERDUE","NOT DUE"))</f>
        <v>OVERDUE</v>
      </c>
      <c r="K8" s="31"/>
      <c r="L8" s="127"/>
    </row>
    <row r="9" spans="1:13" ht="36" customHeight="1">
      <c r="A9" s="17" t="s">
        <v>1362</v>
      </c>
      <c r="B9" s="31" t="s">
        <v>1279</v>
      </c>
      <c r="C9" s="31" t="s">
        <v>1280</v>
      </c>
      <c r="D9" s="21" t="s">
        <v>4467</v>
      </c>
      <c r="E9" s="13">
        <v>41662</v>
      </c>
      <c r="F9" s="13">
        <v>44570</v>
      </c>
      <c r="G9" s="27"/>
      <c r="H9" s="15">
        <f>DATE(YEAR(F9),MONTH(F9),DAY(F9)+3)</f>
        <v>44573</v>
      </c>
      <c r="I9" s="16">
        <f t="shared" ca="1" si="0"/>
        <v>3</v>
      </c>
      <c r="J9" s="17" t="str">
        <f t="shared" ref="J9:J51" ca="1" si="1">IF(I9="","",IF(I9&lt;0,"OVERDUE","NOT DUE"))</f>
        <v>NOT DUE</v>
      </c>
      <c r="K9" s="31"/>
      <c r="L9" s="309" t="s">
        <v>4466</v>
      </c>
    </row>
    <row r="10" spans="1:13" ht="36" customHeight="1">
      <c r="A10" s="17" t="s">
        <v>1363</v>
      </c>
      <c r="B10" s="31" t="s">
        <v>1279</v>
      </c>
      <c r="C10" s="31" t="s">
        <v>1281</v>
      </c>
      <c r="D10" s="21" t="s">
        <v>4467</v>
      </c>
      <c r="E10" s="13">
        <v>41662</v>
      </c>
      <c r="F10" s="13">
        <v>44570</v>
      </c>
      <c r="G10" s="27"/>
      <c r="H10" s="15">
        <f>DATE(YEAR(F10),MONTH(F10),DAY(F10)+3)</f>
        <v>44573</v>
      </c>
      <c r="I10" s="16">
        <f t="shared" ca="1" si="0"/>
        <v>3</v>
      </c>
      <c r="J10" s="17" t="str">
        <f t="shared" ca="1" si="1"/>
        <v>NOT DUE</v>
      </c>
      <c r="K10" s="31"/>
      <c r="L10" s="310" t="s">
        <v>5186</v>
      </c>
      <c r="M10" s="304"/>
    </row>
    <row r="11" spans="1:13" ht="36" customHeight="1">
      <c r="A11" s="17" t="s">
        <v>1364</v>
      </c>
      <c r="B11" s="31" t="s">
        <v>1279</v>
      </c>
      <c r="C11" s="31" t="s">
        <v>1282</v>
      </c>
      <c r="D11" s="21" t="s">
        <v>4467</v>
      </c>
      <c r="E11" s="13">
        <v>41662</v>
      </c>
      <c r="F11" s="13">
        <v>44570</v>
      </c>
      <c r="G11" s="27"/>
      <c r="H11" s="15">
        <f>DATE(YEAR(F11),MONTH(F11),DAY(F11)+3)</f>
        <v>44573</v>
      </c>
      <c r="I11" s="16">
        <f t="shared" ca="1" si="0"/>
        <v>3</v>
      </c>
      <c r="J11" s="17" t="str">
        <f t="shared" ca="1" si="1"/>
        <v>NOT DUE</v>
      </c>
      <c r="K11" s="31"/>
      <c r="L11" s="310" t="s">
        <v>5193</v>
      </c>
    </row>
    <row r="12" spans="1:13" ht="36" customHeight="1">
      <c r="A12" s="17" t="s">
        <v>1365</v>
      </c>
      <c r="B12" s="31" t="s">
        <v>1283</v>
      </c>
      <c r="C12" s="31" t="s">
        <v>1284</v>
      </c>
      <c r="D12" s="21" t="s">
        <v>0</v>
      </c>
      <c r="E12" s="13">
        <v>41662</v>
      </c>
      <c r="F12" s="13">
        <v>44560</v>
      </c>
      <c r="G12" s="27"/>
      <c r="H12" s="15">
        <f>DATE(YEAR(F12),MONTH(F12)+3,DAY(F12)-1)</f>
        <v>44649</v>
      </c>
      <c r="I12" s="16">
        <f t="shared" ca="1" si="0"/>
        <v>79</v>
      </c>
      <c r="J12" s="17" t="str">
        <f t="shared" ca="1" si="1"/>
        <v>NOT DUE</v>
      </c>
      <c r="K12" s="31" t="s">
        <v>1343</v>
      </c>
      <c r="L12" s="137"/>
    </row>
    <row r="13" spans="1:13" ht="36" customHeight="1">
      <c r="A13" s="17" t="s">
        <v>1366</v>
      </c>
      <c r="B13" s="31" t="s">
        <v>1283</v>
      </c>
      <c r="C13" s="31" t="s">
        <v>1285</v>
      </c>
      <c r="D13" s="21" t="s">
        <v>4</v>
      </c>
      <c r="E13" s="13">
        <v>41662</v>
      </c>
      <c r="F13" s="13">
        <v>44548</v>
      </c>
      <c r="G13" s="27"/>
      <c r="H13" s="15">
        <f>EDATE(F13-1,1)</f>
        <v>44578</v>
      </c>
      <c r="I13" s="16">
        <f t="shared" ca="1" si="0"/>
        <v>8</v>
      </c>
      <c r="J13" s="17" t="str">
        <f t="shared" ca="1" si="1"/>
        <v>NOT DUE</v>
      </c>
      <c r="K13" s="31" t="s">
        <v>1343</v>
      </c>
      <c r="L13" s="137"/>
    </row>
    <row r="14" spans="1:13" ht="36" customHeight="1">
      <c r="A14" s="17" t="s">
        <v>1367</v>
      </c>
      <c r="B14" s="31" t="s">
        <v>1283</v>
      </c>
      <c r="C14" s="31" t="s">
        <v>1286</v>
      </c>
      <c r="D14" s="21" t="s">
        <v>4</v>
      </c>
      <c r="E14" s="13">
        <v>41662</v>
      </c>
      <c r="F14" s="13">
        <v>44548</v>
      </c>
      <c r="G14" s="27"/>
      <c r="H14" s="15">
        <f>EDATE(F14-1,1)</f>
        <v>44578</v>
      </c>
      <c r="I14" s="16">
        <f t="shared" ca="1" si="0"/>
        <v>8</v>
      </c>
      <c r="J14" s="17" t="str">
        <f t="shared" ca="1" si="1"/>
        <v>NOT DUE</v>
      </c>
      <c r="K14" s="31"/>
      <c r="L14" s="137"/>
    </row>
    <row r="15" spans="1:13" ht="36" customHeight="1">
      <c r="A15" s="17" t="s">
        <v>1368</v>
      </c>
      <c r="B15" s="31" t="s">
        <v>1283</v>
      </c>
      <c r="C15" s="31" t="s">
        <v>1287</v>
      </c>
      <c r="D15" s="21" t="s">
        <v>4</v>
      </c>
      <c r="E15" s="13">
        <v>41662</v>
      </c>
      <c r="F15" s="13">
        <v>44548</v>
      </c>
      <c r="G15" s="27"/>
      <c r="H15" s="15">
        <f>EDATE(F15-1,1)</f>
        <v>44578</v>
      </c>
      <c r="I15" s="16">
        <f t="shared" ca="1" si="0"/>
        <v>8</v>
      </c>
      <c r="J15" s="17" t="str">
        <f t="shared" ca="1" si="1"/>
        <v>NOT DUE</v>
      </c>
      <c r="K15" s="31"/>
      <c r="L15" s="137"/>
    </row>
    <row r="16" spans="1:13" ht="36" customHeight="1">
      <c r="A16" s="17" t="s">
        <v>1369</v>
      </c>
      <c r="B16" s="31" t="s">
        <v>1288</v>
      </c>
      <c r="C16" s="31" t="s">
        <v>1289</v>
      </c>
      <c r="D16" s="21" t="s">
        <v>377</v>
      </c>
      <c r="E16" s="13">
        <v>41662</v>
      </c>
      <c r="F16" s="13">
        <v>44457</v>
      </c>
      <c r="G16" s="27"/>
      <c r="H16" s="15">
        <f>DATE(YEAR(F16)+1,MONTH(F16),DAY(F16)-1)</f>
        <v>44821</v>
      </c>
      <c r="I16" s="16">
        <f t="shared" ca="1" si="0"/>
        <v>251</v>
      </c>
      <c r="J16" s="17" t="str">
        <f t="shared" ca="1" si="1"/>
        <v>NOT DUE</v>
      </c>
      <c r="K16" s="31" t="s">
        <v>1344</v>
      </c>
      <c r="L16" s="127"/>
    </row>
    <row r="17" spans="1:12" ht="36" customHeight="1">
      <c r="A17" s="17" t="s">
        <v>1370</v>
      </c>
      <c r="B17" s="31" t="s">
        <v>1288</v>
      </c>
      <c r="C17" s="31" t="s">
        <v>1290</v>
      </c>
      <c r="D17" s="21" t="s">
        <v>379</v>
      </c>
      <c r="E17" s="13">
        <v>41662</v>
      </c>
      <c r="F17" s="13">
        <v>44205</v>
      </c>
      <c r="G17" s="27"/>
      <c r="H17" s="15">
        <f>DATE(YEAR(F17)+2,MONTH(F17),DAY(F17)-1)</f>
        <v>44934</v>
      </c>
      <c r="I17" s="16">
        <f t="shared" ca="1" si="0"/>
        <v>364</v>
      </c>
      <c r="J17" s="17" t="str">
        <f t="shared" ca="1" si="1"/>
        <v>NOT DUE</v>
      </c>
      <c r="K17" s="31" t="s">
        <v>1345</v>
      </c>
      <c r="L17" s="127"/>
    </row>
    <row r="18" spans="1:12" ht="36" customHeight="1">
      <c r="A18" s="17" t="s">
        <v>1371</v>
      </c>
      <c r="B18" s="31" t="s">
        <v>1291</v>
      </c>
      <c r="C18" s="31" t="s">
        <v>1292</v>
      </c>
      <c r="D18" s="236" t="s">
        <v>0</v>
      </c>
      <c r="E18" s="13">
        <v>41662</v>
      </c>
      <c r="F18" s="13">
        <v>44551</v>
      </c>
      <c r="G18" s="27"/>
      <c r="H18" s="15">
        <f>DATE(YEAR(F18),MONTH(F18)+6,DAY(F18)-1)</f>
        <v>44732</v>
      </c>
      <c r="I18" s="240">
        <f ca="1">IF(ISBLANK(H18),"",H18-DATE(YEAR(NOW()),MONTH(NOW()),DAY(NOW())))</f>
        <v>162</v>
      </c>
      <c r="J18" s="17" t="str">
        <f t="shared" ca="1" si="1"/>
        <v>NOT DUE</v>
      </c>
      <c r="K18" s="31" t="s">
        <v>1346</v>
      </c>
      <c r="L18" s="324" t="s">
        <v>5192</v>
      </c>
    </row>
    <row r="19" spans="1:12" ht="36" customHeight="1">
      <c r="A19" s="17" t="s">
        <v>1372</v>
      </c>
      <c r="B19" s="31" t="s">
        <v>1291</v>
      </c>
      <c r="C19" s="31" t="s">
        <v>1290</v>
      </c>
      <c r="D19" s="21" t="s">
        <v>379</v>
      </c>
      <c r="E19" s="13">
        <v>41662</v>
      </c>
      <c r="F19" s="13">
        <v>44205</v>
      </c>
      <c r="G19" s="27"/>
      <c r="H19" s="15">
        <f>DATE(YEAR(F19)+2,MONTH(F19),DAY(F19)-1)</f>
        <v>44934</v>
      </c>
      <c r="I19" s="16">
        <f t="shared" ca="1" si="0"/>
        <v>364</v>
      </c>
      <c r="J19" s="17" t="str">
        <f t="shared" ca="1" si="1"/>
        <v>NOT DUE</v>
      </c>
      <c r="K19" s="31" t="s">
        <v>1346</v>
      </c>
      <c r="L19" s="127"/>
    </row>
    <row r="20" spans="1:12" ht="36" customHeight="1">
      <c r="A20" s="17" t="s">
        <v>1373</v>
      </c>
      <c r="B20" s="31" t="s">
        <v>1293</v>
      </c>
      <c r="C20" s="31" t="s">
        <v>1294</v>
      </c>
      <c r="D20" s="21" t="s">
        <v>1</v>
      </c>
      <c r="E20" s="13">
        <v>41662</v>
      </c>
      <c r="F20" s="13">
        <f>'Generator Engine No.2'!F8</f>
        <v>44569</v>
      </c>
      <c r="G20" s="27"/>
      <c r="H20" s="15">
        <f>DATE(YEAR(F20),MONTH(F20),DAY(F20)+1)</f>
        <v>44570</v>
      </c>
      <c r="I20" s="16">
        <f t="shared" ca="1" si="0"/>
        <v>0</v>
      </c>
      <c r="J20" s="17" t="str">
        <f t="shared" ca="1" si="1"/>
        <v>NOT DUE</v>
      </c>
      <c r="K20" s="31" t="s">
        <v>1347</v>
      </c>
      <c r="L20" s="18"/>
    </row>
    <row r="21" spans="1:12" ht="36" customHeight="1">
      <c r="A21" s="17" t="s">
        <v>1374</v>
      </c>
      <c r="B21" s="31" t="s">
        <v>1295</v>
      </c>
      <c r="C21" s="31" t="s">
        <v>552</v>
      </c>
      <c r="D21" s="21" t="s">
        <v>3</v>
      </c>
      <c r="E21" s="13">
        <v>41662</v>
      </c>
      <c r="F21" s="13">
        <v>44387</v>
      </c>
      <c r="G21" s="27"/>
      <c r="H21" s="15">
        <f>DATE(YEAR(F21),MONTH(F21)+6,DAY(F21)-1)</f>
        <v>44570</v>
      </c>
      <c r="I21" s="16">
        <f t="shared" ca="1" si="0"/>
        <v>0</v>
      </c>
      <c r="J21" s="17" t="str">
        <f t="shared" ca="1" si="1"/>
        <v>NOT DUE</v>
      </c>
      <c r="K21" s="31" t="s">
        <v>1348</v>
      </c>
      <c r="L21" s="127"/>
    </row>
    <row r="22" spans="1:12" ht="36" customHeight="1">
      <c r="A22" s="17" t="s">
        <v>1375</v>
      </c>
      <c r="B22" s="31" t="s">
        <v>1296</v>
      </c>
      <c r="C22" s="31" t="s">
        <v>1297</v>
      </c>
      <c r="D22" s="21" t="s">
        <v>377</v>
      </c>
      <c r="E22" s="13">
        <v>41662</v>
      </c>
      <c r="F22" s="13">
        <v>44205</v>
      </c>
      <c r="G22" s="27"/>
      <c r="H22" s="15">
        <f>DATE(YEAR(F22)+1,MONTH(F22),DAY(F22)-1)</f>
        <v>44569</v>
      </c>
      <c r="I22" s="16">
        <f t="shared" ca="1" si="0"/>
        <v>-1</v>
      </c>
      <c r="J22" s="17" t="str">
        <f t="shared" ca="1" si="1"/>
        <v>OVERDUE</v>
      </c>
      <c r="K22" s="31" t="s">
        <v>1349</v>
      </c>
      <c r="L22" s="18"/>
    </row>
    <row r="23" spans="1:12" ht="36" customHeight="1">
      <c r="A23" s="17" t="s">
        <v>1376</v>
      </c>
      <c r="B23" s="31" t="s">
        <v>1298</v>
      </c>
      <c r="C23" s="31" t="s">
        <v>1299</v>
      </c>
      <c r="D23" s="21" t="s">
        <v>377</v>
      </c>
      <c r="E23" s="13">
        <v>41662</v>
      </c>
      <c r="F23" s="13">
        <v>44205</v>
      </c>
      <c r="G23" s="27"/>
      <c r="H23" s="15">
        <f>DATE(YEAR(F23)+1,MONTH(F23),DAY(F23)-1)</f>
        <v>44569</v>
      </c>
      <c r="I23" s="16">
        <f t="shared" ca="1" si="0"/>
        <v>-1</v>
      </c>
      <c r="J23" s="17" t="str">
        <f t="shared" ca="1" si="1"/>
        <v>OVERDUE</v>
      </c>
      <c r="K23" s="31" t="s">
        <v>1349</v>
      </c>
      <c r="L23" s="18"/>
    </row>
    <row r="24" spans="1:12" ht="36" customHeight="1">
      <c r="A24" s="17" t="s">
        <v>1377</v>
      </c>
      <c r="B24" s="31" t="s">
        <v>1300</v>
      </c>
      <c r="C24" s="31" t="s">
        <v>1301</v>
      </c>
      <c r="D24" s="21" t="s">
        <v>1</v>
      </c>
      <c r="E24" s="13">
        <v>41662</v>
      </c>
      <c r="F24" s="13">
        <f>F20</f>
        <v>44569</v>
      </c>
      <c r="G24" s="27"/>
      <c r="H24" s="15">
        <f>DATE(YEAR(F24),MONTH(F24),DAY(F24)+1)</f>
        <v>44570</v>
      </c>
      <c r="I24" s="16">
        <f t="shared" ca="1" si="0"/>
        <v>0</v>
      </c>
      <c r="J24" s="17" t="str">
        <f t="shared" ca="1" si="1"/>
        <v>NOT DUE</v>
      </c>
      <c r="K24" s="31"/>
      <c r="L24" s="130"/>
    </row>
    <row r="25" spans="1:12" ht="36" customHeight="1">
      <c r="A25" s="17" t="s">
        <v>1378</v>
      </c>
      <c r="B25" s="31" t="s">
        <v>1302</v>
      </c>
      <c r="C25" s="31" t="s">
        <v>1359</v>
      </c>
      <c r="D25" s="21" t="s">
        <v>1</v>
      </c>
      <c r="E25" s="13">
        <v>41662</v>
      </c>
      <c r="F25" s="13">
        <f>F24</f>
        <v>44569</v>
      </c>
      <c r="G25" s="27"/>
      <c r="H25" s="15">
        <f>DATE(YEAR(F25),MONTH(F25),DAY(F25)+1)</f>
        <v>44570</v>
      </c>
      <c r="I25" s="16">
        <f t="shared" ca="1" si="0"/>
        <v>0</v>
      </c>
      <c r="J25" s="17" t="str">
        <f t="shared" ca="1" si="1"/>
        <v>NOT DUE</v>
      </c>
      <c r="K25" s="31"/>
      <c r="L25" s="130"/>
    </row>
    <row r="26" spans="1:12" ht="36" customHeight="1">
      <c r="A26" s="17" t="s">
        <v>1379</v>
      </c>
      <c r="B26" s="31" t="s">
        <v>1303</v>
      </c>
      <c r="C26" s="31" t="s">
        <v>1304</v>
      </c>
      <c r="D26" s="21" t="s">
        <v>1</v>
      </c>
      <c r="E26" s="13">
        <v>41662</v>
      </c>
      <c r="F26" s="13">
        <f>F25</f>
        <v>44569</v>
      </c>
      <c r="G26" s="27"/>
      <c r="H26" s="15">
        <f>DATE(YEAR(F26),MONTH(F26),DAY(F26)+1)</f>
        <v>44570</v>
      </c>
      <c r="I26" s="16">
        <f t="shared" ca="1" si="0"/>
        <v>0</v>
      </c>
      <c r="J26" s="17" t="str">
        <f t="shared" ca="1" si="1"/>
        <v>NOT DUE</v>
      </c>
      <c r="K26" s="31"/>
      <c r="L26" s="130"/>
    </row>
    <row r="27" spans="1:12" ht="36" customHeight="1">
      <c r="A27" s="17" t="s">
        <v>1380</v>
      </c>
      <c r="B27" s="31" t="s">
        <v>1305</v>
      </c>
      <c r="C27" s="31" t="s">
        <v>24</v>
      </c>
      <c r="D27" s="21" t="s">
        <v>1</v>
      </c>
      <c r="E27" s="13">
        <v>41662</v>
      </c>
      <c r="F27" s="13">
        <f>F26</f>
        <v>44569</v>
      </c>
      <c r="G27" s="27"/>
      <c r="H27" s="15">
        <f>DATE(YEAR(F27),MONTH(F27),DAY(F27)+1)</f>
        <v>44570</v>
      </c>
      <c r="I27" s="16">
        <f t="shared" ca="1" si="0"/>
        <v>0</v>
      </c>
      <c r="J27" s="17" t="str">
        <f t="shared" ca="1" si="1"/>
        <v>NOT DUE</v>
      </c>
      <c r="K27" s="31"/>
      <c r="L27" s="130"/>
    </row>
    <row r="28" spans="1:12" ht="36" customHeight="1">
      <c r="A28" s="17" t="s">
        <v>1381</v>
      </c>
      <c r="B28" s="31" t="s">
        <v>1306</v>
      </c>
      <c r="C28" s="31" t="s">
        <v>1307</v>
      </c>
      <c r="D28" s="21" t="s">
        <v>377</v>
      </c>
      <c r="E28" s="13">
        <v>41662</v>
      </c>
      <c r="F28" s="13">
        <v>44560</v>
      </c>
      <c r="G28" s="27"/>
      <c r="H28" s="15">
        <f>DATE(YEAR(F28)+1,MONTH(F28),DAY(F28)-1)</f>
        <v>44924</v>
      </c>
      <c r="I28" s="16">
        <f t="shared" ca="1" si="0"/>
        <v>354</v>
      </c>
      <c r="J28" s="17" t="str">
        <f t="shared" ca="1" si="1"/>
        <v>NOT DUE</v>
      </c>
      <c r="K28" s="31"/>
      <c r="L28" s="129"/>
    </row>
    <row r="29" spans="1:12" ht="36" customHeight="1">
      <c r="A29" s="17" t="s">
        <v>1382</v>
      </c>
      <c r="B29" s="31" t="s">
        <v>1308</v>
      </c>
      <c r="C29" s="31" t="s">
        <v>1309</v>
      </c>
      <c r="D29" s="21" t="s">
        <v>1</v>
      </c>
      <c r="E29" s="13">
        <v>41662</v>
      </c>
      <c r="F29" s="13">
        <f>F27</f>
        <v>44569</v>
      </c>
      <c r="G29" s="27"/>
      <c r="H29" s="15">
        <f>DATE(YEAR(F29),MONTH(F29),DAY(F29)+1)</f>
        <v>44570</v>
      </c>
      <c r="I29" s="16">
        <f t="shared" ca="1" si="0"/>
        <v>0</v>
      </c>
      <c r="J29" s="17" t="str">
        <f t="shared" ca="1" si="1"/>
        <v>NOT DUE</v>
      </c>
      <c r="K29" s="31"/>
      <c r="L29" s="130"/>
    </row>
    <row r="30" spans="1:12" ht="36" customHeight="1">
      <c r="A30" s="17" t="s">
        <v>1383</v>
      </c>
      <c r="B30" s="31" t="s">
        <v>1310</v>
      </c>
      <c r="C30" s="31" t="s">
        <v>24</v>
      </c>
      <c r="D30" s="21">
        <v>200</v>
      </c>
      <c r="E30" s="13">
        <v>41662</v>
      </c>
      <c r="F30" s="13">
        <v>44524</v>
      </c>
      <c r="G30" s="27">
        <v>4460</v>
      </c>
      <c r="H30" s="22">
        <f>IF(I30&lt;=200,$F$5+(I30/24),"error")</f>
        <v>44576.333333333336</v>
      </c>
      <c r="I30" s="23">
        <f t="shared" ref="I30:I37" si="2">D30-($F$4-G30)</f>
        <v>176</v>
      </c>
      <c r="J30" s="17" t="str">
        <f t="shared" si="1"/>
        <v>NOT DUE</v>
      </c>
      <c r="K30" s="31"/>
      <c r="L30" s="125"/>
    </row>
    <row r="31" spans="1:12" ht="36" customHeight="1">
      <c r="A31" s="17" t="s">
        <v>1384</v>
      </c>
      <c r="B31" s="31" t="s">
        <v>1310</v>
      </c>
      <c r="C31" s="31" t="s">
        <v>1311</v>
      </c>
      <c r="D31" s="21">
        <v>200</v>
      </c>
      <c r="E31" s="13">
        <v>41662</v>
      </c>
      <c r="F31" s="13">
        <v>44524</v>
      </c>
      <c r="G31" s="27">
        <v>4460</v>
      </c>
      <c r="H31" s="22">
        <f t="shared" ref="H31:H36" si="3">IF(I31&lt;=200,$F$5+(I31/24),"error")</f>
        <v>44576.333333333336</v>
      </c>
      <c r="I31" s="23">
        <f t="shared" si="2"/>
        <v>176</v>
      </c>
      <c r="J31" s="17" t="str">
        <f t="shared" si="1"/>
        <v>NOT DUE</v>
      </c>
      <c r="K31" s="31" t="s">
        <v>1350</v>
      </c>
      <c r="L31" s="125"/>
    </row>
    <row r="32" spans="1:12" ht="36" customHeight="1">
      <c r="A32" s="17" t="s">
        <v>1385</v>
      </c>
      <c r="B32" s="31" t="s">
        <v>1312</v>
      </c>
      <c r="C32" s="31" t="s">
        <v>1313</v>
      </c>
      <c r="D32" s="21">
        <v>200</v>
      </c>
      <c r="E32" s="13">
        <v>41662</v>
      </c>
      <c r="F32" s="13">
        <v>44524</v>
      </c>
      <c r="G32" s="27">
        <v>4460</v>
      </c>
      <c r="H32" s="22">
        <f t="shared" si="3"/>
        <v>44576.333333333336</v>
      </c>
      <c r="I32" s="23">
        <f t="shared" si="2"/>
        <v>176</v>
      </c>
      <c r="J32" s="17" t="str">
        <f t="shared" si="1"/>
        <v>NOT DUE</v>
      </c>
      <c r="K32" s="31" t="s">
        <v>1350</v>
      </c>
      <c r="L32" s="125"/>
    </row>
    <row r="33" spans="1:12" ht="36" customHeight="1">
      <c r="A33" s="17" t="s">
        <v>1386</v>
      </c>
      <c r="B33" s="31" t="s">
        <v>1314</v>
      </c>
      <c r="C33" s="31" t="s">
        <v>1315</v>
      </c>
      <c r="D33" s="21">
        <v>200</v>
      </c>
      <c r="E33" s="13">
        <v>41662</v>
      </c>
      <c r="F33" s="13">
        <v>44524</v>
      </c>
      <c r="G33" s="27">
        <v>4460</v>
      </c>
      <c r="H33" s="22">
        <f t="shared" si="3"/>
        <v>44576.333333333336</v>
      </c>
      <c r="I33" s="23">
        <f t="shared" si="2"/>
        <v>176</v>
      </c>
      <c r="J33" s="17" t="str">
        <f t="shared" si="1"/>
        <v>NOT DUE</v>
      </c>
      <c r="K33" s="31" t="s">
        <v>1351</v>
      </c>
      <c r="L33" s="125"/>
    </row>
    <row r="34" spans="1:12" ht="36" customHeight="1">
      <c r="A34" s="17" t="s">
        <v>1387</v>
      </c>
      <c r="B34" s="31" t="s">
        <v>1316</v>
      </c>
      <c r="C34" s="31" t="s">
        <v>1317</v>
      </c>
      <c r="D34" s="21">
        <v>200</v>
      </c>
      <c r="E34" s="13">
        <v>41662</v>
      </c>
      <c r="F34" s="13">
        <v>44524</v>
      </c>
      <c r="G34" s="27">
        <v>4460</v>
      </c>
      <c r="H34" s="22">
        <f t="shared" si="3"/>
        <v>44576.333333333336</v>
      </c>
      <c r="I34" s="23">
        <f t="shared" si="2"/>
        <v>176</v>
      </c>
      <c r="J34" s="17" t="str">
        <f t="shared" si="1"/>
        <v>NOT DUE</v>
      </c>
      <c r="K34" s="31" t="s">
        <v>1352</v>
      </c>
      <c r="L34" s="125"/>
    </row>
    <row r="35" spans="1:12" ht="36" customHeight="1">
      <c r="A35" s="17" t="s">
        <v>1388</v>
      </c>
      <c r="B35" s="31" t="s">
        <v>1318</v>
      </c>
      <c r="C35" s="31" t="s">
        <v>1319</v>
      </c>
      <c r="D35" s="21">
        <v>200</v>
      </c>
      <c r="E35" s="13">
        <v>41662</v>
      </c>
      <c r="F35" s="13">
        <v>44524</v>
      </c>
      <c r="G35" s="27">
        <v>4460</v>
      </c>
      <c r="H35" s="22">
        <f t="shared" si="3"/>
        <v>44576.333333333336</v>
      </c>
      <c r="I35" s="23">
        <f t="shared" si="2"/>
        <v>176</v>
      </c>
      <c r="J35" s="17" t="str">
        <f t="shared" si="1"/>
        <v>NOT DUE</v>
      </c>
      <c r="K35" s="31" t="s">
        <v>1353</v>
      </c>
      <c r="L35" s="125"/>
    </row>
    <row r="36" spans="1:12" ht="36" customHeight="1">
      <c r="A36" s="17" t="s">
        <v>1389</v>
      </c>
      <c r="B36" s="31" t="s">
        <v>1320</v>
      </c>
      <c r="C36" s="31" t="s">
        <v>1321</v>
      </c>
      <c r="D36" s="21">
        <v>200</v>
      </c>
      <c r="E36" s="13">
        <v>41662</v>
      </c>
      <c r="F36" s="13">
        <v>44524</v>
      </c>
      <c r="G36" s="27">
        <v>4460</v>
      </c>
      <c r="H36" s="22">
        <f t="shared" si="3"/>
        <v>44576.333333333336</v>
      </c>
      <c r="I36" s="23">
        <f t="shared" si="2"/>
        <v>176</v>
      </c>
      <c r="J36" s="17" t="str">
        <f t="shared" si="1"/>
        <v>NOT DUE</v>
      </c>
      <c r="K36" s="31" t="s">
        <v>1354</v>
      </c>
      <c r="L36" s="125"/>
    </row>
    <row r="37" spans="1:12" ht="36" customHeight="1">
      <c r="A37" s="17" t="s">
        <v>1390</v>
      </c>
      <c r="B37" s="31" t="s">
        <v>1322</v>
      </c>
      <c r="C37" s="31" t="s">
        <v>1323</v>
      </c>
      <c r="D37" s="21">
        <v>200</v>
      </c>
      <c r="E37" s="13">
        <v>41662</v>
      </c>
      <c r="F37" s="13">
        <v>44560</v>
      </c>
      <c r="G37" s="27">
        <v>5050</v>
      </c>
      <c r="H37" s="22" t="str">
        <f>IF(I37&lt;=200,$F$5+(I37/24),"error")</f>
        <v>error</v>
      </c>
      <c r="I37" s="23">
        <f t="shared" si="2"/>
        <v>766</v>
      </c>
      <c r="J37" s="17" t="str">
        <f t="shared" si="1"/>
        <v>NOT DUE</v>
      </c>
      <c r="K37" s="31" t="s">
        <v>1355</v>
      </c>
      <c r="L37" s="125"/>
    </row>
    <row r="38" spans="1:12" ht="36" customHeight="1">
      <c r="A38" s="17" t="s">
        <v>1391</v>
      </c>
      <c r="B38" s="31" t="s">
        <v>1324</v>
      </c>
      <c r="C38" s="31" t="s">
        <v>1325</v>
      </c>
      <c r="D38" s="41" t="s">
        <v>3</v>
      </c>
      <c r="E38" s="13">
        <v>41662</v>
      </c>
      <c r="F38" s="13">
        <v>44560</v>
      </c>
      <c r="G38" s="27"/>
      <c r="H38" s="15">
        <f t="shared" ref="H38:H46" si="4">DATE(YEAR(F38),MONTH(F38)+6,DAY(F38)-1)</f>
        <v>44741</v>
      </c>
      <c r="I38" s="16">
        <f t="shared" ref="I38:I51" ca="1" si="5">IF(ISBLANK(H38),"",H38-DATE(YEAR(NOW()),MONTH(NOW()),DAY(NOW())))</f>
        <v>171</v>
      </c>
      <c r="J38" s="17" t="str">
        <f t="shared" ca="1" si="1"/>
        <v>NOT DUE</v>
      </c>
      <c r="K38" s="31" t="s">
        <v>1356</v>
      </c>
      <c r="L38" s="20"/>
    </row>
    <row r="39" spans="1:12" ht="36" customHeight="1">
      <c r="A39" s="17" t="s">
        <v>1392</v>
      </c>
      <c r="B39" s="31" t="s">
        <v>1326</v>
      </c>
      <c r="C39" s="31" t="s">
        <v>1327</v>
      </c>
      <c r="D39" s="41" t="s">
        <v>3</v>
      </c>
      <c r="E39" s="13">
        <v>41662</v>
      </c>
      <c r="F39" s="13">
        <v>44560</v>
      </c>
      <c r="G39" s="27"/>
      <c r="H39" s="15">
        <f t="shared" si="4"/>
        <v>44741</v>
      </c>
      <c r="I39" s="16">
        <f t="shared" ca="1" si="5"/>
        <v>171</v>
      </c>
      <c r="J39" s="17" t="str">
        <f t="shared" ca="1" si="1"/>
        <v>NOT DUE</v>
      </c>
      <c r="K39" s="31" t="s">
        <v>1356</v>
      </c>
      <c r="L39" s="20"/>
    </row>
    <row r="40" spans="1:12" ht="36" customHeight="1">
      <c r="A40" s="17" t="s">
        <v>1393</v>
      </c>
      <c r="B40" s="31" t="s">
        <v>1328</v>
      </c>
      <c r="C40" s="31" t="s">
        <v>1360</v>
      </c>
      <c r="D40" s="41" t="s">
        <v>3</v>
      </c>
      <c r="E40" s="13">
        <v>41662</v>
      </c>
      <c r="F40" s="13">
        <v>44560</v>
      </c>
      <c r="G40" s="27"/>
      <c r="H40" s="15">
        <f t="shared" si="4"/>
        <v>44741</v>
      </c>
      <c r="I40" s="240">
        <f t="shared" ca="1" si="5"/>
        <v>171</v>
      </c>
      <c r="J40" s="17" t="str">
        <f t="shared" ca="1" si="1"/>
        <v>NOT DUE</v>
      </c>
      <c r="K40" s="31" t="s">
        <v>1357</v>
      </c>
      <c r="L40" s="125"/>
    </row>
    <row r="41" spans="1:12" ht="36" customHeight="1">
      <c r="A41" s="17" t="s">
        <v>1394</v>
      </c>
      <c r="B41" s="31" t="s">
        <v>1329</v>
      </c>
      <c r="C41" s="31" t="s">
        <v>1360</v>
      </c>
      <c r="D41" s="41" t="s">
        <v>3</v>
      </c>
      <c r="E41" s="13">
        <v>41662</v>
      </c>
      <c r="F41" s="13">
        <v>44560</v>
      </c>
      <c r="G41" s="27"/>
      <c r="H41" s="15">
        <f t="shared" si="4"/>
        <v>44741</v>
      </c>
      <c r="I41" s="16">
        <f t="shared" ca="1" si="5"/>
        <v>171</v>
      </c>
      <c r="J41" s="17" t="str">
        <f t="shared" ca="1" si="1"/>
        <v>NOT DUE</v>
      </c>
      <c r="K41" s="31"/>
      <c r="L41" s="125"/>
    </row>
    <row r="42" spans="1:12" ht="36" customHeight="1">
      <c r="A42" s="17" t="s">
        <v>1395</v>
      </c>
      <c r="B42" s="31" t="s">
        <v>1331</v>
      </c>
      <c r="C42" s="31" t="s">
        <v>1360</v>
      </c>
      <c r="D42" s="41" t="s">
        <v>3</v>
      </c>
      <c r="E42" s="13">
        <v>41662</v>
      </c>
      <c r="F42" s="13">
        <v>44560</v>
      </c>
      <c r="G42" s="27"/>
      <c r="H42" s="15">
        <f t="shared" si="4"/>
        <v>44741</v>
      </c>
      <c r="I42" s="16">
        <f t="shared" ca="1" si="5"/>
        <v>171</v>
      </c>
      <c r="J42" s="17" t="str">
        <f t="shared" ca="1" si="1"/>
        <v>NOT DUE</v>
      </c>
      <c r="K42" s="31"/>
      <c r="L42" s="125"/>
    </row>
    <row r="43" spans="1:12" ht="36" customHeight="1">
      <c r="A43" s="17" t="s">
        <v>1396</v>
      </c>
      <c r="B43" s="31" t="s">
        <v>1332</v>
      </c>
      <c r="C43" s="31" t="s">
        <v>1330</v>
      </c>
      <c r="D43" s="41" t="s">
        <v>3</v>
      </c>
      <c r="E43" s="13">
        <v>41662</v>
      </c>
      <c r="F43" s="13">
        <v>44560</v>
      </c>
      <c r="G43" s="27"/>
      <c r="H43" s="15">
        <f t="shared" si="4"/>
        <v>44741</v>
      </c>
      <c r="I43" s="16">
        <f t="shared" ca="1" si="5"/>
        <v>171</v>
      </c>
      <c r="J43" s="17" t="str">
        <f t="shared" ca="1" si="1"/>
        <v>NOT DUE</v>
      </c>
      <c r="K43" s="31"/>
      <c r="L43" s="125"/>
    </row>
    <row r="44" spans="1:12" ht="36" customHeight="1">
      <c r="A44" s="17" t="s">
        <v>1397</v>
      </c>
      <c r="B44" s="31" t="s">
        <v>1333</v>
      </c>
      <c r="C44" s="31" t="s">
        <v>1330</v>
      </c>
      <c r="D44" s="41" t="s">
        <v>3</v>
      </c>
      <c r="E44" s="13">
        <v>41662</v>
      </c>
      <c r="F44" s="13">
        <v>44560</v>
      </c>
      <c r="G44" s="27"/>
      <c r="H44" s="15">
        <f t="shared" si="4"/>
        <v>44741</v>
      </c>
      <c r="I44" s="16">
        <f t="shared" ca="1" si="5"/>
        <v>171</v>
      </c>
      <c r="J44" s="17" t="str">
        <f t="shared" ca="1" si="1"/>
        <v>NOT DUE</v>
      </c>
      <c r="K44" s="31"/>
      <c r="L44" s="125"/>
    </row>
    <row r="45" spans="1:12" ht="36" customHeight="1">
      <c r="A45" s="17" t="s">
        <v>1398</v>
      </c>
      <c r="B45" s="31" t="s">
        <v>1334</v>
      </c>
      <c r="C45" s="31" t="s">
        <v>1330</v>
      </c>
      <c r="D45" s="41" t="s">
        <v>3</v>
      </c>
      <c r="E45" s="13">
        <v>41662</v>
      </c>
      <c r="F45" s="13">
        <v>44560</v>
      </c>
      <c r="G45" s="27"/>
      <c r="H45" s="15">
        <f t="shared" si="4"/>
        <v>44741</v>
      </c>
      <c r="I45" s="16">
        <f t="shared" ca="1" si="5"/>
        <v>171</v>
      </c>
      <c r="J45" s="17" t="str">
        <f t="shared" ca="1" si="1"/>
        <v>NOT DUE</v>
      </c>
      <c r="K45" s="31"/>
      <c r="L45" s="125"/>
    </row>
    <row r="46" spans="1:12" ht="36" customHeight="1">
      <c r="A46" s="17" t="s">
        <v>1399</v>
      </c>
      <c r="B46" s="31" t="s">
        <v>1335</v>
      </c>
      <c r="C46" s="31" t="s">
        <v>1336</v>
      </c>
      <c r="D46" s="41" t="s">
        <v>3</v>
      </c>
      <c r="E46" s="13">
        <v>41662</v>
      </c>
      <c r="F46" s="13">
        <v>44560</v>
      </c>
      <c r="G46" s="27"/>
      <c r="H46" s="15">
        <f t="shared" si="4"/>
        <v>44741</v>
      </c>
      <c r="I46" s="16">
        <f t="shared" ca="1" si="5"/>
        <v>171</v>
      </c>
      <c r="J46" s="17" t="str">
        <f t="shared" ca="1" si="1"/>
        <v>NOT DUE</v>
      </c>
      <c r="K46" s="31" t="s">
        <v>1358</v>
      </c>
      <c r="L46" s="125"/>
    </row>
    <row r="47" spans="1:12" ht="36" customHeight="1">
      <c r="A47" s="17" t="s">
        <v>1400</v>
      </c>
      <c r="B47" s="31" t="s">
        <v>1410</v>
      </c>
      <c r="C47" s="31" t="s">
        <v>1337</v>
      </c>
      <c r="D47" s="41" t="s">
        <v>1</v>
      </c>
      <c r="E47" s="13">
        <v>41662</v>
      </c>
      <c r="F47" s="13">
        <f>F29</f>
        <v>44569</v>
      </c>
      <c r="G47" s="27"/>
      <c r="H47" s="15">
        <f>DATE(YEAR(F47),MONTH(F47),DAY(F47)+1)</f>
        <v>44570</v>
      </c>
      <c r="I47" s="16">
        <f t="shared" ca="1" si="5"/>
        <v>0</v>
      </c>
      <c r="J47" s="17" t="str">
        <f t="shared" ca="1" si="1"/>
        <v>NOT DUE</v>
      </c>
      <c r="K47" s="31"/>
      <c r="L47" s="125"/>
    </row>
    <row r="48" spans="1:12" ht="36" customHeight="1">
      <c r="A48" s="17" t="s">
        <v>1401</v>
      </c>
      <c r="B48" s="31" t="s">
        <v>1410</v>
      </c>
      <c r="C48" s="31" t="s">
        <v>1411</v>
      </c>
      <c r="D48" s="41" t="s">
        <v>379</v>
      </c>
      <c r="E48" s="13">
        <v>41662</v>
      </c>
      <c r="F48" s="13">
        <v>44301</v>
      </c>
      <c r="G48" s="27"/>
      <c r="H48" s="15">
        <f>DATE(YEAR(F48)+2,MONTH(F48),DAY(F48)-1)</f>
        <v>45030</v>
      </c>
      <c r="I48" s="16">
        <f t="shared" ca="1" si="5"/>
        <v>460</v>
      </c>
      <c r="J48" s="17" t="str">
        <f t="shared" ca="1" si="1"/>
        <v>NOT DUE</v>
      </c>
      <c r="K48" s="31"/>
      <c r="L48" s="20" t="s">
        <v>5217</v>
      </c>
    </row>
    <row r="49" spans="1:14" ht="36" customHeight="1">
      <c r="A49" s="17" t="s">
        <v>1402</v>
      </c>
      <c r="B49" s="31" t="s">
        <v>1338</v>
      </c>
      <c r="C49" s="31" t="s">
        <v>1339</v>
      </c>
      <c r="D49" s="41" t="s">
        <v>377</v>
      </c>
      <c r="E49" s="13">
        <v>41662</v>
      </c>
      <c r="F49" s="13">
        <v>44548</v>
      </c>
      <c r="G49" s="27"/>
      <c r="H49" s="15">
        <f>DATE(YEAR(F49)+1,MONTH(F49),DAY(F49)-1)</f>
        <v>44912</v>
      </c>
      <c r="I49" s="16">
        <f t="shared" ca="1" si="5"/>
        <v>342</v>
      </c>
      <c r="J49" s="17" t="str">
        <f t="shared" ca="1" si="1"/>
        <v>NOT DUE</v>
      </c>
      <c r="K49" s="31" t="s">
        <v>1352</v>
      </c>
      <c r="L49" s="20" t="s">
        <v>5220</v>
      </c>
    </row>
    <row r="50" spans="1:14" ht="36" customHeight="1">
      <c r="A50" s="17" t="s">
        <v>1403</v>
      </c>
      <c r="B50" s="31" t="s">
        <v>1340</v>
      </c>
      <c r="C50" s="31" t="s">
        <v>1361</v>
      </c>
      <c r="D50" s="41" t="s">
        <v>26</v>
      </c>
      <c r="E50" s="13">
        <v>41662</v>
      </c>
      <c r="F50" s="13">
        <f>F27-1</f>
        <v>44568</v>
      </c>
      <c r="G50" s="27"/>
      <c r="H50" s="15">
        <f>DATE(YEAR(F50),MONTH(F50),DAY(F50)+7)</f>
        <v>44575</v>
      </c>
      <c r="I50" s="16">
        <f t="shared" ca="1" si="5"/>
        <v>5</v>
      </c>
      <c r="J50" s="17" t="str">
        <f t="shared" ca="1" si="1"/>
        <v>NOT DUE</v>
      </c>
      <c r="K50" s="31"/>
      <c r="L50" s="125"/>
    </row>
    <row r="51" spans="1:14" ht="36" customHeight="1">
      <c r="A51" s="17" t="s">
        <v>1404</v>
      </c>
      <c r="B51" s="31" t="s">
        <v>1341</v>
      </c>
      <c r="C51" s="31" t="s">
        <v>1342</v>
      </c>
      <c r="D51" s="41" t="s">
        <v>3</v>
      </c>
      <c r="E51" s="13">
        <v>41662</v>
      </c>
      <c r="F51" s="13">
        <v>44464</v>
      </c>
      <c r="G51" s="27"/>
      <c r="H51" s="15">
        <f>DATE(YEAR(F51),MONTH(F51)+6,DAY(F51)-1)</f>
        <v>44644</v>
      </c>
      <c r="I51" s="16">
        <f t="shared" ca="1" si="5"/>
        <v>74</v>
      </c>
      <c r="J51" s="17" t="str">
        <f t="shared" ca="1" si="1"/>
        <v>NOT DUE</v>
      </c>
      <c r="K51" s="31" t="s">
        <v>1352</v>
      </c>
      <c r="L51" s="203" t="s">
        <v>5205</v>
      </c>
    </row>
    <row r="52" spans="1:14" ht="36" customHeight="1">
      <c r="A52" s="17" t="s">
        <v>1405</v>
      </c>
      <c r="B52" s="31" t="s">
        <v>1408</v>
      </c>
      <c r="C52" s="31" t="s">
        <v>1409</v>
      </c>
      <c r="D52" s="41" t="s">
        <v>3</v>
      </c>
      <c r="E52" s="13">
        <v>41662</v>
      </c>
      <c r="F52" s="13">
        <v>44464</v>
      </c>
      <c r="G52" s="27"/>
      <c r="H52" s="15">
        <f>DATE(YEAR(F52),MONTH(F52)+6,DAY(F52)-1)</f>
        <v>44644</v>
      </c>
      <c r="I52" s="16">
        <f ca="1">IF(ISBLANK(H52),"",H52-DATE(YEAR(NOW()),MONTH(NOW()),DAY(NOW())))</f>
        <v>74</v>
      </c>
      <c r="J52" s="17" t="str">
        <f ca="1">IF(I52="","",IF(I52&lt;0,"OVERDUE","NOT DUE"))</f>
        <v>NOT DUE</v>
      </c>
      <c r="K52" s="31"/>
      <c r="L52" s="203" t="s">
        <v>5206</v>
      </c>
    </row>
    <row r="53" spans="1:14" ht="36" customHeight="1">
      <c r="A53" s="17" t="s">
        <v>1406</v>
      </c>
      <c r="B53" s="31" t="s">
        <v>1412</v>
      </c>
      <c r="C53" s="31" t="s">
        <v>388</v>
      </c>
      <c r="D53" s="21" t="s">
        <v>377</v>
      </c>
      <c r="E53" s="13">
        <v>41662</v>
      </c>
      <c r="F53" s="13">
        <v>44406</v>
      </c>
      <c r="G53" s="27"/>
      <c r="H53" s="15">
        <f>DATE(YEAR(F53)+1,MONTH(F53),DAY(F53)-1)</f>
        <v>44770</v>
      </c>
      <c r="I53" s="16">
        <f t="shared" ref="I53" ca="1" si="6">IF(ISBLANK(H53),"",H53-DATE(YEAR(NOW()),MONTH(NOW()),DAY(NOW())))</f>
        <v>200</v>
      </c>
      <c r="J53" s="17" t="str">
        <f ca="1">IF(I53="","",IF(I53&lt;0,"OVERDUE","NOT DUE"))</f>
        <v>NOT DUE</v>
      </c>
      <c r="K53" s="31"/>
      <c r="L53" s="20" t="s">
        <v>5258</v>
      </c>
    </row>
    <row r="54" spans="1:14" ht="36" customHeight="1">
      <c r="A54" s="17" t="s">
        <v>1407</v>
      </c>
      <c r="B54" s="31" t="s">
        <v>1413</v>
      </c>
      <c r="C54" s="31" t="s">
        <v>1414</v>
      </c>
      <c r="D54" s="41" t="s">
        <v>3</v>
      </c>
      <c r="E54" s="13">
        <v>41662</v>
      </c>
      <c r="F54" s="13">
        <v>44386</v>
      </c>
      <c r="G54" s="27"/>
      <c r="H54" s="15">
        <f>DATE(YEAR(F54),MONTH(F54)+6,DAY(F54)-1)</f>
        <v>44569</v>
      </c>
      <c r="I54" s="16">
        <f ca="1">IF(ISBLANK(H54),"",H54-DATE(YEAR(NOW()),MONTH(NOW()),DAY(NOW())))</f>
        <v>-1</v>
      </c>
      <c r="J54" s="17" t="str">
        <f ca="1">IF(I54="","",IF(I54&lt;0,"OVERDUE","NOT DUE"))</f>
        <v>OVERDUE</v>
      </c>
      <c r="K54" s="31"/>
      <c r="L54" s="203" t="s">
        <v>5218</v>
      </c>
      <c r="M54" s="444" t="s">
        <v>5219</v>
      </c>
      <c r="N54" s="445"/>
    </row>
    <row r="55" spans="1:14" ht="36" customHeight="1">
      <c r="A55" s="17" t="s">
        <v>4954</v>
      </c>
      <c r="B55" s="31" t="s">
        <v>1415</v>
      </c>
      <c r="C55" s="31" t="s">
        <v>388</v>
      </c>
      <c r="D55" s="41" t="s">
        <v>1416</v>
      </c>
      <c r="E55" s="13">
        <v>41662</v>
      </c>
      <c r="F55" s="13">
        <v>44561</v>
      </c>
      <c r="G55" s="27"/>
      <c r="H55" s="15">
        <f>DATE(YEAR(F55),MONTH(F55)+2,DAY(F55)-1)</f>
        <v>44622</v>
      </c>
      <c r="I55" s="16">
        <f ca="1">IF(ISBLANK(H55),"",H55-DATE(YEAR(NOW()),MONTH(NOW()),DAY(NOW())))</f>
        <v>52</v>
      </c>
      <c r="J55" s="17" t="str">
        <f ca="1">IF(I55="","",IF(I55&lt;0,"OVERDUE","NOT DUE"))</f>
        <v>NOT DUE</v>
      </c>
      <c r="K55" s="31"/>
      <c r="L55" s="20"/>
    </row>
    <row r="56" spans="1:14" ht="36" customHeight="1">
      <c r="A56" s="17" t="s">
        <v>5128</v>
      </c>
      <c r="B56" s="31" t="s">
        <v>4955</v>
      </c>
      <c r="C56" s="31" t="s">
        <v>4957</v>
      </c>
      <c r="D56" s="41" t="s">
        <v>4956</v>
      </c>
      <c r="E56" s="13">
        <v>41662</v>
      </c>
      <c r="F56" s="13">
        <v>43475</v>
      </c>
      <c r="G56" s="27"/>
      <c r="H56" s="15">
        <f>DATE(YEAR(F56)+5,MONTH(F56),DAY(F56)-1)</f>
        <v>45300</v>
      </c>
      <c r="I56" s="16">
        <f ca="1">IF(ISBLANK(H56),"",H56-DATE(YEAR(NOW()),MONTH(NOW()),DAY(NOW())))</f>
        <v>730</v>
      </c>
      <c r="J56" s="17" t="str">
        <f ca="1">IF(I56="","",IF(I56&lt;0,"OVERDUE","NOT DUE"))</f>
        <v>NOT DUE</v>
      </c>
      <c r="K56" s="31"/>
      <c r="L56" s="20" t="s">
        <v>5259</v>
      </c>
    </row>
    <row r="57" spans="1:14">
      <c r="A57"/>
      <c r="C57" s="224"/>
      <c r="D57"/>
    </row>
    <row r="58" spans="1:14">
      <c r="A58"/>
      <c r="C58" s="224"/>
      <c r="D58"/>
    </row>
    <row r="59" spans="1:14">
      <c r="A59"/>
      <c r="C59" s="224"/>
      <c r="D59"/>
    </row>
    <row r="60" spans="1:14">
      <c r="A60"/>
      <c r="B60" s="255" t="s">
        <v>5143</v>
      </c>
      <c r="C60"/>
      <c r="D60" s="255" t="s">
        <v>5144</v>
      </c>
      <c r="H60" s="255" t="s">
        <v>5145</v>
      </c>
    </row>
    <row r="61" spans="1:14">
      <c r="A61"/>
      <c r="C61"/>
      <c r="D61"/>
    </row>
    <row r="62" spans="1:14">
      <c r="A62"/>
      <c r="C62" s="270" t="s">
        <v>5267</v>
      </c>
      <c r="D62"/>
      <c r="E62" s="380" t="s">
        <v>5302</v>
      </c>
      <c r="F62" s="380"/>
      <c r="G62" s="380"/>
      <c r="I62" s="380" t="s">
        <v>5292</v>
      </c>
      <c r="J62" s="380"/>
      <c r="K62" s="380"/>
    </row>
    <row r="63" spans="1:14">
      <c r="A63"/>
      <c r="C63" s="254" t="s">
        <v>5146</v>
      </c>
      <c r="D63"/>
      <c r="E63" s="381" t="s">
        <v>5147</v>
      </c>
      <c r="F63" s="381"/>
      <c r="G63" s="381"/>
      <c r="I63" s="381" t="s">
        <v>5148</v>
      </c>
      <c r="J63" s="381"/>
      <c r="K63" s="381"/>
    </row>
    <row r="64" spans="1:14">
      <c r="A64"/>
      <c r="C64"/>
      <c r="D64"/>
      <c r="I64" s="257"/>
      <c r="J64" s="257"/>
      <c r="K64" s="257"/>
    </row>
    <row r="65" spans="1:15">
      <c r="A65" s="320" t="s">
        <v>5313</v>
      </c>
    </row>
    <row r="69" spans="1:15">
      <c r="O69" t="s">
        <v>5165</v>
      </c>
    </row>
  </sheetData>
  <sheetProtection selectLockedCells="1"/>
  <autoFilter ref="A7:L56" xr:uid="{00000000-0009-0000-0000-00000C000000}"/>
  <mergeCells count="14">
    <mergeCell ref="M54:N54"/>
    <mergeCell ref="A1:B1"/>
    <mergeCell ref="D1:E1"/>
    <mergeCell ref="A2:B2"/>
    <mergeCell ref="D2:E2"/>
    <mergeCell ref="A3:B3"/>
    <mergeCell ref="D3:E3"/>
    <mergeCell ref="E62:G62"/>
    <mergeCell ref="I62:K62"/>
    <mergeCell ref="E63:G63"/>
    <mergeCell ref="I63:K63"/>
    <mergeCell ref="A4:B4"/>
    <mergeCell ref="D4:E4"/>
    <mergeCell ref="A5:B5"/>
  </mergeCells>
  <conditionalFormatting sqref="J8:J55">
    <cfRule type="cellIs" dxfId="70" priority="2" operator="equal">
      <formula>"overdue"</formula>
    </cfRule>
  </conditionalFormatting>
  <conditionalFormatting sqref="J56">
    <cfRule type="cellIs" dxfId="69" priority="1" operator="equal">
      <formula>"overdue"</formula>
    </cfRule>
  </conditionalFormatting>
  <pageMargins left="0.7" right="0.7" top="0.75" bottom="0.75" header="0.3" footer="0.3"/>
  <pageSetup paperSize="9" orientation="portrait" r:id="rId1"/>
  <ignoredErrors>
    <ignoredError sqref="F5 F20 F24:F27 F47 F50 F29" unlockedFormula="1"/>
    <ignoredError sqref="H18 H28 H53" 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00000"/>
  </sheetPr>
  <dimension ref="A1:L57"/>
  <sheetViews>
    <sheetView topLeftCell="A31" zoomScale="70" zoomScaleNormal="70" workbookViewId="0">
      <selection activeCell="F42" sqref="F42"/>
    </sheetView>
  </sheetViews>
  <sheetFormatPr defaultRowHeight="15"/>
  <cols>
    <col min="1" max="1" width="10.7109375" style="45" customWidth="1"/>
    <col min="2" max="2" width="21.85546875" customWidth="1"/>
    <col min="3" max="3" width="41.28515625" style="39" customWidth="1"/>
    <col min="4" max="4" width="12.7109375" style="49" customWidth="1"/>
    <col min="5" max="5" width="12.7109375" customWidth="1"/>
    <col min="6" max="6" width="13.140625" customWidth="1"/>
    <col min="7" max="7" width="10.7109375" customWidth="1"/>
    <col min="8" max="8" width="11.7109375" customWidth="1"/>
    <col min="9" max="9" width="12" customWidth="1"/>
    <col min="10" max="10" width="10.7109375" customWidth="1"/>
    <col min="11" max="11" width="25.42578125" customWidth="1"/>
    <col min="12"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1417</v>
      </c>
      <c r="D3" s="384" t="s">
        <v>12</v>
      </c>
      <c r="E3" s="384"/>
      <c r="F3" s="5" t="s">
        <v>1734</v>
      </c>
    </row>
    <row r="4" spans="1:12" ht="18" customHeight="1">
      <c r="A4" s="382" t="s">
        <v>77</v>
      </c>
      <c r="B4" s="382"/>
      <c r="C4" s="37" t="s">
        <v>1735</v>
      </c>
      <c r="D4" s="384" t="s">
        <v>15</v>
      </c>
      <c r="E4" s="384"/>
      <c r="F4" s="323">
        <f>'Running Hours'!B15</f>
        <v>11613.3</v>
      </c>
    </row>
    <row r="5" spans="1:12" ht="18" customHeight="1">
      <c r="A5" s="382" t="s">
        <v>78</v>
      </c>
      <c r="B5" s="382"/>
      <c r="C5" s="38" t="s">
        <v>1418</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1816</v>
      </c>
      <c r="B8" s="31" t="s">
        <v>1810</v>
      </c>
      <c r="C8" s="31" t="s">
        <v>1736</v>
      </c>
      <c r="D8" s="43">
        <v>3000</v>
      </c>
      <c r="E8" s="13">
        <v>41662</v>
      </c>
      <c r="F8" s="13">
        <v>44538</v>
      </c>
      <c r="G8" s="27">
        <v>11423.7</v>
      </c>
      <c r="H8" s="22">
        <f>IF(I8&lt;=3000,$F$5+(I8/24),"error")</f>
        <v>44686.1</v>
      </c>
      <c r="I8" s="23">
        <f t="shared" ref="I8:I26" si="0">D8-($F$4-G8)</f>
        <v>2810.4000000000015</v>
      </c>
      <c r="J8" s="17" t="str">
        <f>IF(I8="","",IF(I8&lt;0,"OVERDUE","NOT DUE"))</f>
        <v>NOT DUE</v>
      </c>
      <c r="K8" s="31" t="s">
        <v>1795</v>
      </c>
      <c r="L8" s="18" t="s">
        <v>5309</v>
      </c>
    </row>
    <row r="9" spans="1:12" ht="25.5">
      <c r="A9" s="17" t="s">
        <v>1817</v>
      </c>
      <c r="B9" s="31" t="s">
        <v>1808</v>
      </c>
      <c r="C9" s="31" t="s">
        <v>1737</v>
      </c>
      <c r="D9" s="43">
        <v>3000</v>
      </c>
      <c r="E9" s="13">
        <v>41662</v>
      </c>
      <c r="F9" s="13">
        <v>44538</v>
      </c>
      <c r="G9" s="27">
        <v>11423.7</v>
      </c>
      <c r="H9" s="22">
        <f t="shared" ref="H9:H10" si="1">IF(I9&lt;=3000,$F$5+(I9/24),"error")</f>
        <v>44686.1</v>
      </c>
      <c r="I9" s="23">
        <f t="shared" si="0"/>
        <v>2810.4000000000015</v>
      </c>
      <c r="J9" s="17" t="str">
        <f t="shared" ref="J9:J50" si="2">IF(I9="","",IF(I9&lt;0,"OVERDUE","NOT DUE"))</f>
        <v>NOT DUE</v>
      </c>
      <c r="K9" s="31" t="s">
        <v>1795</v>
      </c>
      <c r="L9" s="18" t="s">
        <v>5309</v>
      </c>
    </row>
    <row r="10" spans="1:12" ht="26.45" customHeight="1">
      <c r="A10" s="17" t="s">
        <v>1818</v>
      </c>
      <c r="B10" s="31" t="s">
        <v>1809</v>
      </c>
      <c r="C10" s="31" t="s">
        <v>1738</v>
      </c>
      <c r="D10" s="43">
        <v>3000</v>
      </c>
      <c r="E10" s="13">
        <v>41662</v>
      </c>
      <c r="F10" s="13">
        <v>44538</v>
      </c>
      <c r="G10" s="27">
        <v>11423.7</v>
      </c>
      <c r="H10" s="22">
        <f t="shared" si="1"/>
        <v>44686.1</v>
      </c>
      <c r="I10" s="23">
        <f t="shared" si="0"/>
        <v>2810.4000000000015</v>
      </c>
      <c r="J10" s="17" t="str">
        <f t="shared" si="2"/>
        <v>NOT DUE</v>
      </c>
      <c r="K10" s="31" t="s">
        <v>1795</v>
      </c>
      <c r="L10" s="18" t="s">
        <v>5309</v>
      </c>
    </row>
    <row r="11" spans="1:12" ht="26.45" customHeight="1">
      <c r="A11" s="17" t="s">
        <v>1819</v>
      </c>
      <c r="B11" s="31" t="s">
        <v>1811</v>
      </c>
      <c r="C11" s="31" t="s">
        <v>1736</v>
      </c>
      <c r="D11" s="43">
        <v>500</v>
      </c>
      <c r="E11" s="13">
        <v>41662</v>
      </c>
      <c r="F11" s="13">
        <v>44538</v>
      </c>
      <c r="G11" s="27">
        <v>11423.7</v>
      </c>
      <c r="H11" s="22">
        <f>IF(I11&lt;=500,$F$5+(I11/24),"error")</f>
        <v>44581.933333333334</v>
      </c>
      <c r="I11" s="23">
        <f t="shared" si="0"/>
        <v>310.40000000000146</v>
      </c>
      <c r="J11" s="17" t="str">
        <f t="shared" si="2"/>
        <v>NOT DUE</v>
      </c>
      <c r="K11" s="31" t="s">
        <v>1795</v>
      </c>
      <c r="L11" s="18"/>
    </row>
    <row r="12" spans="1:12" ht="26.45" customHeight="1">
      <c r="A12" s="17" t="s">
        <v>1820</v>
      </c>
      <c r="B12" s="31" t="s">
        <v>1812</v>
      </c>
      <c r="C12" s="31" t="s">
        <v>1737</v>
      </c>
      <c r="D12" s="43">
        <v>500</v>
      </c>
      <c r="E12" s="13">
        <v>41662</v>
      </c>
      <c r="F12" s="13">
        <v>44538</v>
      </c>
      <c r="G12" s="27">
        <v>11423.7</v>
      </c>
      <c r="H12" s="22">
        <f t="shared" ref="H12:H13" si="3">IF(I12&lt;=500,$F$5+(I12/24),"error")</f>
        <v>44581.933333333334</v>
      </c>
      <c r="I12" s="23">
        <f t="shared" si="0"/>
        <v>310.40000000000146</v>
      </c>
      <c r="J12" s="17" t="str">
        <f t="shared" si="2"/>
        <v>NOT DUE</v>
      </c>
      <c r="K12" s="31" t="s">
        <v>1795</v>
      </c>
      <c r="L12" s="18"/>
    </row>
    <row r="13" spans="1:12" ht="26.45" customHeight="1">
      <c r="A13" s="17" t="s">
        <v>1821</v>
      </c>
      <c r="B13" s="31" t="s">
        <v>1813</v>
      </c>
      <c r="C13" s="31" t="s">
        <v>1738</v>
      </c>
      <c r="D13" s="43">
        <v>500</v>
      </c>
      <c r="E13" s="13">
        <v>41662</v>
      </c>
      <c r="F13" s="13">
        <v>44538</v>
      </c>
      <c r="G13" s="27">
        <v>11423.7</v>
      </c>
      <c r="H13" s="22">
        <f t="shared" si="3"/>
        <v>44581.933333333334</v>
      </c>
      <c r="I13" s="23">
        <f t="shared" si="0"/>
        <v>310.40000000000146</v>
      </c>
      <c r="J13" s="17" t="str">
        <f t="shared" si="2"/>
        <v>NOT DUE</v>
      </c>
      <c r="K13" s="31" t="s">
        <v>1795</v>
      </c>
      <c r="L13" s="18"/>
    </row>
    <row r="14" spans="1:12" ht="15" customHeight="1">
      <c r="A14" s="17" t="s">
        <v>1822</v>
      </c>
      <c r="B14" s="31" t="s">
        <v>1739</v>
      </c>
      <c r="C14" s="31" t="s">
        <v>1740</v>
      </c>
      <c r="D14" s="43">
        <v>3000</v>
      </c>
      <c r="E14" s="13">
        <v>41662</v>
      </c>
      <c r="F14" s="13">
        <v>44538</v>
      </c>
      <c r="G14" s="27">
        <v>11423.7</v>
      </c>
      <c r="H14" s="22">
        <f t="shared" ref="H14:H16" si="4">IF(I14&lt;=3000,$F$5+(I14/24),"error")</f>
        <v>44686.1</v>
      </c>
      <c r="I14" s="23">
        <f t="shared" si="0"/>
        <v>2810.4000000000015</v>
      </c>
      <c r="J14" s="17" t="str">
        <f t="shared" si="2"/>
        <v>NOT DUE</v>
      </c>
      <c r="K14" s="31"/>
      <c r="L14" s="18"/>
    </row>
    <row r="15" spans="1:12" ht="15" customHeight="1">
      <c r="A15" s="17" t="s">
        <v>1823</v>
      </c>
      <c r="B15" s="31" t="s">
        <v>1741</v>
      </c>
      <c r="C15" s="31" t="s">
        <v>1742</v>
      </c>
      <c r="D15" s="43">
        <v>3000</v>
      </c>
      <c r="E15" s="13">
        <v>41662</v>
      </c>
      <c r="F15" s="13">
        <v>44538</v>
      </c>
      <c r="G15" s="27">
        <v>11423.7</v>
      </c>
      <c r="H15" s="22">
        <f t="shared" si="4"/>
        <v>44686.1</v>
      </c>
      <c r="I15" s="23">
        <f t="shared" si="0"/>
        <v>2810.4000000000015</v>
      </c>
      <c r="J15" s="17" t="str">
        <f t="shared" si="2"/>
        <v>NOT DUE</v>
      </c>
      <c r="K15" s="31"/>
      <c r="L15" s="18"/>
    </row>
    <row r="16" spans="1:12" ht="15" customHeight="1">
      <c r="A16" s="17" t="s">
        <v>1824</v>
      </c>
      <c r="B16" s="31" t="s">
        <v>1743</v>
      </c>
      <c r="C16" s="31" t="s">
        <v>1742</v>
      </c>
      <c r="D16" s="43">
        <v>3000</v>
      </c>
      <c r="E16" s="13">
        <v>41662</v>
      </c>
      <c r="F16" s="13">
        <v>44538</v>
      </c>
      <c r="G16" s="27">
        <v>11423.7</v>
      </c>
      <c r="H16" s="22">
        <f t="shared" si="4"/>
        <v>44686.1</v>
      </c>
      <c r="I16" s="23">
        <f t="shared" si="0"/>
        <v>2810.4000000000015</v>
      </c>
      <c r="J16" s="17" t="str">
        <f t="shared" si="2"/>
        <v>NOT DUE</v>
      </c>
      <c r="K16" s="31"/>
      <c r="L16" s="18"/>
    </row>
    <row r="17" spans="1:12" ht="26.45" customHeight="1">
      <c r="A17" s="17" t="s">
        <v>1825</v>
      </c>
      <c r="B17" s="31" t="s">
        <v>1744</v>
      </c>
      <c r="C17" s="31" t="s">
        <v>1745</v>
      </c>
      <c r="D17" s="43">
        <v>6000</v>
      </c>
      <c r="E17" s="13">
        <v>41662</v>
      </c>
      <c r="F17" s="13">
        <v>44538</v>
      </c>
      <c r="G17" s="27">
        <v>11423.7</v>
      </c>
      <c r="H17" s="22">
        <f>IF(I17&lt;=6000,$F$5+(I17/24),"error")</f>
        <v>44811.1</v>
      </c>
      <c r="I17" s="23">
        <f t="shared" si="0"/>
        <v>5810.4000000000015</v>
      </c>
      <c r="J17" s="17" t="str">
        <f t="shared" si="2"/>
        <v>NOT DUE</v>
      </c>
      <c r="K17" s="31"/>
      <c r="L17" s="25"/>
    </row>
    <row r="18" spans="1:12">
      <c r="A18" s="17" t="s">
        <v>1826</v>
      </c>
      <c r="B18" s="31" t="s">
        <v>1746</v>
      </c>
      <c r="C18" s="31" t="s">
        <v>1747</v>
      </c>
      <c r="D18" s="43">
        <v>6000</v>
      </c>
      <c r="E18" s="13">
        <v>41662</v>
      </c>
      <c r="F18" s="13">
        <v>44538</v>
      </c>
      <c r="G18" s="27">
        <v>11423.7</v>
      </c>
      <c r="H18" s="22">
        <f>IF(I18&lt;=6000,$F$5+(I18/24),"error")</f>
        <v>44811.1</v>
      </c>
      <c r="I18" s="23">
        <f t="shared" si="0"/>
        <v>5810.4000000000015</v>
      </c>
      <c r="J18" s="17" t="str">
        <f t="shared" si="2"/>
        <v>NOT DUE</v>
      </c>
      <c r="K18" s="31"/>
      <c r="L18" s="18"/>
    </row>
    <row r="19" spans="1:12" ht="26.45" customHeight="1">
      <c r="A19" s="17" t="s">
        <v>1827</v>
      </c>
      <c r="B19" s="31" t="s">
        <v>1748</v>
      </c>
      <c r="C19" s="31" t="s">
        <v>1749</v>
      </c>
      <c r="D19" s="43">
        <v>1000</v>
      </c>
      <c r="E19" s="13">
        <v>41662</v>
      </c>
      <c r="F19" s="13">
        <v>44538</v>
      </c>
      <c r="G19" s="27">
        <v>10807</v>
      </c>
      <c r="H19" s="22">
        <f>IF(I19&lt;=1000,$F$5+(I19/24),"error")</f>
        <v>44577.070833333331</v>
      </c>
      <c r="I19" s="23">
        <f t="shared" si="0"/>
        <v>193.70000000000073</v>
      </c>
      <c r="J19" s="17" t="str">
        <f t="shared" si="2"/>
        <v>NOT DUE</v>
      </c>
      <c r="K19" s="31" t="s">
        <v>1796</v>
      </c>
      <c r="L19" s="18"/>
    </row>
    <row r="20" spans="1:12" ht="26.45" customHeight="1">
      <c r="A20" s="17" t="s">
        <v>1828</v>
      </c>
      <c r="B20" s="31" t="s">
        <v>1750</v>
      </c>
      <c r="C20" s="31" t="s">
        <v>552</v>
      </c>
      <c r="D20" s="43">
        <v>1000</v>
      </c>
      <c r="E20" s="13">
        <v>41662</v>
      </c>
      <c r="F20" s="13">
        <v>44428</v>
      </c>
      <c r="G20" s="27">
        <v>10807</v>
      </c>
      <c r="H20" s="22">
        <f>IF(I20&lt;=1000,$F$5+(I20/24),"error")</f>
        <v>44577.070833333331</v>
      </c>
      <c r="I20" s="23">
        <f t="shared" si="0"/>
        <v>193.70000000000073</v>
      </c>
      <c r="J20" s="17" t="str">
        <f t="shared" si="2"/>
        <v>NOT DUE</v>
      </c>
      <c r="K20" s="31" t="s">
        <v>1796</v>
      </c>
      <c r="L20" s="18"/>
    </row>
    <row r="21" spans="1:12" ht="26.45" customHeight="1">
      <c r="A21" s="17" t="s">
        <v>1829</v>
      </c>
      <c r="B21" s="31" t="s">
        <v>384</v>
      </c>
      <c r="C21" s="31" t="s">
        <v>37</v>
      </c>
      <c r="D21" s="43">
        <v>2000</v>
      </c>
      <c r="E21" s="13">
        <v>41662</v>
      </c>
      <c r="F21" s="13">
        <v>44428</v>
      </c>
      <c r="G21" s="27">
        <v>10807</v>
      </c>
      <c r="H21" s="22">
        <f>IF(I21&lt;=2000,$F$5+(I21/24),"error")</f>
        <v>44618.737500000003</v>
      </c>
      <c r="I21" s="23">
        <f t="shared" si="0"/>
        <v>1193.7000000000007</v>
      </c>
      <c r="J21" s="17" t="str">
        <f t="shared" si="2"/>
        <v>NOT DUE</v>
      </c>
      <c r="K21" s="31" t="s">
        <v>1796</v>
      </c>
      <c r="L21" s="18"/>
    </row>
    <row r="22" spans="1:12" ht="26.45" customHeight="1">
      <c r="A22" s="17" t="s">
        <v>1830</v>
      </c>
      <c r="B22" s="31" t="s">
        <v>1751</v>
      </c>
      <c r="C22" s="31" t="s">
        <v>1740</v>
      </c>
      <c r="D22" s="43">
        <v>8000</v>
      </c>
      <c r="E22" s="13">
        <v>41662</v>
      </c>
      <c r="F22" s="13">
        <v>43321</v>
      </c>
      <c r="G22" s="27">
        <v>5819</v>
      </c>
      <c r="H22" s="22">
        <f>IF(I22&lt;=8000,$F$5+(I22/24),"error")</f>
        <v>44660.904166666667</v>
      </c>
      <c r="I22" s="23">
        <f t="shared" si="0"/>
        <v>2205.7000000000007</v>
      </c>
      <c r="J22" s="17" t="str">
        <f t="shared" si="2"/>
        <v>NOT DUE</v>
      </c>
      <c r="K22" s="31" t="s">
        <v>1796</v>
      </c>
      <c r="L22" s="18"/>
    </row>
    <row r="23" spans="1:12" ht="15" customHeight="1">
      <c r="A23" s="17" t="s">
        <v>1831</v>
      </c>
      <c r="B23" s="31" t="s">
        <v>1752</v>
      </c>
      <c r="C23" s="31" t="s">
        <v>1753</v>
      </c>
      <c r="D23" s="43">
        <v>250</v>
      </c>
      <c r="E23" s="13">
        <v>41662</v>
      </c>
      <c r="F23" s="13">
        <v>44538</v>
      </c>
      <c r="G23" s="27">
        <v>11423.7</v>
      </c>
      <c r="H23" s="22">
        <f>IF(I23&lt;=8000,$F$5+(I23/24),"error")</f>
        <v>44571.51666666667</v>
      </c>
      <c r="I23" s="23">
        <f t="shared" si="0"/>
        <v>60.400000000001455</v>
      </c>
      <c r="J23" s="17" t="str">
        <f t="shared" si="2"/>
        <v>NOT DUE</v>
      </c>
      <c r="K23" s="31"/>
      <c r="L23" s="18"/>
    </row>
    <row r="24" spans="1:12" ht="15" customHeight="1">
      <c r="A24" s="17" t="s">
        <v>1832</v>
      </c>
      <c r="B24" s="31" t="s">
        <v>1754</v>
      </c>
      <c r="C24" s="31" t="s">
        <v>1755</v>
      </c>
      <c r="D24" s="43">
        <v>1000</v>
      </c>
      <c r="E24" s="13">
        <v>41662</v>
      </c>
      <c r="F24" s="13">
        <v>44538</v>
      </c>
      <c r="G24" s="27">
        <v>11423.7</v>
      </c>
      <c r="H24" s="22">
        <f t="shared" ref="H24:H25" si="5">IF(I24&lt;=1000,$F$5+(I24/24),"error")</f>
        <v>44602.76666666667</v>
      </c>
      <c r="I24" s="23">
        <f t="shared" si="0"/>
        <v>810.40000000000146</v>
      </c>
      <c r="J24" s="17" t="str">
        <f t="shared" si="2"/>
        <v>NOT DUE</v>
      </c>
      <c r="K24" s="31"/>
      <c r="L24" s="319"/>
    </row>
    <row r="25" spans="1:12" ht="15" customHeight="1">
      <c r="A25" s="17" t="s">
        <v>1833</v>
      </c>
      <c r="B25" s="31" t="s">
        <v>1756</v>
      </c>
      <c r="C25" s="31" t="s">
        <v>1755</v>
      </c>
      <c r="D25" s="43">
        <v>1000</v>
      </c>
      <c r="E25" s="13">
        <v>41662</v>
      </c>
      <c r="F25" s="13">
        <v>44538</v>
      </c>
      <c r="G25" s="27">
        <v>11423.7</v>
      </c>
      <c r="H25" s="22">
        <f t="shared" si="5"/>
        <v>44602.76666666667</v>
      </c>
      <c r="I25" s="23">
        <f t="shared" si="0"/>
        <v>810.40000000000146</v>
      </c>
      <c r="J25" s="17" t="str">
        <f t="shared" si="2"/>
        <v>NOT DUE</v>
      </c>
      <c r="K25" s="31"/>
      <c r="L25" s="319"/>
    </row>
    <row r="26" spans="1:12" ht="15" customHeight="1">
      <c r="A26" s="17" t="s">
        <v>1834</v>
      </c>
      <c r="B26" s="31" t="s">
        <v>1757</v>
      </c>
      <c r="C26" s="31" t="s">
        <v>37</v>
      </c>
      <c r="D26" s="43">
        <v>2000</v>
      </c>
      <c r="E26" s="13">
        <v>41662</v>
      </c>
      <c r="F26" s="13">
        <v>44538</v>
      </c>
      <c r="G26" s="27">
        <v>11423.7</v>
      </c>
      <c r="H26" s="22">
        <f>IF(I26&lt;=2000,$F$5+(I26/24),"error")</f>
        <v>44644.433333333334</v>
      </c>
      <c r="I26" s="23">
        <f t="shared" si="0"/>
        <v>1810.4000000000015</v>
      </c>
      <c r="J26" s="17" t="str">
        <f t="shared" si="2"/>
        <v>NOT DUE</v>
      </c>
      <c r="K26" s="31"/>
      <c r="L26" s="18"/>
    </row>
    <row r="27" spans="1:12" ht="15" customHeight="1">
      <c r="A27" s="17" t="s">
        <v>1835</v>
      </c>
      <c r="B27" s="31" t="s">
        <v>1758</v>
      </c>
      <c r="C27" s="31" t="s">
        <v>1759</v>
      </c>
      <c r="D27" s="43" t="s">
        <v>377</v>
      </c>
      <c r="E27" s="13">
        <v>41662</v>
      </c>
      <c r="F27" s="13">
        <v>44439</v>
      </c>
      <c r="G27" s="154"/>
      <c r="H27" s="15">
        <f>DATE(YEAR(F27)+1,MONTH(F27),DAY(F27)-1)</f>
        <v>44803</v>
      </c>
      <c r="I27" s="16">
        <f ca="1">IF(ISBLANK(H27),"",H27-DATE(YEAR(NOW()),MONTH(NOW()),DAY(NOW())))</f>
        <v>233</v>
      </c>
      <c r="J27" s="17" t="str">
        <f t="shared" ca="1" si="2"/>
        <v>NOT DUE</v>
      </c>
      <c r="K27" s="31"/>
      <c r="L27" s="18"/>
    </row>
    <row r="28" spans="1:12" ht="15" customHeight="1">
      <c r="A28" s="17" t="s">
        <v>1836</v>
      </c>
      <c r="B28" s="31" t="s">
        <v>571</v>
      </c>
      <c r="C28" s="31" t="s">
        <v>1755</v>
      </c>
      <c r="D28" s="43" t="s">
        <v>377</v>
      </c>
      <c r="E28" s="13">
        <v>41662</v>
      </c>
      <c r="F28" s="13">
        <v>44439</v>
      </c>
      <c r="G28" s="154"/>
      <c r="H28" s="15">
        <f>DATE(YEAR(F28)+1,MONTH(F28),DAY(F28)-1)</f>
        <v>44803</v>
      </c>
      <c r="I28" s="16">
        <f ca="1">IF(ISBLANK(H28),"",H28-DATE(YEAR(NOW()),MONTH(NOW()),DAY(NOW())))</f>
        <v>233</v>
      </c>
      <c r="J28" s="17" t="str">
        <f t="shared" ca="1" si="2"/>
        <v>NOT DUE</v>
      </c>
      <c r="K28" s="31"/>
      <c r="L28" s="20"/>
    </row>
    <row r="29" spans="1:12" ht="26.45" customHeight="1">
      <c r="A29" s="17" t="s">
        <v>1837</v>
      </c>
      <c r="B29" s="31" t="s">
        <v>1011</v>
      </c>
      <c r="C29" s="31" t="s">
        <v>1760</v>
      </c>
      <c r="D29" s="43">
        <v>3000</v>
      </c>
      <c r="E29" s="13">
        <v>41662</v>
      </c>
      <c r="F29" s="13">
        <v>44538</v>
      </c>
      <c r="G29" s="27">
        <v>11423.7</v>
      </c>
      <c r="H29" s="22">
        <f t="shared" ref="H29:H30" si="6">IF(I29&lt;=3000,$F$5+(I29/24),"error")</f>
        <v>44686.1</v>
      </c>
      <c r="I29" s="23">
        <f>D29-($F$4-G29)</f>
        <v>2810.4000000000015</v>
      </c>
      <c r="J29" s="17" t="str">
        <f t="shared" si="2"/>
        <v>NOT DUE</v>
      </c>
      <c r="K29" s="31"/>
      <c r="L29" s="20"/>
    </row>
    <row r="30" spans="1:12" ht="26.45" customHeight="1">
      <c r="A30" s="17" t="s">
        <v>1838</v>
      </c>
      <c r="B30" s="31" t="s">
        <v>1761</v>
      </c>
      <c r="C30" s="31" t="s">
        <v>1762</v>
      </c>
      <c r="D30" s="43">
        <v>3000</v>
      </c>
      <c r="E30" s="13">
        <v>41662</v>
      </c>
      <c r="F30" s="13">
        <v>44538</v>
      </c>
      <c r="G30" s="27">
        <v>11423.7</v>
      </c>
      <c r="H30" s="22">
        <f t="shared" si="6"/>
        <v>44686.1</v>
      </c>
      <c r="I30" s="23">
        <f>D30-($F$4-G30)</f>
        <v>2810.4000000000015</v>
      </c>
      <c r="J30" s="17" t="str">
        <f t="shared" si="2"/>
        <v>NOT DUE</v>
      </c>
      <c r="K30" s="31"/>
      <c r="L30" s="318"/>
    </row>
    <row r="31" spans="1:12" ht="15" customHeight="1">
      <c r="A31" s="17" t="s">
        <v>1839</v>
      </c>
      <c r="B31" s="31" t="s">
        <v>1763</v>
      </c>
      <c r="C31" s="31" t="s">
        <v>1764</v>
      </c>
      <c r="D31" s="43">
        <v>9000</v>
      </c>
      <c r="E31" s="13">
        <v>41662</v>
      </c>
      <c r="F31" s="13">
        <v>43321</v>
      </c>
      <c r="G31" s="27">
        <v>5819</v>
      </c>
      <c r="H31" s="22">
        <f>IF(I31&lt;=9000,$F$5+(I31/24),"error")</f>
        <v>44702.570833333331</v>
      </c>
      <c r="I31" s="23">
        <f>D31-($F$4-G31)</f>
        <v>3205.7000000000007</v>
      </c>
      <c r="J31" s="17" t="str">
        <f t="shared" si="2"/>
        <v>NOT DUE</v>
      </c>
      <c r="K31" s="31" t="s">
        <v>1814</v>
      </c>
      <c r="L31" s="204"/>
    </row>
    <row r="32" spans="1:12" ht="15" customHeight="1">
      <c r="A32" s="17" t="s">
        <v>1840</v>
      </c>
      <c r="B32" s="31" t="s">
        <v>1815</v>
      </c>
      <c r="C32" s="31" t="s">
        <v>37</v>
      </c>
      <c r="D32" s="43">
        <v>9000</v>
      </c>
      <c r="E32" s="13">
        <v>41662</v>
      </c>
      <c r="F32" s="13">
        <v>43321</v>
      </c>
      <c r="G32" s="27">
        <v>5819</v>
      </c>
      <c r="H32" s="22">
        <f>IF(I32&lt;=9000,$F$5+(I32/24),"error")</f>
        <v>44702.570833333331</v>
      </c>
      <c r="I32" s="23">
        <f>D32-($F$4-G32)</f>
        <v>3205.7000000000007</v>
      </c>
      <c r="J32" s="17" t="str">
        <f t="shared" si="2"/>
        <v>NOT DUE</v>
      </c>
      <c r="K32" s="31"/>
      <c r="L32" s="20"/>
    </row>
    <row r="33" spans="1:12" ht="38.25" customHeight="1">
      <c r="A33" s="17" t="s">
        <v>1841</v>
      </c>
      <c r="B33" s="31" t="s">
        <v>1765</v>
      </c>
      <c r="C33" s="31" t="s">
        <v>1766</v>
      </c>
      <c r="D33" s="43" t="s">
        <v>1</v>
      </c>
      <c r="E33" s="13">
        <v>41662</v>
      </c>
      <c r="F33" s="13">
        <v>44570</v>
      </c>
      <c r="G33" s="154"/>
      <c r="H33" s="15">
        <f>DATE(YEAR(F33),MONTH(F33),DAY(F33)+1)</f>
        <v>44571</v>
      </c>
      <c r="I33" s="16">
        <f t="shared" ref="I33:I39" ca="1" si="7">IF(ISBLANK(H33),"",H33-DATE(YEAR(NOW()),MONTH(NOW()),DAY(NOW())))</f>
        <v>1</v>
      </c>
      <c r="J33" s="17" t="str">
        <f t="shared" ca="1" si="2"/>
        <v>NOT DUE</v>
      </c>
      <c r="K33" s="31" t="s">
        <v>4548</v>
      </c>
      <c r="L33" s="20"/>
    </row>
    <row r="34" spans="1:12" ht="38.25" customHeight="1">
      <c r="A34" s="17" t="s">
        <v>1842</v>
      </c>
      <c r="B34" s="31" t="s">
        <v>1767</v>
      </c>
      <c r="C34" s="31" t="s">
        <v>1768</v>
      </c>
      <c r="D34" s="43" t="s">
        <v>1</v>
      </c>
      <c r="E34" s="13">
        <f>E33</f>
        <v>41662</v>
      </c>
      <c r="F34" s="13">
        <f>F33</f>
        <v>44570</v>
      </c>
      <c r="G34" s="154"/>
      <c r="H34" s="15">
        <f>DATE(YEAR(F34),MONTH(F34),DAY(F34)+1)</f>
        <v>44571</v>
      </c>
      <c r="I34" s="16">
        <f t="shared" ca="1" si="7"/>
        <v>1</v>
      </c>
      <c r="J34" s="17" t="str">
        <f t="shared" ca="1" si="2"/>
        <v>NOT DUE</v>
      </c>
      <c r="K34" s="31" t="s">
        <v>1798</v>
      </c>
      <c r="L34" s="20"/>
    </row>
    <row r="35" spans="1:12" ht="38.25" customHeight="1">
      <c r="A35" s="17" t="s">
        <v>1843</v>
      </c>
      <c r="B35" s="31" t="s">
        <v>1769</v>
      </c>
      <c r="C35" s="31" t="s">
        <v>1770</v>
      </c>
      <c r="D35" s="43" t="s">
        <v>1</v>
      </c>
      <c r="E35" s="13">
        <f>E34</f>
        <v>41662</v>
      </c>
      <c r="F35" s="13">
        <f>F33</f>
        <v>44570</v>
      </c>
      <c r="G35" s="154"/>
      <c r="H35" s="15">
        <f>DATE(YEAR(F35),MONTH(F35),DAY(F35)+1)</f>
        <v>44571</v>
      </c>
      <c r="I35" s="16">
        <f t="shared" ca="1" si="7"/>
        <v>1</v>
      </c>
      <c r="J35" s="17" t="str">
        <f t="shared" ca="1" si="2"/>
        <v>NOT DUE</v>
      </c>
      <c r="K35" s="31" t="s">
        <v>1799</v>
      </c>
      <c r="L35" s="20"/>
    </row>
    <row r="36" spans="1:12" ht="38.25" customHeight="1">
      <c r="A36" s="17" t="s">
        <v>1844</v>
      </c>
      <c r="B36" s="31" t="s">
        <v>1771</v>
      </c>
      <c r="C36" s="31" t="s">
        <v>1772</v>
      </c>
      <c r="D36" s="43" t="s">
        <v>4</v>
      </c>
      <c r="E36" s="13">
        <v>41662</v>
      </c>
      <c r="F36" s="13">
        <v>44569</v>
      </c>
      <c r="G36" s="154"/>
      <c r="H36" s="15">
        <f>EDATE(F36-1,1)</f>
        <v>44599</v>
      </c>
      <c r="I36" s="16">
        <f t="shared" ca="1" si="7"/>
        <v>29</v>
      </c>
      <c r="J36" s="17" t="str">
        <f t="shared" ca="1" si="2"/>
        <v>NOT DUE</v>
      </c>
      <c r="K36" s="31" t="s">
        <v>1800</v>
      </c>
      <c r="L36" s="20"/>
    </row>
    <row r="37" spans="1:12" ht="26.45" customHeight="1">
      <c r="A37" s="17" t="s">
        <v>1845</v>
      </c>
      <c r="B37" s="31" t="s">
        <v>1773</v>
      </c>
      <c r="C37" s="31" t="s">
        <v>1774</v>
      </c>
      <c r="D37" s="43" t="s">
        <v>1</v>
      </c>
      <c r="E37" s="13">
        <f>E36</f>
        <v>41662</v>
      </c>
      <c r="F37" s="13">
        <f>F33</f>
        <v>44570</v>
      </c>
      <c r="G37" s="154"/>
      <c r="H37" s="15">
        <f>DATE(YEAR(F37),MONTH(F37),DAY(F37)+1)</f>
        <v>44571</v>
      </c>
      <c r="I37" s="16">
        <f t="shared" ca="1" si="7"/>
        <v>1</v>
      </c>
      <c r="J37" s="17" t="str">
        <f t="shared" ca="1" si="2"/>
        <v>NOT DUE</v>
      </c>
      <c r="K37" s="31" t="s">
        <v>1801</v>
      </c>
      <c r="L37" s="20"/>
    </row>
    <row r="38" spans="1:12" ht="36" customHeight="1">
      <c r="A38" s="17" t="s">
        <v>1846</v>
      </c>
      <c r="B38" s="31" t="s">
        <v>1775</v>
      </c>
      <c r="C38" s="31" t="s">
        <v>1776</v>
      </c>
      <c r="D38" s="43" t="s">
        <v>1</v>
      </c>
      <c r="E38" s="13">
        <f>E37</f>
        <v>41662</v>
      </c>
      <c r="F38" s="13">
        <f>F33</f>
        <v>44570</v>
      </c>
      <c r="G38" s="154"/>
      <c r="H38" s="15">
        <f>DATE(YEAR(F38),MONTH(F38),DAY(F38)+1)</f>
        <v>44571</v>
      </c>
      <c r="I38" s="16">
        <f t="shared" ca="1" si="7"/>
        <v>1</v>
      </c>
      <c r="J38" s="17" t="str">
        <f t="shared" ca="1" si="2"/>
        <v>NOT DUE</v>
      </c>
      <c r="K38" s="31" t="s">
        <v>1802</v>
      </c>
      <c r="L38" s="20"/>
    </row>
    <row r="39" spans="1:12" ht="36" customHeight="1">
      <c r="A39" s="17" t="s">
        <v>1847</v>
      </c>
      <c r="B39" s="31" t="s">
        <v>1777</v>
      </c>
      <c r="C39" s="31" t="s">
        <v>1778</v>
      </c>
      <c r="D39" s="43" t="s">
        <v>1</v>
      </c>
      <c r="E39" s="13">
        <f>E38</f>
        <v>41662</v>
      </c>
      <c r="F39" s="13">
        <f>F33</f>
        <v>44570</v>
      </c>
      <c r="G39" s="154"/>
      <c r="H39" s="15">
        <f>DATE(YEAR(F39),MONTH(F39),DAY(F39)+1)</f>
        <v>44571</v>
      </c>
      <c r="I39" s="16">
        <f t="shared" ca="1" si="7"/>
        <v>1</v>
      </c>
      <c r="J39" s="17" t="str">
        <f t="shared" ca="1" si="2"/>
        <v>NOT DUE</v>
      </c>
      <c r="K39" s="31" t="s">
        <v>1802</v>
      </c>
      <c r="L39" s="20"/>
    </row>
    <row r="40" spans="1:12" ht="36" customHeight="1">
      <c r="A40" s="17" t="s">
        <v>1848</v>
      </c>
      <c r="B40" s="31" t="s">
        <v>1779</v>
      </c>
      <c r="C40" s="31" t="s">
        <v>1766</v>
      </c>
      <c r="D40" s="43" t="s">
        <v>1</v>
      </c>
      <c r="E40" s="13">
        <f>E39</f>
        <v>41662</v>
      </c>
      <c r="F40" s="13">
        <f>F33</f>
        <v>44570</v>
      </c>
      <c r="G40" s="154"/>
      <c r="H40" s="15">
        <f>DATE(YEAR(F40),MONTH(F40),DAY(F40)+1)</f>
        <v>44571</v>
      </c>
      <c r="I40" s="16">
        <f t="shared" ref="I40:I50" ca="1" si="8">IF(ISBLANK(H40),"",H40-DATE(YEAR(NOW()),MONTH(NOW()),DAY(NOW())))</f>
        <v>1</v>
      </c>
      <c r="J40" s="17" t="str">
        <f t="shared" ca="1" si="2"/>
        <v>NOT DUE</v>
      </c>
      <c r="K40" s="31" t="s">
        <v>1802</v>
      </c>
      <c r="L40" s="20"/>
    </row>
    <row r="41" spans="1:12" ht="36" customHeight="1">
      <c r="A41" s="17" t="s">
        <v>1849</v>
      </c>
      <c r="B41" s="31" t="s">
        <v>1780</v>
      </c>
      <c r="C41" s="31" t="s">
        <v>1781</v>
      </c>
      <c r="D41" s="43" t="s">
        <v>3</v>
      </c>
      <c r="E41" s="13">
        <v>41662</v>
      </c>
      <c r="F41" s="13">
        <f>F34</f>
        <v>44570</v>
      </c>
      <c r="G41" s="154"/>
      <c r="H41" s="15">
        <f>DATE(YEAR(F41),MONTH(F41)+6,DAY(F41)-1)</f>
        <v>44750</v>
      </c>
      <c r="I41" s="16">
        <f t="shared" ca="1" si="8"/>
        <v>180</v>
      </c>
      <c r="J41" s="17" t="str">
        <f t="shared" ca="1" si="2"/>
        <v>NOT DUE</v>
      </c>
      <c r="K41" s="31" t="s">
        <v>1802</v>
      </c>
      <c r="L41" s="20"/>
    </row>
    <row r="42" spans="1:12" ht="36" customHeight="1">
      <c r="A42" s="17" t="s">
        <v>1850</v>
      </c>
      <c r="B42" s="31" t="s">
        <v>1782</v>
      </c>
      <c r="C42" s="31"/>
      <c r="D42" s="43" t="s">
        <v>4</v>
      </c>
      <c r="E42" s="13">
        <v>41662</v>
      </c>
      <c r="F42" s="13">
        <v>44569</v>
      </c>
      <c r="G42" s="154"/>
      <c r="H42" s="15">
        <f>EDATE(F42-1,1)</f>
        <v>44599</v>
      </c>
      <c r="I42" s="16">
        <f t="shared" ca="1" si="8"/>
        <v>29</v>
      </c>
      <c r="J42" s="17" t="str">
        <f t="shared" ca="1" si="2"/>
        <v>NOT DUE</v>
      </c>
      <c r="K42" s="31"/>
      <c r="L42" s="20"/>
    </row>
    <row r="43" spans="1:12" ht="36" customHeight="1">
      <c r="A43" s="17" t="s">
        <v>1851</v>
      </c>
      <c r="B43" s="31" t="s">
        <v>1783</v>
      </c>
      <c r="C43" s="31" t="s">
        <v>1784</v>
      </c>
      <c r="D43" s="43" t="s">
        <v>0</v>
      </c>
      <c r="E43" s="13">
        <v>41662</v>
      </c>
      <c r="F43" s="13">
        <v>44544</v>
      </c>
      <c r="G43" s="154"/>
      <c r="H43" s="15">
        <f>DATE(YEAR(F43),MONTH(F43)+3,DAY(F43)-1)</f>
        <v>44633</v>
      </c>
      <c r="I43" s="16">
        <f t="shared" ca="1" si="8"/>
        <v>63</v>
      </c>
      <c r="J43" s="17" t="str">
        <f t="shared" ca="1" si="2"/>
        <v>NOT DUE</v>
      </c>
      <c r="K43" s="31" t="s">
        <v>1803</v>
      </c>
      <c r="L43" s="20"/>
    </row>
    <row r="44" spans="1:12" ht="36" customHeight="1">
      <c r="A44" s="17" t="s">
        <v>1852</v>
      </c>
      <c r="B44" s="31" t="s">
        <v>1785</v>
      </c>
      <c r="C44" s="31" t="s">
        <v>1786</v>
      </c>
      <c r="D44" s="43" t="s">
        <v>377</v>
      </c>
      <c r="E44" s="13">
        <v>41662</v>
      </c>
      <c r="F44" s="13">
        <v>44489</v>
      </c>
      <c r="G44" s="154"/>
      <c r="H44" s="15">
        <f t="shared" ref="H44:H49" si="9">DATE(YEAR(F44)+1,MONTH(F44),DAY(F44)-1)</f>
        <v>44853</v>
      </c>
      <c r="I44" s="16">
        <f t="shared" ca="1" si="8"/>
        <v>283</v>
      </c>
      <c r="J44" s="17" t="str">
        <f t="shared" ca="1" si="2"/>
        <v>NOT DUE</v>
      </c>
      <c r="K44" s="31" t="s">
        <v>1803</v>
      </c>
      <c r="L44" s="20"/>
    </row>
    <row r="45" spans="1:12" ht="36" customHeight="1">
      <c r="A45" s="17" t="s">
        <v>1853</v>
      </c>
      <c r="B45" s="31" t="s">
        <v>1787</v>
      </c>
      <c r="C45" s="31" t="s">
        <v>1788</v>
      </c>
      <c r="D45" s="43" t="s">
        <v>377</v>
      </c>
      <c r="E45" s="13">
        <v>41662</v>
      </c>
      <c r="F45" s="13">
        <v>44489</v>
      </c>
      <c r="G45" s="154"/>
      <c r="H45" s="15">
        <f t="shared" si="9"/>
        <v>44853</v>
      </c>
      <c r="I45" s="16">
        <f t="shared" ca="1" si="8"/>
        <v>283</v>
      </c>
      <c r="J45" s="17" t="str">
        <f t="shared" ca="1" si="2"/>
        <v>NOT DUE</v>
      </c>
      <c r="K45" s="31" t="s">
        <v>1804</v>
      </c>
      <c r="L45" s="20"/>
    </row>
    <row r="46" spans="1:12" ht="26.45" customHeight="1">
      <c r="A46" s="17" t="s">
        <v>1854</v>
      </c>
      <c r="B46" s="31" t="s">
        <v>1789</v>
      </c>
      <c r="C46" s="31" t="s">
        <v>1790</v>
      </c>
      <c r="D46" s="43" t="s">
        <v>377</v>
      </c>
      <c r="E46" s="13">
        <v>41662</v>
      </c>
      <c r="F46" s="13">
        <v>44489</v>
      </c>
      <c r="G46" s="154"/>
      <c r="H46" s="15">
        <f t="shared" si="9"/>
        <v>44853</v>
      </c>
      <c r="I46" s="16">
        <f t="shared" ca="1" si="8"/>
        <v>283</v>
      </c>
      <c r="J46" s="17" t="str">
        <f t="shared" ca="1" si="2"/>
        <v>NOT DUE</v>
      </c>
      <c r="K46" s="31" t="s">
        <v>1804</v>
      </c>
      <c r="L46" s="20"/>
    </row>
    <row r="47" spans="1:12" ht="26.45" customHeight="1">
      <c r="A47" s="17" t="s">
        <v>1855</v>
      </c>
      <c r="B47" s="31" t="s">
        <v>1791</v>
      </c>
      <c r="C47" s="31" t="s">
        <v>1792</v>
      </c>
      <c r="D47" s="43" t="s">
        <v>377</v>
      </c>
      <c r="E47" s="13">
        <v>41662</v>
      </c>
      <c r="F47" s="13">
        <v>44489</v>
      </c>
      <c r="G47" s="154"/>
      <c r="H47" s="15">
        <f t="shared" si="9"/>
        <v>44853</v>
      </c>
      <c r="I47" s="16">
        <f t="shared" ca="1" si="8"/>
        <v>283</v>
      </c>
      <c r="J47" s="17" t="str">
        <f t="shared" ca="1" si="2"/>
        <v>NOT DUE</v>
      </c>
      <c r="K47" s="31" t="s">
        <v>1804</v>
      </c>
      <c r="L47" s="20"/>
    </row>
    <row r="48" spans="1:12" ht="26.45" customHeight="1">
      <c r="A48" s="17" t="s">
        <v>1856</v>
      </c>
      <c r="B48" s="31" t="s">
        <v>1793</v>
      </c>
      <c r="C48" s="31" t="s">
        <v>1794</v>
      </c>
      <c r="D48" s="43" t="s">
        <v>377</v>
      </c>
      <c r="E48" s="13">
        <v>41662</v>
      </c>
      <c r="F48" s="13">
        <v>44489</v>
      </c>
      <c r="G48" s="154"/>
      <c r="H48" s="15">
        <f t="shared" si="9"/>
        <v>44853</v>
      </c>
      <c r="I48" s="16">
        <f t="shared" ca="1" si="8"/>
        <v>283</v>
      </c>
      <c r="J48" s="17" t="str">
        <f t="shared" ca="1" si="2"/>
        <v>NOT DUE</v>
      </c>
      <c r="K48" s="31" t="s">
        <v>1805</v>
      </c>
      <c r="L48" s="20"/>
    </row>
    <row r="49" spans="1:12" ht="26.45" customHeight="1">
      <c r="A49" s="17" t="s">
        <v>1857</v>
      </c>
      <c r="B49" s="31" t="s">
        <v>1806</v>
      </c>
      <c r="C49" s="31" t="s">
        <v>1807</v>
      </c>
      <c r="D49" s="43" t="s">
        <v>377</v>
      </c>
      <c r="E49" s="13">
        <v>41662</v>
      </c>
      <c r="F49" s="13">
        <v>44489</v>
      </c>
      <c r="G49" s="154"/>
      <c r="H49" s="15">
        <f t="shared" si="9"/>
        <v>44853</v>
      </c>
      <c r="I49" s="16">
        <f t="shared" ca="1" si="8"/>
        <v>283</v>
      </c>
      <c r="J49" s="17" t="str">
        <f t="shared" ca="1" si="2"/>
        <v>NOT DUE</v>
      </c>
      <c r="K49" s="31" t="s">
        <v>1805</v>
      </c>
      <c r="L49" s="20"/>
    </row>
    <row r="50" spans="1:12" ht="26.25" customHeight="1">
      <c r="A50" s="17" t="s">
        <v>5178</v>
      </c>
      <c r="B50" s="295" t="s">
        <v>5179</v>
      </c>
      <c r="C50" s="296" t="s">
        <v>5180</v>
      </c>
      <c r="D50" s="297" t="s">
        <v>26</v>
      </c>
      <c r="E50" s="13">
        <v>41662</v>
      </c>
      <c r="F50" s="13">
        <f>F33</f>
        <v>44570</v>
      </c>
      <c r="G50" s="154"/>
      <c r="H50" s="15">
        <f>DATE(YEAR(F50),MONTH(F50),DAY(F50)+7)</f>
        <v>44577</v>
      </c>
      <c r="I50" s="16">
        <f t="shared" ca="1" si="8"/>
        <v>7</v>
      </c>
      <c r="J50" s="17" t="str">
        <f t="shared" ca="1" si="2"/>
        <v>NOT DUE</v>
      </c>
      <c r="K50" s="31" t="s">
        <v>1805</v>
      </c>
      <c r="L50" s="121"/>
    </row>
    <row r="51" spans="1:12">
      <c r="A51"/>
      <c r="C51" s="224"/>
      <c r="D51"/>
    </row>
    <row r="52" spans="1:12">
      <c r="A52"/>
      <c r="C52" s="224"/>
      <c r="D52"/>
    </row>
    <row r="53" spans="1:12">
      <c r="A53"/>
      <c r="B53" s="255" t="s">
        <v>5143</v>
      </c>
      <c r="C53"/>
      <c r="D53" s="255" t="s">
        <v>5144</v>
      </c>
      <c r="H53" s="255" t="s">
        <v>5145</v>
      </c>
    </row>
    <row r="54" spans="1:12">
      <c r="A54"/>
      <c r="C54"/>
      <c r="D54"/>
    </row>
    <row r="55" spans="1:12">
      <c r="A55"/>
      <c r="C55" s="258" t="s">
        <v>5303</v>
      </c>
      <c r="D55"/>
      <c r="E55" s="380" t="s">
        <v>5304</v>
      </c>
      <c r="F55" s="380"/>
      <c r="G55" s="380"/>
      <c r="I55" s="446" t="s">
        <v>5292</v>
      </c>
      <c r="J55" s="446"/>
      <c r="K55" s="446"/>
    </row>
    <row r="56" spans="1:12">
      <c r="A56"/>
      <c r="C56" s="254" t="s">
        <v>5146</v>
      </c>
      <c r="D56"/>
      <c r="E56" s="381" t="s">
        <v>5147</v>
      </c>
      <c r="F56" s="381"/>
      <c r="G56" s="381"/>
      <c r="I56" s="381" t="s">
        <v>5148</v>
      </c>
      <c r="J56" s="381"/>
      <c r="K56" s="381"/>
    </row>
    <row r="57" spans="1:12">
      <c r="A57"/>
      <c r="C57"/>
      <c r="D57"/>
      <c r="I57" s="257"/>
      <c r="J57" s="257"/>
      <c r="K57" s="257"/>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9">
    <cfRule type="cellIs" dxfId="68" priority="2" operator="equal">
      <formula>"overdue"</formula>
    </cfRule>
  </conditionalFormatting>
  <conditionalFormatting sqref="J50">
    <cfRule type="cellIs" dxfId="67"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C00000"/>
  </sheetPr>
  <dimension ref="A1:L57"/>
  <sheetViews>
    <sheetView zoomScale="85" zoomScaleNormal="85" workbookViewId="0">
      <selection activeCell="F30" sqref="F30"/>
    </sheetView>
  </sheetViews>
  <sheetFormatPr defaultRowHeight="15"/>
  <cols>
    <col min="1" max="1" width="10.7109375" style="225" customWidth="1"/>
    <col min="2" max="2" width="23"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6.85546875" customWidth="1"/>
    <col min="12" max="12" width="21.7109375" customWidth="1"/>
    <col min="13" max="13" width="11.5703125" customWidth="1"/>
  </cols>
  <sheetData>
    <row r="1" spans="1:12"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1859</v>
      </c>
      <c r="D3" s="384" t="s">
        <v>12</v>
      </c>
      <c r="E3" s="384"/>
      <c r="F3" s="5" t="s">
        <v>1858</v>
      </c>
    </row>
    <row r="4" spans="1:12" ht="18" customHeight="1">
      <c r="A4" s="382" t="s">
        <v>77</v>
      </c>
      <c r="B4" s="382"/>
      <c r="C4" s="37" t="s">
        <v>1735</v>
      </c>
      <c r="D4" s="384" t="s">
        <v>15</v>
      </c>
      <c r="E4" s="384"/>
      <c r="F4" s="322">
        <f>'Running Hours'!B16</f>
        <v>11833.1</v>
      </c>
    </row>
    <row r="5" spans="1:12" ht="18" customHeight="1">
      <c r="A5" s="382" t="s">
        <v>78</v>
      </c>
      <c r="B5" s="382"/>
      <c r="C5" s="38" t="s">
        <v>1418</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1860</v>
      </c>
      <c r="B8" s="31" t="s">
        <v>1810</v>
      </c>
      <c r="C8" s="31" t="s">
        <v>1736</v>
      </c>
      <c r="D8" s="43">
        <v>3000</v>
      </c>
      <c r="E8" s="13">
        <v>41662</v>
      </c>
      <c r="F8" s="13">
        <v>44545</v>
      </c>
      <c r="G8" s="27">
        <v>11753.2</v>
      </c>
      <c r="H8" s="22">
        <f>IF(I8&lt;=3000,$F$5+(I8/24),"error")</f>
        <v>44690.67083333333</v>
      </c>
      <c r="I8" s="23">
        <f t="shared" ref="I8:I26" si="0">D8-($F$4-G8)</f>
        <v>2920.1000000000004</v>
      </c>
      <c r="J8" s="17" t="str">
        <f t="shared" ref="J8:J50" si="1">IF(I8="","",IF(I8&lt;0,"OVERDUE","NOT DUE"))</f>
        <v>NOT DUE</v>
      </c>
      <c r="K8" s="31" t="s">
        <v>1795</v>
      </c>
      <c r="L8" s="18"/>
    </row>
    <row r="9" spans="1:12" ht="36" customHeight="1">
      <c r="A9" s="17" t="s">
        <v>1861</v>
      </c>
      <c r="B9" s="31" t="s">
        <v>1808</v>
      </c>
      <c r="C9" s="31" t="s">
        <v>1737</v>
      </c>
      <c r="D9" s="43">
        <v>3000</v>
      </c>
      <c r="E9" s="13">
        <v>41662</v>
      </c>
      <c r="F9" s="13">
        <v>44545</v>
      </c>
      <c r="G9" s="27">
        <v>11753.2</v>
      </c>
      <c r="H9" s="22">
        <f t="shared" ref="H9:H10" si="2">IF(I9&lt;=3000,$F$5+(I9/24),"error")</f>
        <v>44690.67083333333</v>
      </c>
      <c r="I9" s="23">
        <f t="shared" si="0"/>
        <v>2920.1000000000004</v>
      </c>
      <c r="J9" s="17" t="str">
        <f t="shared" si="1"/>
        <v>NOT DUE</v>
      </c>
      <c r="K9" s="31" t="s">
        <v>1795</v>
      </c>
      <c r="L9" s="18"/>
    </row>
    <row r="10" spans="1:12" ht="36" customHeight="1">
      <c r="A10" s="17" t="s">
        <v>1862</v>
      </c>
      <c r="B10" s="31" t="s">
        <v>1809</v>
      </c>
      <c r="C10" s="31" t="s">
        <v>1738</v>
      </c>
      <c r="D10" s="43">
        <v>3000</v>
      </c>
      <c r="E10" s="13">
        <v>41662</v>
      </c>
      <c r="F10" s="13">
        <v>44545</v>
      </c>
      <c r="G10" s="27">
        <v>11753.2</v>
      </c>
      <c r="H10" s="22">
        <f t="shared" si="2"/>
        <v>44690.67083333333</v>
      </c>
      <c r="I10" s="23">
        <f t="shared" si="0"/>
        <v>2920.1000000000004</v>
      </c>
      <c r="J10" s="17" t="str">
        <f t="shared" si="1"/>
        <v>NOT DUE</v>
      </c>
      <c r="K10" s="31" t="s">
        <v>1795</v>
      </c>
      <c r="L10" s="18"/>
    </row>
    <row r="11" spans="1:12" ht="36" customHeight="1">
      <c r="A11" s="17" t="s">
        <v>1863</v>
      </c>
      <c r="B11" s="31" t="s">
        <v>1811</v>
      </c>
      <c r="C11" s="31" t="s">
        <v>1736</v>
      </c>
      <c r="D11" s="43">
        <v>500</v>
      </c>
      <c r="E11" s="13">
        <v>41662</v>
      </c>
      <c r="F11" s="13">
        <v>44545</v>
      </c>
      <c r="G11" s="27">
        <v>11753.2</v>
      </c>
      <c r="H11" s="22">
        <f>IF(I11&lt;=500,$F$5+(I11/24),"error")</f>
        <v>44586.504166666666</v>
      </c>
      <c r="I11" s="23">
        <f t="shared" si="0"/>
        <v>420.10000000000036</v>
      </c>
      <c r="J11" s="17" t="str">
        <f t="shared" si="1"/>
        <v>NOT DUE</v>
      </c>
      <c r="K11" s="31" t="s">
        <v>1795</v>
      </c>
      <c r="L11" s="18"/>
    </row>
    <row r="12" spans="1:12" ht="36" customHeight="1">
      <c r="A12" s="17" t="s">
        <v>1864</v>
      </c>
      <c r="B12" s="31" t="s">
        <v>1812</v>
      </c>
      <c r="C12" s="31" t="s">
        <v>1737</v>
      </c>
      <c r="D12" s="43">
        <v>500</v>
      </c>
      <c r="E12" s="13">
        <v>41662</v>
      </c>
      <c r="F12" s="13">
        <v>44545</v>
      </c>
      <c r="G12" s="27">
        <v>11753.2</v>
      </c>
      <c r="H12" s="22">
        <f t="shared" ref="H12:H13" si="3">IF(I12&lt;=500,$F$5+(I12/24),"error")</f>
        <v>44586.504166666666</v>
      </c>
      <c r="I12" s="23">
        <f t="shared" si="0"/>
        <v>420.10000000000036</v>
      </c>
      <c r="J12" s="17" t="str">
        <f t="shared" si="1"/>
        <v>NOT DUE</v>
      </c>
      <c r="K12" s="31" t="s">
        <v>1795</v>
      </c>
      <c r="L12" s="18"/>
    </row>
    <row r="13" spans="1:12" ht="36" customHeight="1">
      <c r="A13" s="17" t="s">
        <v>1865</v>
      </c>
      <c r="B13" s="31" t="s">
        <v>1813</v>
      </c>
      <c r="C13" s="31" t="s">
        <v>1738</v>
      </c>
      <c r="D13" s="43">
        <v>500</v>
      </c>
      <c r="E13" s="13">
        <v>41662</v>
      </c>
      <c r="F13" s="13">
        <v>44545</v>
      </c>
      <c r="G13" s="27">
        <v>11753.2</v>
      </c>
      <c r="H13" s="22">
        <f t="shared" si="3"/>
        <v>44586.504166666666</v>
      </c>
      <c r="I13" s="23">
        <f t="shared" si="0"/>
        <v>420.10000000000036</v>
      </c>
      <c r="J13" s="17" t="str">
        <f t="shared" si="1"/>
        <v>NOT DUE</v>
      </c>
      <c r="K13" s="31" t="s">
        <v>1795</v>
      </c>
      <c r="L13" s="18"/>
    </row>
    <row r="14" spans="1:12" ht="36" customHeight="1">
      <c r="A14" s="17" t="s">
        <v>1866</v>
      </c>
      <c r="B14" s="31" t="s">
        <v>1739</v>
      </c>
      <c r="C14" s="31" t="s">
        <v>1740</v>
      </c>
      <c r="D14" s="43">
        <v>3000</v>
      </c>
      <c r="E14" s="13">
        <v>41662</v>
      </c>
      <c r="F14" s="13">
        <v>44545</v>
      </c>
      <c r="G14" s="27">
        <v>11753.2</v>
      </c>
      <c r="H14" s="22">
        <f t="shared" ref="H14:H16" si="4">IF(I14&lt;=3000,$F$5+(I14/24),"error")</f>
        <v>44690.67083333333</v>
      </c>
      <c r="I14" s="23">
        <f t="shared" si="0"/>
        <v>2920.1000000000004</v>
      </c>
      <c r="J14" s="17" t="str">
        <f t="shared" si="1"/>
        <v>NOT DUE</v>
      </c>
      <c r="K14" s="31"/>
      <c r="L14" s="18"/>
    </row>
    <row r="15" spans="1:12" ht="36" customHeight="1">
      <c r="A15" s="17" t="s">
        <v>1867</v>
      </c>
      <c r="B15" s="31" t="s">
        <v>1741</v>
      </c>
      <c r="C15" s="31" t="s">
        <v>1742</v>
      </c>
      <c r="D15" s="43">
        <v>3000</v>
      </c>
      <c r="E15" s="13">
        <v>41662</v>
      </c>
      <c r="F15" s="13">
        <v>44545</v>
      </c>
      <c r="G15" s="27">
        <v>11753.2</v>
      </c>
      <c r="H15" s="22">
        <f t="shared" si="4"/>
        <v>44690.67083333333</v>
      </c>
      <c r="I15" s="23">
        <f t="shared" si="0"/>
        <v>2920.1000000000004</v>
      </c>
      <c r="J15" s="17" t="str">
        <f t="shared" si="1"/>
        <v>NOT DUE</v>
      </c>
      <c r="K15" s="31"/>
      <c r="L15" s="18" t="s">
        <v>5268</v>
      </c>
    </row>
    <row r="16" spans="1:12" ht="36" customHeight="1">
      <c r="A16" s="17" t="s">
        <v>1868</v>
      </c>
      <c r="B16" s="31" t="s">
        <v>1743</v>
      </c>
      <c r="C16" s="31" t="s">
        <v>1742</v>
      </c>
      <c r="D16" s="43">
        <v>3000</v>
      </c>
      <c r="E16" s="13">
        <v>41662</v>
      </c>
      <c r="F16" s="13">
        <v>44545</v>
      </c>
      <c r="G16" s="27">
        <v>11753.2</v>
      </c>
      <c r="H16" s="22">
        <f t="shared" si="4"/>
        <v>44690.67083333333</v>
      </c>
      <c r="I16" s="23">
        <f t="shared" si="0"/>
        <v>2920.1000000000004</v>
      </c>
      <c r="J16" s="17" t="str">
        <f t="shared" si="1"/>
        <v>NOT DUE</v>
      </c>
      <c r="K16" s="31"/>
      <c r="L16" s="18" t="s">
        <v>5268</v>
      </c>
    </row>
    <row r="17" spans="1:12" ht="36" customHeight="1">
      <c r="A17" s="17" t="s">
        <v>1869</v>
      </c>
      <c r="B17" s="31" t="s">
        <v>1744</v>
      </c>
      <c r="C17" s="31" t="s">
        <v>1745</v>
      </c>
      <c r="D17" s="43">
        <v>6000</v>
      </c>
      <c r="E17" s="13">
        <v>41662</v>
      </c>
      <c r="F17" s="13">
        <v>44545</v>
      </c>
      <c r="G17" s="27">
        <v>11753.2</v>
      </c>
      <c r="H17" s="22">
        <f>IF(I17&lt;=6000,$F$5+(I17/24),"error")</f>
        <v>44815.67083333333</v>
      </c>
      <c r="I17" s="23">
        <f t="shared" si="0"/>
        <v>5920.1</v>
      </c>
      <c r="J17" s="17" t="str">
        <f t="shared" si="1"/>
        <v>NOT DUE</v>
      </c>
      <c r="K17" s="31"/>
      <c r="L17" s="25"/>
    </row>
    <row r="18" spans="1:12" ht="36" customHeight="1">
      <c r="A18" s="17" t="s">
        <v>1870</v>
      </c>
      <c r="B18" s="31" t="s">
        <v>1746</v>
      </c>
      <c r="C18" s="31" t="s">
        <v>1747</v>
      </c>
      <c r="D18" s="43">
        <v>6000</v>
      </c>
      <c r="E18" s="13">
        <v>41662</v>
      </c>
      <c r="F18" s="13">
        <v>44545</v>
      </c>
      <c r="G18" s="27">
        <v>11753.2</v>
      </c>
      <c r="H18" s="22">
        <f>IF(I18&lt;=6000,$F$5+(I18/24),"error")</f>
        <v>44815.67083333333</v>
      </c>
      <c r="I18" s="23">
        <f t="shared" si="0"/>
        <v>5920.1</v>
      </c>
      <c r="J18" s="17" t="str">
        <f t="shared" si="1"/>
        <v>NOT DUE</v>
      </c>
      <c r="K18" s="31"/>
      <c r="L18" s="18"/>
    </row>
    <row r="19" spans="1:12" ht="36" customHeight="1">
      <c r="A19" s="17" t="s">
        <v>1871</v>
      </c>
      <c r="B19" s="31" t="s">
        <v>1748</v>
      </c>
      <c r="C19" s="31" t="s">
        <v>1749</v>
      </c>
      <c r="D19" s="43">
        <v>1000</v>
      </c>
      <c r="E19" s="13">
        <v>41662</v>
      </c>
      <c r="F19" s="13">
        <v>44545</v>
      </c>
      <c r="G19" s="27">
        <v>11753.2</v>
      </c>
      <c r="H19" s="22">
        <f>IF(I19&lt;=1000,$F$5+(I19/24),"error")</f>
        <v>44607.337500000001</v>
      </c>
      <c r="I19" s="23">
        <f t="shared" si="0"/>
        <v>920.10000000000036</v>
      </c>
      <c r="J19" s="17" t="str">
        <f t="shared" si="1"/>
        <v>NOT DUE</v>
      </c>
      <c r="K19" s="31" t="s">
        <v>1796</v>
      </c>
      <c r="L19" s="18"/>
    </row>
    <row r="20" spans="1:12" ht="36" customHeight="1">
      <c r="A20" s="17" t="s">
        <v>1872</v>
      </c>
      <c r="B20" s="31" t="s">
        <v>1750</v>
      </c>
      <c r="C20" s="31" t="s">
        <v>552</v>
      </c>
      <c r="D20" s="43">
        <v>1000</v>
      </c>
      <c r="E20" s="13">
        <v>41662</v>
      </c>
      <c r="F20" s="13">
        <v>44545</v>
      </c>
      <c r="G20" s="27">
        <v>11753.2</v>
      </c>
      <c r="H20" s="22">
        <f>IF(I20&lt;=1000,$F$5+(I20/24),"error")</f>
        <v>44607.337500000001</v>
      </c>
      <c r="I20" s="23">
        <f t="shared" si="0"/>
        <v>920.10000000000036</v>
      </c>
      <c r="J20" s="17" t="str">
        <f t="shared" si="1"/>
        <v>NOT DUE</v>
      </c>
      <c r="K20" s="31" t="s">
        <v>1796</v>
      </c>
      <c r="L20" s="18"/>
    </row>
    <row r="21" spans="1:12" ht="36" customHeight="1">
      <c r="A21" s="17" t="s">
        <v>1873</v>
      </c>
      <c r="B21" s="31" t="s">
        <v>384</v>
      </c>
      <c r="C21" s="31" t="s">
        <v>37</v>
      </c>
      <c r="D21" s="43">
        <v>2000</v>
      </c>
      <c r="E21" s="13">
        <v>41662</v>
      </c>
      <c r="F21" s="13">
        <v>44425</v>
      </c>
      <c r="G21" s="27">
        <v>11112</v>
      </c>
      <c r="H21" s="22">
        <f>IF(I21&lt;=2000,$F$5+(I21/24),"error")</f>
        <v>44622.287499999999</v>
      </c>
      <c r="I21" s="23">
        <f t="shared" si="0"/>
        <v>1278.8999999999996</v>
      </c>
      <c r="J21" s="17" t="str">
        <f t="shared" si="1"/>
        <v>NOT DUE</v>
      </c>
      <c r="K21" s="31" t="s">
        <v>1796</v>
      </c>
      <c r="L21" s="18"/>
    </row>
    <row r="22" spans="1:12" ht="36" customHeight="1">
      <c r="A22" s="17" t="s">
        <v>1874</v>
      </c>
      <c r="B22" s="31" t="s">
        <v>1751</v>
      </c>
      <c r="C22" s="31" t="s">
        <v>1740</v>
      </c>
      <c r="D22" s="43">
        <v>8000</v>
      </c>
      <c r="E22" s="13">
        <v>41662</v>
      </c>
      <c r="F22" s="13">
        <v>44039</v>
      </c>
      <c r="G22" s="27">
        <v>9409</v>
      </c>
      <c r="H22" s="22">
        <f>IF(I22&lt;=8000,$F$5+(I22/24),"error")</f>
        <v>44801.32916666667</v>
      </c>
      <c r="I22" s="23">
        <f t="shared" si="0"/>
        <v>5575.9</v>
      </c>
      <c r="J22" s="17" t="str">
        <f t="shared" si="1"/>
        <v>NOT DUE</v>
      </c>
      <c r="K22" s="31" t="s">
        <v>1796</v>
      </c>
      <c r="L22" s="18"/>
    </row>
    <row r="23" spans="1:12" ht="36" customHeight="1">
      <c r="A23" s="17" t="s">
        <v>1875</v>
      </c>
      <c r="B23" s="31" t="s">
        <v>1752</v>
      </c>
      <c r="C23" s="31" t="s">
        <v>1753</v>
      </c>
      <c r="D23" s="43">
        <v>250</v>
      </c>
      <c r="E23" s="13">
        <v>41662</v>
      </c>
      <c r="F23" s="13">
        <v>44545</v>
      </c>
      <c r="G23" s="27">
        <v>11753.2</v>
      </c>
      <c r="H23" s="22">
        <f>IF(I23&lt;=250,$F$5+(I23/24),"")</f>
        <v>44576.087500000001</v>
      </c>
      <c r="I23" s="23">
        <f t="shared" si="0"/>
        <v>170.10000000000036</v>
      </c>
      <c r="J23" s="17" t="str">
        <f t="shared" si="1"/>
        <v>NOT DUE</v>
      </c>
      <c r="K23" s="31"/>
      <c r="L23" s="18"/>
    </row>
    <row r="24" spans="1:12" ht="36" customHeight="1">
      <c r="A24" s="17" t="s">
        <v>1876</v>
      </c>
      <c r="B24" s="31" t="s">
        <v>1754</v>
      </c>
      <c r="C24" s="31" t="s">
        <v>1755</v>
      </c>
      <c r="D24" s="43">
        <v>1000</v>
      </c>
      <c r="E24" s="13">
        <v>41662</v>
      </c>
      <c r="F24" s="13">
        <v>44545</v>
      </c>
      <c r="G24" s="27">
        <v>11753.2</v>
      </c>
      <c r="H24" s="22">
        <f t="shared" ref="H24:H25" si="5">IF(I24&lt;=1000,$F$5+(I24/24),"error")</f>
        <v>44607.337500000001</v>
      </c>
      <c r="I24" s="23">
        <f t="shared" si="0"/>
        <v>920.10000000000036</v>
      </c>
      <c r="J24" s="17" t="str">
        <f t="shared" si="1"/>
        <v>NOT DUE</v>
      </c>
      <c r="K24" s="31"/>
      <c r="L24" s="18"/>
    </row>
    <row r="25" spans="1:12" ht="36" customHeight="1">
      <c r="A25" s="17" t="s">
        <v>1877</v>
      </c>
      <c r="B25" s="31" t="s">
        <v>1756</v>
      </c>
      <c r="C25" s="31" t="s">
        <v>1755</v>
      </c>
      <c r="D25" s="43">
        <v>1000</v>
      </c>
      <c r="E25" s="13">
        <v>41662</v>
      </c>
      <c r="F25" s="13">
        <v>44545</v>
      </c>
      <c r="G25" s="27">
        <v>11753.2</v>
      </c>
      <c r="H25" s="22">
        <f t="shared" si="5"/>
        <v>44607.337500000001</v>
      </c>
      <c r="I25" s="23">
        <f t="shared" si="0"/>
        <v>920.10000000000036</v>
      </c>
      <c r="J25" s="17" t="str">
        <f t="shared" si="1"/>
        <v>NOT DUE</v>
      </c>
      <c r="K25" s="31"/>
      <c r="L25" s="18"/>
    </row>
    <row r="26" spans="1:12" ht="36" customHeight="1">
      <c r="A26" s="17" t="s">
        <v>1878</v>
      </c>
      <c r="B26" s="31" t="s">
        <v>1757</v>
      </c>
      <c r="C26" s="31" t="s">
        <v>37</v>
      </c>
      <c r="D26" s="43">
        <v>2000</v>
      </c>
      <c r="E26" s="13">
        <v>41662</v>
      </c>
      <c r="F26" s="13">
        <v>44425</v>
      </c>
      <c r="G26" s="27">
        <v>11112</v>
      </c>
      <c r="H26" s="22">
        <f>IF(I26&lt;=2000,$F$5+(I26/24),"error")</f>
        <v>44622.287499999999</v>
      </c>
      <c r="I26" s="23">
        <f t="shared" si="0"/>
        <v>1278.8999999999996</v>
      </c>
      <c r="J26" s="17" t="str">
        <f t="shared" si="1"/>
        <v>NOT DUE</v>
      </c>
      <c r="K26" s="31"/>
      <c r="L26" s="18"/>
    </row>
    <row r="27" spans="1:12" ht="36" customHeight="1">
      <c r="A27" s="17" t="s">
        <v>1879</v>
      </c>
      <c r="B27" s="31" t="s">
        <v>1758</v>
      </c>
      <c r="C27" s="31" t="s">
        <v>1759</v>
      </c>
      <c r="D27" s="43" t="s">
        <v>377</v>
      </c>
      <c r="E27" s="13">
        <v>41662</v>
      </c>
      <c r="F27" s="13">
        <v>44545</v>
      </c>
      <c r="G27" s="154"/>
      <c r="H27" s="15">
        <f>DATE(YEAR(F27)+1,MONTH(F27),DAY(F27)-1)</f>
        <v>44909</v>
      </c>
      <c r="I27" s="16">
        <f ca="1">IF(ISBLANK(H27),"",H27-DATE(YEAR(NOW()),MONTH(NOW()),DAY(NOW())))</f>
        <v>339</v>
      </c>
      <c r="J27" s="17" t="str">
        <f t="shared" ca="1" si="1"/>
        <v>NOT DUE</v>
      </c>
      <c r="K27" s="31"/>
      <c r="L27" s="18"/>
    </row>
    <row r="28" spans="1:12" ht="36" customHeight="1">
      <c r="A28" s="17" t="s">
        <v>1880</v>
      </c>
      <c r="B28" s="31" t="s">
        <v>571</v>
      </c>
      <c r="C28" s="31" t="s">
        <v>1755</v>
      </c>
      <c r="D28" s="43" t="s">
        <v>377</v>
      </c>
      <c r="E28" s="13">
        <v>41662</v>
      </c>
      <c r="F28" s="13">
        <v>44538</v>
      </c>
      <c r="G28" s="154"/>
      <c r="H28" s="15">
        <f>DATE(YEAR(F28)+1,MONTH(F28),DAY(F28)-1)</f>
        <v>44902</v>
      </c>
      <c r="I28" s="16">
        <f ca="1">IF(ISBLANK(H28),"",H28-DATE(YEAR(NOW()),MONTH(NOW()),DAY(NOW())))</f>
        <v>332</v>
      </c>
      <c r="J28" s="17" t="str">
        <f t="shared" ca="1" si="1"/>
        <v>NOT DUE</v>
      </c>
      <c r="K28" s="31"/>
      <c r="L28" s="18"/>
    </row>
    <row r="29" spans="1:12" ht="36" customHeight="1">
      <c r="A29" s="17" t="s">
        <v>1881</v>
      </c>
      <c r="B29" s="31" t="s">
        <v>1011</v>
      </c>
      <c r="C29" s="31" t="s">
        <v>1760</v>
      </c>
      <c r="D29" s="43">
        <v>3000</v>
      </c>
      <c r="E29" s="13">
        <v>41662</v>
      </c>
      <c r="F29" s="13">
        <v>44425</v>
      </c>
      <c r="G29" s="27">
        <v>11112</v>
      </c>
      <c r="H29" s="22">
        <f t="shared" ref="H29:H30" si="6">IF(I29&lt;=3000,$F$5+(I29/24),"error")</f>
        <v>44663.95416666667</v>
      </c>
      <c r="I29" s="23">
        <f>D29-($F$4-G29)</f>
        <v>2278.8999999999996</v>
      </c>
      <c r="J29" s="17" t="str">
        <f t="shared" si="1"/>
        <v>NOT DUE</v>
      </c>
      <c r="K29" s="31"/>
      <c r="L29" s="20" t="s">
        <v>5269</v>
      </c>
    </row>
    <row r="30" spans="1:12" ht="36" customHeight="1">
      <c r="A30" s="17" t="s">
        <v>1882</v>
      </c>
      <c r="B30" s="31" t="s">
        <v>1761</v>
      </c>
      <c r="C30" s="31" t="s">
        <v>1762</v>
      </c>
      <c r="D30" s="43">
        <v>3000</v>
      </c>
      <c r="E30" s="13">
        <v>41662</v>
      </c>
      <c r="F30" s="13">
        <v>44545</v>
      </c>
      <c r="G30" s="27">
        <v>11753.2</v>
      </c>
      <c r="H30" s="22">
        <f t="shared" si="6"/>
        <v>44690.67083333333</v>
      </c>
      <c r="I30" s="23">
        <f>D30-($F$4-G30)</f>
        <v>2920.1000000000004</v>
      </c>
      <c r="J30" s="17" t="str">
        <f t="shared" si="1"/>
        <v>NOT DUE</v>
      </c>
      <c r="K30" s="31"/>
      <c r="L30" s="20"/>
    </row>
    <row r="31" spans="1:12" ht="36" customHeight="1">
      <c r="A31" s="17" t="s">
        <v>1883</v>
      </c>
      <c r="B31" s="31" t="s">
        <v>1763</v>
      </c>
      <c r="C31" s="31" t="s">
        <v>1764</v>
      </c>
      <c r="D31" s="43">
        <v>9000</v>
      </c>
      <c r="E31" s="13">
        <v>41662</v>
      </c>
      <c r="F31" s="13">
        <v>44545</v>
      </c>
      <c r="G31" s="27">
        <v>11753.2</v>
      </c>
      <c r="H31" s="22">
        <f>IF(I31&lt;=9000,$F$5+(I31/24),"error")</f>
        <v>44940.67083333333</v>
      </c>
      <c r="I31" s="23">
        <f>D31-($F$4-G31)</f>
        <v>8920.1</v>
      </c>
      <c r="J31" s="17" t="str">
        <f t="shared" si="1"/>
        <v>NOT DUE</v>
      </c>
      <c r="K31" s="31" t="s">
        <v>1814</v>
      </c>
      <c r="L31" s="134"/>
    </row>
    <row r="32" spans="1:12" ht="36" customHeight="1">
      <c r="A32" s="17" t="s">
        <v>1884</v>
      </c>
      <c r="B32" s="31" t="s">
        <v>1815</v>
      </c>
      <c r="C32" s="31" t="s">
        <v>37</v>
      </c>
      <c r="D32" s="43">
        <v>9000</v>
      </c>
      <c r="E32" s="13">
        <v>41662</v>
      </c>
      <c r="F32" s="13">
        <v>44545</v>
      </c>
      <c r="G32" s="27">
        <v>11753.2</v>
      </c>
      <c r="H32" s="22">
        <f>IF(I32&lt;=9000,$F$5+(I32/24),"error")</f>
        <v>44940.67083333333</v>
      </c>
      <c r="I32" s="23">
        <f>D32-($F$4-G32)</f>
        <v>8920.1</v>
      </c>
      <c r="J32" s="17" t="str">
        <f t="shared" si="1"/>
        <v>NOT DUE</v>
      </c>
      <c r="K32" s="31"/>
      <c r="L32" s="20"/>
    </row>
    <row r="33" spans="1:12" ht="36" customHeight="1">
      <c r="A33" s="17" t="s">
        <v>1885</v>
      </c>
      <c r="B33" s="31" t="s">
        <v>1765</v>
      </c>
      <c r="C33" s="31" t="s">
        <v>1766</v>
      </c>
      <c r="D33" s="43" t="s">
        <v>1</v>
      </c>
      <c r="E33" s="13">
        <v>41662</v>
      </c>
      <c r="F33" s="13">
        <f>'CMP01 Main Air Compressor No.1'!F33</f>
        <v>44570</v>
      </c>
      <c r="G33" s="154"/>
      <c r="H33" s="15">
        <f>DATE(YEAR(F33),MONTH(F33),DAY(F33)+1)</f>
        <v>44571</v>
      </c>
      <c r="I33" s="16">
        <f t="shared" ref="I33:I50" ca="1" si="7">IF(ISBLANK(H33),"",H33-DATE(YEAR(NOW()),MONTH(NOW()),DAY(NOW())))</f>
        <v>1</v>
      </c>
      <c r="J33" s="17" t="str">
        <f t="shared" ca="1" si="1"/>
        <v>NOT DUE</v>
      </c>
      <c r="K33" s="31" t="s">
        <v>1797</v>
      </c>
      <c r="L33" s="20"/>
    </row>
    <row r="34" spans="1:12" ht="36" customHeight="1">
      <c r="A34" s="17" t="s">
        <v>1886</v>
      </c>
      <c r="B34" s="31" t="s">
        <v>1767</v>
      </c>
      <c r="C34" s="31" t="s">
        <v>1768</v>
      </c>
      <c r="D34" s="43" t="s">
        <v>1</v>
      </c>
      <c r="E34" s="13">
        <v>41662</v>
      </c>
      <c r="F34" s="13">
        <f>'CMP01 Main Air Compressor No.1'!F34</f>
        <v>44570</v>
      </c>
      <c r="G34" s="154"/>
      <c r="H34" s="15">
        <f>DATE(YEAR(F34),MONTH(F34),DAY(F34)+1)</f>
        <v>44571</v>
      </c>
      <c r="I34" s="16">
        <f t="shared" ca="1" si="7"/>
        <v>1</v>
      </c>
      <c r="J34" s="17" t="str">
        <f t="shared" ca="1" si="1"/>
        <v>NOT DUE</v>
      </c>
      <c r="K34" s="31" t="s">
        <v>1798</v>
      </c>
      <c r="L34" s="20"/>
    </row>
    <row r="35" spans="1:12" ht="36" customHeight="1">
      <c r="A35" s="17" t="s">
        <v>1887</v>
      </c>
      <c r="B35" s="31" t="s">
        <v>1769</v>
      </c>
      <c r="C35" s="31" t="s">
        <v>1770</v>
      </c>
      <c r="D35" s="43" t="s">
        <v>1</v>
      </c>
      <c r="E35" s="13">
        <v>41662</v>
      </c>
      <c r="F35" s="13">
        <f>'CMP01 Main Air Compressor No.1'!F35</f>
        <v>44570</v>
      </c>
      <c r="G35" s="154"/>
      <c r="H35" s="15">
        <f>DATE(YEAR(F35),MONTH(F35),DAY(F35)+1)</f>
        <v>44571</v>
      </c>
      <c r="I35" s="16">
        <f t="shared" ca="1" si="7"/>
        <v>1</v>
      </c>
      <c r="J35" s="17" t="str">
        <f t="shared" ca="1" si="1"/>
        <v>NOT DUE</v>
      </c>
      <c r="K35" s="31" t="s">
        <v>1799</v>
      </c>
      <c r="L35" s="20"/>
    </row>
    <row r="36" spans="1:12" ht="36" customHeight="1">
      <c r="A36" s="17" t="s">
        <v>1888</v>
      </c>
      <c r="B36" s="31" t="s">
        <v>1771</v>
      </c>
      <c r="C36" s="31" t="s">
        <v>1772</v>
      </c>
      <c r="D36" s="43" t="s">
        <v>4</v>
      </c>
      <c r="E36" s="13">
        <v>41662</v>
      </c>
      <c r="F36" s="13">
        <v>44545</v>
      </c>
      <c r="G36" s="154"/>
      <c r="H36" s="15">
        <f>EDATE(F36-1,1)</f>
        <v>44575</v>
      </c>
      <c r="I36" s="16">
        <f t="shared" ca="1" si="7"/>
        <v>5</v>
      </c>
      <c r="J36" s="17" t="str">
        <f t="shared" ca="1" si="1"/>
        <v>NOT DUE</v>
      </c>
      <c r="K36" s="31" t="s">
        <v>1800</v>
      </c>
      <c r="L36" s="20"/>
    </row>
    <row r="37" spans="1:12" ht="36" customHeight="1">
      <c r="A37" s="17" t="s">
        <v>1889</v>
      </c>
      <c r="B37" s="31" t="s">
        <v>1773</v>
      </c>
      <c r="C37" s="31" t="s">
        <v>1774</v>
      </c>
      <c r="D37" s="43" t="s">
        <v>1</v>
      </c>
      <c r="E37" s="13">
        <v>41662</v>
      </c>
      <c r="F37" s="13">
        <f>'CMP01 Main Air Compressor No.1'!F37</f>
        <v>44570</v>
      </c>
      <c r="G37" s="154"/>
      <c r="H37" s="15">
        <f>DATE(YEAR(F37),MONTH(F37),DAY(F37)+1)</f>
        <v>44571</v>
      </c>
      <c r="I37" s="16">
        <f t="shared" ca="1" si="7"/>
        <v>1</v>
      </c>
      <c r="J37" s="17" t="str">
        <f t="shared" ca="1" si="1"/>
        <v>NOT DUE</v>
      </c>
      <c r="K37" s="31" t="s">
        <v>1801</v>
      </c>
      <c r="L37" s="20"/>
    </row>
    <row r="38" spans="1:12" ht="36" customHeight="1">
      <c r="A38" s="17" t="s">
        <v>1890</v>
      </c>
      <c r="B38" s="31" t="s">
        <v>1775</v>
      </c>
      <c r="C38" s="31" t="s">
        <v>1776</v>
      </c>
      <c r="D38" s="43" t="s">
        <v>1</v>
      </c>
      <c r="E38" s="13">
        <v>41662</v>
      </c>
      <c r="F38" s="13">
        <f>'CMP01 Main Air Compressor No.1'!F38</f>
        <v>44570</v>
      </c>
      <c r="G38" s="154"/>
      <c r="H38" s="15">
        <f>DATE(YEAR(F38),MONTH(F38),DAY(F38)+1)</f>
        <v>44571</v>
      </c>
      <c r="I38" s="16">
        <f t="shared" ca="1" si="7"/>
        <v>1</v>
      </c>
      <c r="J38" s="17" t="str">
        <f t="shared" ca="1" si="1"/>
        <v>NOT DUE</v>
      </c>
      <c r="K38" s="31" t="s">
        <v>1802</v>
      </c>
      <c r="L38" s="20"/>
    </row>
    <row r="39" spans="1:12" ht="36" customHeight="1">
      <c r="A39" s="17" t="s">
        <v>1891</v>
      </c>
      <c r="B39" s="31" t="s">
        <v>1777</v>
      </c>
      <c r="C39" s="31" t="s">
        <v>1778</v>
      </c>
      <c r="D39" s="43" t="s">
        <v>1</v>
      </c>
      <c r="E39" s="13">
        <v>41662</v>
      </c>
      <c r="F39" s="13">
        <f>'CMP01 Main Air Compressor No.1'!F39</f>
        <v>44570</v>
      </c>
      <c r="G39" s="154"/>
      <c r="H39" s="15">
        <f>DATE(YEAR(F39),MONTH(F39),DAY(F39)+1)</f>
        <v>44571</v>
      </c>
      <c r="I39" s="16">
        <f t="shared" ca="1" si="7"/>
        <v>1</v>
      </c>
      <c r="J39" s="17" t="str">
        <f t="shared" ca="1" si="1"/>
        <v>NOT DUE</v>
      </c>
      <c r="K39" s="31" t="s">
        <v>1802</v>
      </c>
      <c r="L39" s="20"/>
    </row>
    <row r="40" spans="1:12" ht="36" customHeight="1">
      <c r="A40" s="17" t="s">
        <v>1892</v>
      </c>
      <c r="B40" s="31" t="s">
        <v>1779</v>
      </c>
      <c r="C40" s="31" t="s">
        <v>1766</v>
      </c>
      <c r="D40" s="43" t="s">
        <v>1</v>
      </c>
      <c r="E40" s="13">
        <v>41662</v>
      </c>
      <c r="F40" s="13">
        <f>'CMP01 Main Air Compressor No.1'!F40</f>
        <v>44570</v>
      </c>
      <c r="G40" s="154"/>
      <c r="H40" s="15">
        <f>DATE(YEAR(F40),MONTH(F40),DAY(F40)+1)</f>
        <v>44571</v>
      </c>
      <c r="I40" s="16">
        <f t="shared" ca="1" si="7"/>
        <v>1</v>
      </c>
      <c r="J40" s="17" t="str">
        <f t="shared" ca="1" si="1"/>
        <v>NOT DUE</v>
      </c>
      <c r="K40" s="31" t="s">
        <v>1802</v>
      </c>
      <c r="L40" s="20"/>
    </row>
    <row r="41" spans="1:12" ht="36" customHeight="1">
      <c r="A41" s="17" t="s">
        <v>1893</v>
      </c>
      <c r="B41" s="31" t="s">
        <v>1780</v>
      </c>
      <c r="C41" s="31" t="s">
        <v>1781</v>
      </c>
      <c r="D41" s="43" t="s">
        <v>3</v>
      </c>
      <c r="E41" s="13">
        <v>41662</v>
      </c>
      <c r="F41" s="13">
        <v>44545</v>
      </c>
      <c r="G41" s="154"/>
      <c r="H41" s="15">
        <f>DATE(YEAR(F41),MONTH(F41)+6,DAY(F41)-1)</f>
        <v>44726</v>
      </c>
      <c r="I41" s="16">
        <f t="shared" ca="1" si="7"/>
        <v>156</v>
      </c>
      <c r="J41" s="17" t="str">
        <f t="shared" ca="1" si="1"/>
        <v>NOT DUE</v>
      </c>
      <c r="K41" s="31" t="s">
        <v>1802</v>
      </c>
      <c r="L41" s="20"/>
    </row>
    <row r="42" spans="1:12" ht="34.5" customHeight="1">
      <c r="A42" s="17" t="s">
        <v>1894</v>
      </c>
      <c r="B42" s="31" t="s">
        <v>1782</v>
      </c>
      <c r="C42" s="31"/>
      <c r="D42" s="43" t="s">
        <v>4</v>
      </c>
      <c r="E42" s="13">
        <v>41662</v>
      </c>
      <c r="F42" s="13">
        <v>44545</v>
      </c>
      <c r="G42" s="154"/>
      <c r="H42" s="15">
        <f>EDATE(F42-1,1)</f>
        <v>44575</v>
      </c>
      <c r="I42" s="16">
        <f t="shared" ca="1" si="7"/>
        <v>5</v>
      </c>
      <c r="J42" s="17" t="str">
        <f t="shared" ca="1" si="1"/>
        <v>NOT DUE</v>
      </c>
      <c r="K42" s="31"/>
      <c r="L42" s="20"/>
    </row>
    <row r="43" spans="1:12" ht="36" customHeight="1">
      <c r="A43" s="17" t="s">
        <v>1895</v>
      </c>
      <c r="B43" s="31" t="s">
        <v>1783</v>
      </c>
      <c r="C43" s="31" t="s">
        <v>1784</v>
      </c>
      <c r="D43" s="43" t="s">
        <v>0</v>
      </c>
      <c r="E43" s="13">
        <v>41662</v>
      </c>
      <c r="F43" s="13">
        <f>'CMP01 Main Air Compressor No.1'!F43</f>
        <v>44544</v>
      </c>
      <c r="G43" s="154"/>
      <c r="H43" s="15">
        <f>DATE(YEAR(F43),MONTH(F43)+3,DAY(F43)-1)</f>
        <v>44633</v>
      </c>
      <c r="I43" s="16">
        <f t="shared" ca="1" si="7"/>
        <v>63</v>
      </c>
      <c r="J43" s="17" t="str">
        <f t="shared" ca="1" si="1"/>
        <v>NOT DUE</v>
      </c>
      <c r="K43" s="31" t="s">
        <v>1803</v>
      </c>
      <c r="L43" s="20"/>
    </row>
    <row r="44" spans="1:12" ht="36" customHeight="1">
      <c r="A44" s="17" t="s">
        <v>1896</v>
      </c>
      <c r="B44" s="31" t="s">
        <v>1785</v>
      </c>
      <c r="C44" s="31" t="s">
        <v>1786</v>
      </c>
      <c r="D44" s="43" t="s">
        <v>377</v>
      </c>
      <c r="E44" s="13">
        <v>41662</v>
      </c>
      <c r="F44" s="13">
        <v>44489</v>
      </c>
      <c r="G44" s="154"/>
      <c r="H44" s="15">
        <f t="shared" ref="H44:H49" si="8">DATE(YEAR(F44)+1,MONTH(F44),DAY(F44)-1)</f>
        <v>44853</v>
      </c>
      <c r="I44" s="16">
        <f t="shared" ca="1" si="7"/>
        <v>283</v>
      </c>
      <c r="J44" s="17" t="str">
        <f t="shared" ca="1" si="1"/>
        <v>NOT DUE</v>
      </c>
      <c r="K44" s="31" t="s">
        <v>1803</v>
      </c>
      <c r="L44" s="20"/>
    </row>
    <row r="45" spans="1:12" ht="36" customHeight="1">
      <c r="A45" s="17" t="s">
        <v>1897</v>
      </c>
      <c r="B45" s="31" t="s">
        <v>1787</v>
      </c>
      <c r="C45" s="31" t="s">
        <v>1788</v>
      </c>
      <c r="D45" s="43" t="s">
        <v>377</v>
      </c>
      <c r="E45" s="13">
        <v>41662</v>
      </c>
      <c r="F45" s="13">
        <v>44489</v>
      </c>
      <c r="G45" s="154"/>
      <c r="H45" s="15">
        <f t="shared" si="8"/>
        <v>44853</v>
      </c>
      <c r="I45" s="16">
        <f t="shared" ca="1" si="7"/>
        <v>283</v>
      </c>
      <c r="J45" s="17" t="str">
        <f t="shared" ca="1" si="1"/>
        <v>NOT DUE</v>
      </c>
      <c r="K45" s="31" t="s">
        <v>1804</v>
      </c>
      <c r="L45" s="20"/>
    </row>
    <row r="46" spans="1:12" ht="36" customHeight="1">
      <c r="A46" s="17" t="s">
        <v>1898</v>
      </c>
      <c r="B46" s="31" t="s">
        <v>1789</v>
      </c>
      <c r="C46" s="31" t="s">
        <v>1790</v>
      </c>
      <c r="D46" s="43" t="s">
        <v>377</v>
      </c>
      <c r="E46" s="13">
        <v>41662</v>
      </c>
      <c r="F46" s="13">
        <v>44489</v>
      </c>
      <c r="G46" s="154"/>
      <c r="H46" s="15">
        <f t="shared" si="8"/>
        <v>44853</v>
      </c>
      <c r="I46" s="16">
        <f t="shared" ca="1" si="7"/>
        <v>283</v>
      </c>
      <c r="J46" s="17" t="str">
        <f t="shared" ca="1" si="1"/>
        <v>NOT DUE</v>
      </c>
      <c r="K46" s="31" t="s">
        <v>1804</v>
      </c>
      <c r="L46" s="20"/>
    </row>
    <row r="47" spans="1:12" ht="36" customHeight="1">
      <c r="A47" s="17" t="s">
        <v>1899</v>
      </c>
      <c r="B47" s="31" t="s">
        <v>1791</v>
      </c>
      <c r="C47" s="31" t="s">
        <v>1792</v>
      </c>
      <c r="D47" s="43" t="s">
        <v>377</v>
      </c>
      <c r="E47" s="13">
        <v>41662</v>
      </c>
      <c r="F47" s="13">
        <v>44489</v>
      </c>
      <c r="G47" s="154"/>
      <c r="H47" s="15">
        <f t="shared" si="8"/>
        <v>44853</v>
      </c>
      <c r="I47" s="16">
        <f t="shared" ca="1" si="7"/>
        <v>283</v>
      </c>
      <c r="J47" s="17" t="str">
        <f t="shared" ca="1" si="1"/>
        <v>NOT DUE</v>
      </c>
      <c r="K47" s="31" t="s">
        <v>1804</v>
      </c>
      <c r="L47" s="20"/>
    </row>
    <row r="48" spans="1:12" ht="36" customHeight="1">
      <c r="A48" s="17" t="s">
        <v>1900</v>
      </c>
      <c r="B48" s="31" t="s">
        <v>1793</v>
      </c>
      <c r="C48" s="31" t="s">
        <v>1794</v>
      </c>
      <c r="D48" s="43" t="s">
        <v>377</v>
      </c>
      <c r="E48" s="13">
        <v>41662</v>
      </c>
      <c r="F48" s="13">
        <v>44489</v>
      </c>
      <c r="G48" s="154"/>
      <c r="H48" s="15">
        <f t="shared" si="8"/>
        <v>44853</v>
      </c>
      <c r="I48" s="16">
        <f t="shared" ca="1" si="7"/>
        <v>283</v>
      </c>
      <c r="J48" s="17" t="str">
        <f t="shared" ca="1" si="1"/>
        <v>NOT DUE</v>
      </c>
      <c r="K48" s="31" t="s">
        <v>1805</v>
      </c>
      <c r="L48" s="20"/>
    </row>
    <row r="49" spans="1:12" ht="36" customHeight="1">
      <c r="A49" s="17" t="s">
        <v>1901</v>
      </c>
      <c r="B49" s="31" t="s">
        <v>1793</v>
      </c>
      <c r="C49" s="31" t="s">
        <v>1807</v>
      </c>
      <c r="D49" s="43" t="s">
        <v>377</v>
      </c>
      <c r="E49" s="13">
        <v>41662</v>
      </c>
      <c r="F49" s="13">
        <v>44489</v>
      </c>
      <c r="G49" s="154"/>
      <c r="H49" s="15">
        <f t="shared" si="8"/>
        <v>44853</v>
      </c>
      <c r="I49" s="16">
        <f t="shared" ca="1" si="7"/>
        <v>283</v>
      </c>
      <c r="J49" s="17" t="str">
        <f t="shared" ca="1" si="1"/>
        <v>NOT DUE</v>
      </c>
      <c r="K49" s="31" t="s">
        <v>1805</v>
      </c>
      <c r="L49" s="20"/>
    </row>
    <row r="50" spans="1:12" ht="31.5" customHeight="1">
      <c r="A50" s="17" t="s">
        <v>5178</v>
      </c>
      <c r="B50" s="295" t="s">
        <v>5179</v>
      </c>
      <c r="C50" s="296" t="s">
        <v>5180</v>
      </c>
      <c r="D50" s="297" t="s">
        <v>26</v>
      </c>
      <c r="E50" s="13">
        <v>41662</v>
      </c>
      <c r="F50" s="13">
        <f>'CMP01 Main Air Compressor No.1'!F50</f>
        <v>44570</v>
      </c>
      <c r="G50" s="154"/>
      <c r="H50" s="15">
        <f>DATE(YEAR(F50),MONTH(F50),DAY(F50)+7)</f>
        <v>44577</v>
      </c>
      <c r="I50" s="16">
        <f t="shared" ca="1" si="7"/>
        <v>7</v>
      </c>
      <c r="J50" s="17" t="str">
        <f t="shared" ca="1" si="1"/>
        <v>NOT DUE</v>
      </c>
      <c r="K50" s="31" t="s">
        <v>1805</v>
      </c>
      <c r="L50" s="121"/>
    </row>
    <row r="51" spans="1:12">
      <c r="A51"/>
      <c r="C51" s="224"/>
      <c r="D51"/>
    </row>
    <row r="52" spans="1:12">
      <c r="A52"/>
      <c r="C52" s="224"/>
      <c r="D52"/>
    </row>
    <row r="53" spans="1:12">
      <c r="A53"/>
      <c r="B53" s="255" t="s">
        <v>5143</v>
      </c>
      <c r="C53"/>
      <c r="D53" s="255" t="s">
        <v>5144</v>
      </c>
      <c r="H53" s="255" t="s">
        <v>5145</v>
      </c>
    </row>
    <row r="54" spans="1:12">
      <c r="A54"/>
      <c r="C54"/>
      <c r="D54"/>
    </row>
    <row r="55" spans="1:12">
      <c r="A55"/>
      <c r="C55" s="374" t="s">
        <v>5303</v>
      </c>
      <c r="D55"/>
      <c r="E55" s="380" t="s">
        <v>5304</v>
      </c>
      <c r="F55" s="380"/>
      <c r="G55" s="380"/>
      <c r="I55" s="446" t="s">
        <v>5292</v>
      </c>
      <c r="J55" s="446"/>
      <c r="K55" s="446"/>
    </row>
    <row r="56" spans="1:12">
      <c r="A56"/>
      <c r="C56" s="254" t="s">
        <v>5146</v>
      </c>
      <c r="D56"/>
      <c r="E56" s="381" t="s">
        <v>5147</v>
      </c>
      <c r="F56" s="381"/>
      <c r="G56" s="381"/>
      <c r="I56" s="381" t="s">
        <v>5148</v>
      </c>
      <c r="J56" s="381"/>
      <c r="K56" s="381"/>
    </row>
    <row r="57" spans="1:12">
      <c r="A57"/>
      <c r="C57"/>
      <c r="D57"/>
      <c r="I57" s="257"/>
      <c r="J57" s="257"/>
      <c r="K57" s="257"/>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9">
    <cfRule type="cellIs" dxfId="66" priority="4" operator="equal">
      <formula>"overdue"</formula>
    </cfRule>
  </conditionalFormatting>
  <conditionalFormatting sqref="J50">
    <cfRule type="cellIs" dxfId="6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C00000"/>
  </sheetPr>
  <dimension ref="A1:L129"/>
  <sheetViews>
    <sheetView topLeftCell="B97" zoomScale="85" zoomScaleNormal="85" workbookViewId="0">
      <selection activeCell="G120" sqref="G120"/>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1902</v>
      </c>
      <c r="D3" s="384" t="s">
        <v>12</v>
      </c>
      <c r="E3" s="384"/>
      <c r="F3" s="5" t="s">
        <v>1991</v>
      </c>
    </row>
    <row r="4" spans="1:12" ht="18" customHeight="1">
      <c r="A4" s="382" t="s">
        <v>77</v>
      </c>
      <c r="B4" s="382"/>
      <c r="C4" s="37" t="s">
        <v>1904</v>
      </c>
      <c r="D4" s="384" t="s">
        <v>15</v>
      </c>
      <c r="E4" s="384"/>
      <c r="F4" s="322">
        <f>'Running Hours'!B21</f>
        <v>35382.400000000001</v>
      </c>
    </row>
    <row r="5" spans="1:12" ht="18" customHeight="1">
      <c r="A5" s="382" t="s">
        <v>78</v>
      </c>
      <c r="B5" s="382"/>
      <c r="C5" s="38" t="s">
        <v>1903</v>
      </c>
      <c r="D5" s="46"/>
      <c r="E5" s="282" t="s">
        <v>2946</v>
      </c>
      <c r="F5" s="13">
        <f>'Running Hours'!D3</f>
        <v>44569</v>
      </c>
      <c r="G5" s="261"/>
      <c r="H5" s="70"/>
      <c r="I5" s="70"/>
      <c r="J5" s="70"/>
      <c r="K5" s="70"/>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9.25" customHeight="1">
      <c r="A8" s="17" t="s">
        <v>1992</v>
      </c>
      <c r="B8" s="31" t="s">
        <v>1905</v>
      </c>
      <c r="C8" s="31" t="s">
        <v>1906</v>
      </c>
      <c r="D8" s="43">
        <v>2000</v>
      </c>
      <c r="E8" s="13">
        <v>41662</v>
      </c>
      <c r="F8" s="13">
        <v>44564</v>
      </c>
      <c r="G8" s="27">
        <v>35382.400000000001</v>
      </c>
      <c r="H8" s="22">
        <f>IF(I8&lt;=2000,$F$5+(I8/24),"error")</f>
        <v>44652.333333333336</v>
      </c>
      <c r="I8" s="23">
        <f t="shared" ref="I8:I71" si="0">D8-($F$4-G8)</f>
        <v>2000</v>
      </c>
      <c r="J8" s="17" t="str">
        <f>IF(I8="","",IF(I8&lt;0,"OVERDUE","NOT DUE"))</f>
        <v>NOT DUE</v>
      </c>
      <c r="K8" s="31" t="s">
        <v>1965</v>
      </c>
      <c r="L8" s="276">
        <v>44480</v>
      </c>
    </row>
    <row r="9" spans="1:12" ht="25.5">
      <c r="A9" s="17" t="s">
        <v>1993</v>
      </c>
      <c r="B9" s="31" t="s">
        <v>1907</v>
      </c>
      <c r="C9" s="31" t="s">
        <v>1908</v>
      </c>
      <c r="D9" s="43">
        <v>2000</v>
      </c>
      <c r="E9" s="13">
        <v>41662</v>
      </c>
      <c r="F9" s="13">
        <v>44564</v>
      </c>
      <c r="G9" s="27">
        <v>35382.400000000001</v>
      </c>
      <c r="H9" s="22">
        <f t="shared" ref="H9:H36" si="1">IF(I9&lt;=2000,$F$5+(I9/24),"error")</f>
        <v>44652.333333333336</v>
      </c>
      <c r="I9" s="23">
        <f t="shared" si="0"/>
        <v>2000</v>
      </c>
      <c r="J9" s="17" t="str">
        <f t="shared" ref="J9:J72" si="2">IF(I9="","",IF(I9&lt;0,"OVERDUE","NOT DUE"))</f>
        <v>NOT DUE</v>
      </c>
      <c r="K9" s="31" t="s">
        <v>1966</v>
      </c>
      <c r="L9" s="20" t="s">
        <v>5251</v>
      </c>
    </row>
    <row r="10" spans="1:12" ht="15" customHeight="1">
      <c r="A10" s="17" t="s">
        <v>1994</v>
      </c>
      <c r="B10" s="31" t="s">
        <v>1909</v>
      </c>
      <c r="C10" s="31" t="s">
        <v>1910</v>
      </c>
      <c r="D10" s="43">
        <v>2000</v>
      </c>
      <c r="E10" s="13">
        <v>41662</v>
      </c>
      <c r="F10" s="13">
        <v>44564</v>
      </c>
      <c r="G10" s="27">
        <v>35382.400000000001</v>
      </c>
      <c r="H10" s="22">
        <f t="shared" si="1"/>
        <v>44652.333333333336</v>
      </c>
      <c r="I10" s="23">
        <f t="shared" si="0"/>
        <v>2000</v>
      </c>
      <c r="J10" s="17" t="str">
        <f t="shared" si="2"/>
        <v>NOT DUE</v>
      </c>
      <c r="K10" s="31" t="s">
        <v>1966</v>
      </c>
      <c r="L10" s="125"/>
    </row>
    <row r="11" spans="1:12" ht="15" customHeight="1">
      <c r="A11" s="17" t="s">
        <v>1995</v>
      </c>
      <c r="B11" s="31" t="s">
        <v>1911</v>
      </c>
      <c r="C11" s="31" t="s">
        <v>1912</v>
      </c>
      <c r="D11" s="43">
        <v>2000</v>
      </c>
      <c r="E11" s="13">
        <v>41662</v>
      </c>
      <c r="F11" s="13">
        <v>44564</v>
      </c>
      <c r="G11" s="27">
        <v>35382.400000000001</v>
      </c>
      <c r="H11" s="22">
        <f t="shared" si="1"/>
        <v>44652.333333333336</v>
      </c>
      <c r="I11" s="23">
        <f t="shared" si="0"/>
        <v>2000</v>
      </c>
      <c r="J11" s="17" t="str">
        <f t="shared" si="2"/>
        <v>NOT DUE</v>
      </c>
      <c r="K11" s="31" t="s">
        <v>1966</v>
      </c>
      <c r="L11" s="125"/>
    </row>
    <row r="12" spans="1:12" ht="15" customHeight="1">
      <c r="A12" s="17" t="s">
        <v>1996</v>
      </c>
      <c r="B12" s="31" t="s">
        <v>1913</v>
      </c>
      <c r="C12" s="31" t="s">
        <v>1914</v>
      </c>
      <c r="D12" s="43">
        <v>2000</v>
      </c>
      <c r="E12" s="13">
        <v>41662</v>
      </c>
      <c r="F12" s="13">
        <v>44564</v>
      </c>
      <c r="G12" s="27">
        <v>35382.400000000001</v>
      </c>
      <c r="H12" s="22">
        <f t="shared" si="1"/>
        <v>44652.333333333336</v>
      </c>
      <c r="I12" s="23">
        <f t="shared" si="0"/>
        <v>2000</v>
      </c>
      <c r="J12" s="17" t="str">
        <f t="shared" si="2"/>
        <v>NOT DUE</v>
      </c>
      <c r="K12" s="31"/>
      <c r="L12" s="125"/>
    </row>
    <row r="13" spans="1:12" ht="26.45" customHeight="1">
      <c r="A13" s="17" t="s">
        <v>1997</v>
      </c>
      <c r="B13" s="31" t="s">
        <v>1986</v>
      </c>
      <c r="C13" s="31" t="s">
        <v>1915</v>
      </c>
      <c r="D13" s="43">
        <v>2000</v>
      </c>
      <c r="E13" s="13">
        <v>41662</v>
      </c>
      <c r="F13" s="13">
        <v>44564</v>
      </c>
      <c r="G13" s="27">
        <v>35382.400000000001</v>
      </c>
      <c r="H13" s="22">
        <f t="shared" si="1"/>
        <v>44652.333333333336</v>
      </c>
      <c r="I13" s="23">
        <f t="shared" si="0"/>
        <v>2000</v>
      </c>
      <c r="J13" s="17" t="str">
        <f t="shared" si="2"/>
        <v>NOT DUE</v>
      </c>
      <c r="K13" s="31" t="s">
        <v>1967</v>
      </c>
      <c r="L13" s="125"/>
    </row>
    <row r="14" spans="1:12" ht="26.45" customHeight="1">
      <c r="A14" s="17" t="s">
        <v>1998</v>
      </c>
      <c r="B14" s="31" t="s">
        <v>1987</v>
      </c>
      <c r="C14" s="31" t="s">
        <v>1916</v>
      </c>
      <c r="D14" s="43">
        <v>2000</v>
      </c>
      <c r="E14" s="13">
        <v>41662</v>
      </c>
      <c r="F14" s="13">
        <v>44564</v>
      </c>
      <c r="G14" s="27">
        <v>35382.400000000001</v>
      </c>
      <c r="H14" s="22">
        <f t="shared" si="1"/>
        <v>44652.333333333336</v>
      </c>
      <c r="I14" s="23">
        <f t="shared" si="0"/>
        <v>2000</v>
      </c>
      <c r="J14" s="17" t="str">
        <f t="shared" si="2"/>
        <v>NOT DUE</v>
      </c>
      <c r="K14" s="31" t="s">
        <v>1967</v>
      </c>
      <c r="L14" s="125"/>
    </row>
    <row r="15" spans="1:12" ht="15" customHeight="1">
      <c r="A15" s="17" t="s">
        <v>1999</v>
      </c>
      <c r="B15" s="31" t="s">
        <v>1917</v>
      </c>
      <c r="C15" s="31" t="s">
        <v>1918</v>
      </c>
      <c r="D15" s="43">
        <v>2000</v>
      </c>
      <c r="E15" s="13">
        <v>41662</v>
      </c>
      <c r="F15" s="13">
        <v>44564</v>
      </c>
      <c r="G15" s="27">
        <v>35382.400000000001</v>
      </c>
      <c r="H15" s="22">
        <f t="shared" si="1"/>
        <v>44652.333333333336</v>
      </c>
      <c r="I15" s="23">
        <f t="shared" si="0"/>
        <v>2000</v>
      </c>
      <c r="J15" s="17" t="str">
        <f t="shared" si="2"/>
        <v>NOT DUE</v>
      </c>
      <c r="K15" s="31"/>
      <c r="L15" s="125"/>
    </row>
    <row r="16" spans="1:12" ht="15" customHeight="1">
      <c r="A16" s="17" t="s">
        <v>2000</v>
      </c>
      <c r="B16" s="31" t="s">
        <v>1919</v>
      </c>
      <c r="C16" s="31" t="s">
        <v>1920</v>
      </c>
      <c r="D16" s="43">
        <v>2000</v>
      </c>
      <c r="E16" s="13">
        <v>41662</v>
      </c>
      <c r="F16" s="13">
        <v>44564</v>
      </c>
      <c r="G16" s="27">
        <v>35382.400000000001</v>
      </c>
      <c r="H16" s="22">
        <f t="shared" si="1"/>
        <v>44652.333333333336</v>
      </c>
      <c r="I16" s="23">
        <f t="shared" si="0"/>
        <v>2000</v>
      </c>
      <c r="J16" s="17" t="str">
        <f t="shared" si="2"/>
        <v>NOT DUE</v>
      </c>
      <c r="K16" s="31"/>
      <c r="L16" s="125"/>
    </row>
    <row r="17" spans="1:12" ht="15" customHeight="1">
      <c r="A17" s="17" t="s">
        <v>2001</v>
      </c>
      <c r="B17" s="31" t="s">
        <v>1921</v>
      </c>
      <c r="C17" s="31" t="s">
        <v>1920</v>
      </c>
      <c r="D17" s="43">
        <v>2000</v>
      </c>
      <c r="E17" s="13">
        <v>41662</v>
      </c>
      <c r="F17" s="13">
        <v>44564</v>
      </c>
      <c r="G17" s="27">
        <v>35382.400000000001</v>
      </c>
      <c r="H17" s="22">
        <f t="shared" si="1"/>
        <v>44652.333333333336</v>
      </c>
      <c r="I17" s="23">
        <f t="shared" si="0"/>
        <v>2000</v>
      </c>
      <c r="J17" s="17" t="str">
        <f t="shared" si="2"/>
        <v>NOT DUE</v>
      </c>
      <c r="K17" s="31" t="s">
        <v>1967</v>
      </c>
      <c r="L17" s="125"/>
    </row>
    <row r="18" spans="1:12" ht="15" customHeight="1">
      <c r="A18" s="17" t="s">
        <v>2002</v>
      </c>
      <c r="B18" s="31" t="s">
        <v>1922</v>
      </c>
      <c r="C18" s="31" t="s">
        <v>1923</v>
      </c>
      <c r="D18" s="43">
        <v>2000</v>
      </c>
      <c r="E18" s="13">
        <v>41662</v>
      </c>
      <c r="F18" s="13">
        <v>44564</v>
      </c>
      <c r="G18" s="27">
        <v>35382.400000000001</v>
      </c>
      <c r="H18" s="22">
        <f t="shared" si="1"/>
        <v>44652.333333333336</v>
      </c>
      <c r="I18" s="23">
        <f t="shared" si="0"/>
        <v>2000</v>
      </c>
      <c r="J18" s="17" t="str">
        <f t="shared" si="2"/>
        <v>NOT DUE</v>
      </c>
      <c r="K18" s="31" t="s">
        <v>1967</v>
      </c>
      <c r="L18" s="125"/>
    </row>
    <row r="19" spans="1:12" ht="26.45" customHeight="1">
      <c r="A19" s="17" t="s">
        <v>2003</v>
      </c>
      <c r="B19" s="31" t="s">
        <v>1924</v>
      </c>
      <c r="C19" s="31" t="s">
        <v>1925</v>
      </c>
      <c r="D19" s="43">
        <v>2000</v>
      </c>
      <c r="E19" s="13">
        <v>41662</v>
      </c>
      <c r="F19" s="13">
        <v>44564</v>
      </c>
      <c r="G19" s="27">
        <v>35382.400000000001</v>
      </c>
      <c r="H19" s="22">
        <f t="shared" si="1"/>
        <v>44652.333333333336</v>
      </c>
      <c r="I19" s="23">
        <f t="shared" si="0"/>
        <v>2000</v>
      </c>
      <c r="J19" s="17" t="str">
        <f t="shared" si="2"/>
        <v>NOT DUE</v>
      </c>
      <c r="K19" s="31" t="s">
        <v>1967</v>
      </c>
      <c r="L19" s="125"/>
    </row>
    <row r="20" spans="1:12" ht="15" customHeight="1">
      <c r="A20" s="17" t="s">
        <v>2004</v>
      </c>
      <c r="B20" s="31" t="s">
        <v>1926</v>
      </c>
      <c r="C20" s="31" t="s">
        <v>1925</v>
      </c>
      <c r="D20" s="43">
        <v>2000</v>
      </c>
      <c r="E20" s="13">
        <v>41662</v>
      </c>
      <c r="F20" s="13">
        <v>44564</v>
      </c>
      <c r="G20" s="27">
        <v>35382.400000000001</v>
      </c>
      <c r="H20" s="22">
        <f t="shared" si="1"/>
        <v>44652.333333333336</v>
      </c>
      <c r="I20" s="23">
        <f t="shared" si="0"/>
        <v>2000</v>
      </c>
      <c r="J20" s="17" t="str">
        <f t="shared" si="2"/>
        <v>NOT DUE</v>
      </c>
      <c r="K20" s="31" t="s">
        <v>1967</v>
      </c>
      <c r="L20" s="125"/>
    </row>
    <row r="21" spans="1:12" ht="26.45" customHeight="1">
      <c r="A21" s="17" t="s">
        <v>2005</v>
      </c>
      <c r="B21" s="31" t="s">
        <v>1927</v>
      </c>
      <c r="C21" s="31" t="s">
        <v>1928</v>
      </c>
      <c r="D21" s="43">
        <v>2000</v>
      </c>
      <c r="E21" s="13">
        <v>41662</v>
      </c>
      <c r="F21" s="13">
        <v>44564</v>
      </c>
      <c r="G21" s="27">
        <v>35382.400000000001</v>
      </c>
      <c r="H21" s="22">
        <f t="shared" si="1"/>
        <v>44652.333333333336</v>
      </c>
      <c r="I21" s="23">
        <f t="shared" si="0"/>
        <v>2000</v>
      </c>
      <c r="J21" s="17" t="str">
        <f t="shared" si="2"/>
        <v>NOT DUE</v>
      </c>
      <c r="K21" s="31" t="s">
        <v>1967</v>
      </c>
      <c r="L21" s="125"/>
    </row>
    <row r="22" spans="1:12" ht="26.45" customHeight="1">
      <c r="A22" s="17" t="s">
        <v>2006</v>
      </c>
      <c r="B22" s="31" t="s">
        <v>1988</v>
      </c>
      <c r="C22" s="31" t="s">
        <v>1925</v>
      </c>
      <c r="D22" s="43">
        <v>2000</v>
      </c>
      <c r="E22" s="13">
        <v>41662</v>
      </c>
      <c r="F22" s="13">
        <v>44564</v>
      </c>
      <c r="G22" s="27">
        <v>35382.400000000001</v>
      </c>
      <c r="H22" s="22">
        <f t="shared" si="1"/>
        <v>44652.333333333336</v>
      </c>
      <c r="I22" s="23">
        <f t="shared" si="0"/>
        <v>2000</v>
      </c>
      <c r="J22" s="17" t="str">
        <f t="shared" si="2"/>
        <v>NOT DUE</v>
      </c>
      <c r="K22" s="31" t="s">
        <v>1967</v>
      </c>
      <c r="L22" s="125"/>
    </row>
    <row r="23" spans="1:12" ht="15" customHeight="1">
      <c r="A23" s="17" t="s">
        <v>2007</v>
      </c>
      <c r="B23" s="31" t="s">
        <v>1929</v>
      </c>
      <c r="C23" s="31" t="s">
        <v>1930</v>
      </c>
      <c r="D23" s="43">
        <v>2000</v>
      </c>
      <c r="E23" s="13">
        <v>41662</v>
      </c>
      <c r="F23" s="13">
        <v>44564</v>
      </c>
      <c r="G23" s="27">
        <v>35382.400000000001</v>
      </c>
      <c r="H23" s="22">
        <f t="shared" si="1"/>
        <v>44652.333333333336</v>
      </c>
      <c r="I23" s="23">
        <f t="shared" si="0"/>
        <v>2000</v>
      </c>
      <c r="J23" s="17" t="str">
        <f t="shared" si="2"/>
        <v>NOT DUE</v>
      </c>
      <c r="K23" s="31" t="s">
        <v>1967</v>
      </c>
      <c r="L23" s="125"/>
    </row>
    <row r="24" spans="1:12" ht="26.45" customHeight="1">
      <c r="A24" s="17" t="s">
        <v>2008</v>
      </c>
      <c r="B24" s="31" t="s">
        <v>1931</v>
      </c>
      <c r="C24" s="31" t="s">
        <v>24</v>
      </c>
      <c r="D24" s="43">
        <v>2000</v>
      </c>
      <c r="E24" s="13">
        <v>41662</v>
      </c>
      <c r="F24" s="13">
        <v>44564</v>
      </c>
      <c r="G24" s="27">
        <v>35382.400000000001</v>
      </c>
      <c r="H24" s="22">
        <f t="shared" si="1"/>
        <v>44652.333333333336</v>
      </c>
      <c r="I24" s="23">
        <f t="shared" si="0"/>
        <v>2000</v>
      </c>
      <c r="J24" s="17" t="str">
        <f t="shared" si="2"/>
        <v>NOT DUE</v>
      </c>
      <c r="K24" s="31" t="s">
        <v>1968</v>
      </c>
      <c r="L24" s="125"/>
    </row>
    <row r="25" spans="1:12" ht="15" customHeight="1">
      <c r="A25" s="17" t="s">
        <v>2009</v>
      </c>
      <c r="B25" s="31" t="s">
        <v>1932</v>
      </c>
      <c r="C25" s="31" t="s">
        <v>1933</v>
      </c>
      <c r="D25" s="43">
        <v>2000</v>
      </c>
      <c r="E25" s="13">
        <v>41662</v>
      </c>
      <c r="F25" s="13">
        <v>44564</v>
      </c>
      <c r="G25" s="27">
        <v>35382.400000000001</v>
      </c>
      <c r="H25" s="22">
        <f t="shared" si="1"/>
        <v>44652.333333333336</v>
      </c>
      <c r="I25" s="23">
        <f t="shared" si="0"/>
        <v>2000</v>
      </c>
      <c r="J25" s="17" t="str">
        <f t="shared" si="2"/>
        <v>NOT DUE</v>
      </c>
      <c r="K25" s="31" t="s">
        <v>1968</v>
      </c>
      <c r="L25" s="125"/>
    </row>
    <row r="26" spans="1:12" ht="26.45" customHeight="1">
      <c r="A26" s="17" t="s">
        <v>2010</v>
      </c>
      <c r="B26" s="31" t="s">
        <v>1934</v>
      </c>
      <c r="C26" s="31" t="s">
        <v>1935</v>
      </c>
      <c r="D26" s="43">
        <v>2000</v>
      </c>
      <c r="E26" s="13">
        <v>41662</v>
      </c>
      <c r="F26" s="13">
        <v>44564</v>
      </c>
      <c r="G26" s="27">
        <v>35382.400000000001</v>
      </c>
      <c r="H26" s="22">
        <f t="shared" si="1"/>
        <v>44652.333333333336</v>
      </c>
      <c r="I26" s="23">
        <f t="shared" si="0"/>
        <v>2000</v>
      </c>
      <c r="J26" s="17" t="str">
        <f t="shared" si="2"/>
        <v>NOT DUE</v>
      </c>
      <c r="K26" s="31" t="s">
        <v>1968</v>
      </c>
      <c r="L26" s="125"/>
    </row>
    <row r="27" spans="1:12" ht="26.45" customHeight="1">
      <c r="A27" s="17" t="s">
        <v>2011</v>
      </c>
      <c r="B27" s="31" t="s">
        <v>1936</v>
      </c>
      <c r="C27" s="31" t="s">
        <v>1925</v>
      </c>
      <c r="D27" s="43">
        <v>2000</v>
      </c>
      <c r="E27" s="13">
        <v>41662</v>
      </c>
      <c r="F27" s="13">
        <v>44564</v>
      </c>
      <c r="G27" s="27">
        <v>35382.400000000001</v>
      </c>
      <c r="H27" s="22">
        <f t="shared" si="1"/>
        <v>44652.333333333336</v>
      </c>
      <c r="I27" s="23">
        <f t="shared" si="0"/>
        <v>2000</v>
      </c>
      <c r="J27" s="17" t="str">
        <f t="shared" si="2"/>
        <v>NOT DUE</v>
      </c>
      <c r="K27" s="31" t="s">
        <v>1969</v>
      </c>
      <c r="L27" s="125"/>
    </row>
    <row r="28" spans="1:12" ht="26.45" customHeight="1">
      <c r="A28" s="17" t="s">
        <v>2012</v>
      </c>
      <c r="B28" s="31" t="s">
        <v>1937</v>
      </c>
      <c r="C28" s="31" t="s">
        <v>1938</v>
      </c>
      <c r="D28" s="43">
        <v>2000</v>
      </c>
      <c r="E28" s="13">
        <v>41662</v>
      </c>
      <c r="F28" s="13">
        <v>44564</v>
      </c>
      <c r="G28" s="27">
        <v>35382.400000000001</v>
      </c>
      <c r="H28" s="22">
        <f t="shared" si="1"/>
        <v>44652.333333333336</v>
      </c>
      <c r="I28" s="23">
        <f t="shared" si="0"/>
        <v>2000</v>
      </c>
      <c r="J28" s="17" t="str">
        <f t="shared" si="2"/>
        <v>NOT DUE</v>
      </c>
      <c r="K28" s="31" t="s">
        <v>1969</v>
      </c>
      <c r="L28" s="125"/>
    </row>
    <row r="29" spans="1:12" ht="26.45" customHeight="1">
      <c r="A29" s="17" t="s">
        <v>2013</v>
      </c>
      <c r="B29" s="31" t="s">
        <v>1939</v>
      </c>
      <c r="C29" s="31" t="s">
        <v>1940</v>
      </c>
      <c r="D29" s="43">
        <v>2000</v>
      </c>
      <c r="E29" s="13">
        <v>41662</v>
      </c>
      <c r="F29" s="13">
        <v>44564</v>
      </c>
      <c r="G29" s="27">
        <v>35382.400000000001</v>
      </c>
      <c r="H29" s="22">
        <f t="shared" si="1"/>
        <v>44652.333333333336</v>
      </c>
      <c r="I29" s="23">
        <f t="shared" si="0"/>
        <v>2000</v>
      </c>
      <c r="J29" s="17" t="str">
        <f t="shared" si="2"/>
        <v>NOT DUE</v>
      </c>
      <c r="K29" s="31" t="s">
        <v>1968</v>
      </c>
      <c r="L29" s="125"/>
    </row>
    <row r="30" spans="1:12" ht="26.45" customHeight="1">
      <c r="A30" s="17" t="s">
        <v>2014</v>
      </c>
      <c r="B30" s="31" t="s">
        <v>1941</v>
      </c>
      <c r="C30" s="31" t="s">
        <v>1914</v>
      </c>
      <c r="D30" s="43">
        <v>2000</v>
      </c>
      <c r="E30" s="13">
        <v>41662</v>
      </c>
      <c r="F30" s="13">
        <v>44564</v>
      </c>
      <c r="G30" s="27">
        <v>35382.400000000001</v>
      </c>
      <c r="H30" s="22">
        <f t="shared" si="1"/>
        <v>44652.333333333336</v>
      </c>
      <c r="I30" s="23">
        <f t="shared" si="0"/>
        <v>2000</v>
      </c>
      <c r="J30" s="17" t="str">
        <f t="shared" si="2"/>
        <v>NOT DUE</v>
      </c>
      <c r="K30" s="31"/>
      <c r="L30" s="125"/>
    </row>
    <row r="31" spans="1:12" ht="26.45" customHeight="1">
      <c r="A31" s="17" t="s">
        <v>2015</v>
      </c>
      <c r="B31" s="31" t="s">
        <v>1989</v>
      </c>
      <c r="C31" s="31" t="s">
        <v>1942</v>
      </c>
      <c r="D31" s="43">
        <v>2000</v>
      </c>
      <c r="E31" s="13">
        <v>41662</v>
      </c>
      <c r="F31" s="13">
        <v>44564</v>
      </c>
      <c r="G31" s="27">
        <v>35382.400000000001</v>
      </c>
      <c r="H31" s="22">
        <f t="shared" si="1"/>
        <v>44652.333333333336</v>
      </c>
      <c r="I31" s="23">
        <f t="shared" si="0"/>
        <v>2000</v>
      </c>
      <c r="J31" s="17" t="str">
        <f t="shared" si="2"/>
        <v>NOT DUE</v>
      </c>
      <c r="K31" s="31" t="s">
        <v>1968</v>
      </c>
      <c r="L31" s="125"/>
    </row>
    <row r="32" spans="1:12" ht="26.45" customHeight="1">
      <c r="A32" s="17" t="s">
        <v>2016</v>
      </c>
      <c r="B32" s="31" t="s">
        <v>1943</v>
      </c>
      <c r="C32" s="31" t="s">
        <v>1944</v>
      </c>
      <c r="D32" s="43">
        <v>2000</v>
      </c>
      <c r="E32" s="13">
        <v>41662</v>
      </c>
      <c r="F32" s="13">
        <v>44564</v>
      </c>
      <c r="G32" s="27">
        <v>35382.400000000001</v>
      </c>
      <c r="H32" s="22">
        <f t="shared" si="1"/>
        <v>44652.333333333336</v>
      </c>
      <c r="I32" s="23">
        <f t="shared" si="0"/>
        <v>2000</v>
      </c>
      <c r="J32" s="17" t="str">
        <f t="shared" si="2"/>
        <v>NOT DUE</v>
      </c>
      <c r="K32" s="31" t="s">
        <v>1970</v>
      </c>
      <c r="L32" s="125"/>
    </row>
    <row r="33" spans="1:12" ht="26.45" customHeight="1">
      <c r="A33" s="17" t="s">
        <v>2017</v>
      </c>
      <c r="B33" s="31" t="s">
        <v>1945</v>
      </c>
      <c r="C33" s="31" t="s">
        <v>1946</v>
      </c>
      <c r="D33" s="43">
        <v>2000</v>
      </c>
      <c r="E33" s="13">
        <v>41662</v>
      </c>
      <c r="F33" s="13">
        <v>44564</v>
      </c>
      <c r="G33" s="27">
        <v>35382.400000000001</v>
      </c>
      <c r="H33" s="22">
        <f t="shared" si="1"/>
        <v>44652.333333333336</v>
      </c>
      <c r="I33" s="23">
        <f t="shared" si="0"/>
        <v>2000</v>
      </c>
      <c r="J33" s="17" t="str">
        <f t="shared" si="2"/>
        <v>NOT DUE</v>
      </c>
      <c r="K33" s="31" t="s">
        <v>1970</v>
      </c>
      <c r="L33" s="125"/>
    </row>
    <row r="34" spans="1:12" ht="26.45" customHeight="1">
      <c r="A34" s="17" t="s">
        <v>2018</v>
      </c>
      <c r="B34" s="31" t="s">
        <v>1947</v>
      </c>
      <c r="C34" s="31" t="s">
        <v>1948</v>
      </c>
      <c r="D34" s="43">
        <v>2000</v>
      </c>
      <c r="E34" s="13">
        <v>41662</v>
      </c>
      <c r="F34" s="13">
        <v>44564</v>
      </c>
      <c r="G34" s="27">
        <v>35382.400000000001</v>
      </c>
      <c r="H34" s="22">
        <f t="shared" si="1"/>
        <v>44652.333333333336</v>
      </c>
      <c r="I34" s="23">
        <f t="shared" si="0"/>
        <v>2000</v>
      </c>
      <c r="J34" s="17" t="str">
        <f t="shared" si="2"/>
        <v>NOT DUE</v>
      </c>
      <c r="K34" s="31" t="s">
        <v>1970</v>
      </c>
      <c r="L34" s="125"/>
    </row>
    <row r="35" spans="1:12" ht="26.45" customHeight="1">
      <c r="A35" s="17" t="s">
        <v>2019</v>
      </c>
      <c r="B35" s="31" t="s">
        <v>1949</v>
      </c>
      <c r="C35" s="31" t="s">
        <v>1950</v>
      </c>
      <c r="D35" s="43">
        <v>2000</v>
      </c>
      <c r="E35" s="13">
        <v>41662</v>
      </c>
      <c r="F35" s="13">
        <v>44564</v>
      </c>
      <c r="G35" s="27">
        <v>35382.400000000001</v>
      </c>
      <c r="H35" s="22">
        <f t="shared" si="1"/>
        <v>44652.333333333336</v>
      </c>
      <c r="I35" s="23">
        <f t="shared" si="0"/>
        <v>2000</v>
      </c>
      <c r="J35" s="17" t="str">
        <f t="shared" si="2"/>
        <v>NOT DUE</v>
      </c>
      <c r="K35" s="31" t="s">
        <v>1971</v>
      </c>
      <c r="L35" s="125"/>
    </row>
    <row r="36" spans="1:12" ht="26.45" customHeight="1">
      <c r="A36" s="17" t="s">
        <v>2020</v>
      </c>
      <c r="B36" s="31" t="s">
        <v>1951</v>
      </c>
      <c r="C36" s="31" t="s">
        <v>1339</v>
      </c>
      <c r="D36" s="43">
        <v>2000</v>
      </c>
      <c r="E36" s="13">
        <v>41662</v>
      </c>
      <c r="F36" s="13">
        <v>44564</v>
      </c>
      <c r="G36" s="27">
        <v>35382.400000000001</v>
      </c>
      <c r="H36" s="22">
        <f t="shared" si="1"/>
        <v>44652.333333333336</v>
      </c>
      <c r="I36" s="23">
        <f t="shared" si="0"/>
        <v>2000</v>
      </c>
      <c r="J36" s="17" t="str">
        <f t="shared" si="2"/>
        <v>NOT DUE</v>
      </c>
      <c r="K36" s="31" t="s">
        <v>1971</v>
      </c>
      <c r="L36" s="125"/>
    </row>
    <row r="37" spans="1:12" ht="15" customHeight="1">
      <c r="A37" s="17" t="s">
        <v>2021</v>
      </c>
      <c r="B37" s="31" t="s">
        <v>1952</v>
      </c>
      <c r="C37" s="31" t="s">
        <v>37</v>
      </c>
      <c r="D37" s="43">
        <v>4000</v>
      </c>
      <c r="E37" s="13">
        <v>41662</v>
      </c>
      <c r="F37" s="13">
        <v>44564</v>
      </c>
      <c r="G37" s="27">
        <v>35382.400000000001</v>
      </c>
      <c r="H37" s="22">
        <f>IF(I37&lt;=4000,$F$5+(I37/24),"error")</f>
        <v>44735.666666666664</v>
      </c>
      <c r="I37" s="23">
        <f t="shared" si="0"/>
        <v>4000</v>
      </c>
      <c r="J37" s="17" t="str">
        <f t="shared" si="2"/>
        <v>NOT DUE</v>
      </c>
      <c r="K37" s="31" t="s">
        <v>1968</v>
      </c>
      <c r="L37" s="137"/>
    </row>
    <row r="38" spans="1:12" ht="26.45" customHeight="1">
      <c r="A38" s="17" t="s">
        <v>2022</v>
      </c>
      <c r="B38" s="31" t="s">
        <v>1990</v>
      </c>
      <c r="C38" s="31" t="s">
        <v>1953</v>
      </c>
      <c r="D38" s="43">
        <v>2000</v>
      </c>
      <c r="E38" s="13">
        <v>41662</v>
      </c>
      <c r="F38" s="13">
        <v>44564</v>
      </c>
      <c r="G38" s="27">
        <v>35382.400000000001</v>
      </c>
      <c r="H38" s="22">
        <f>IF(I38&lt;=2000,$F$5+(I38/24),"error")</f>
        <v>44652.333333333336</v>
      </c>
      <c r="I38" s="23">
        <f t="shared" si="0"/>
        <v>2000</v>
      </c>
      <c r="J38" s="17" t="str">
        <f t="shared" si="2"/>
        <v>NOT DUE</v>
      </c>
      <c r="K38" s="31" t="s">
        <v>1968</v>
      </c>
      <c r="L38" s="20"/>
    </row>
    <row r="39" spans="1:12" ht="15" customHeight="1">
      <c r="A39" s="17" t="s">
        <v>2023</v>
      </c>
      <c r="B39" s="31" t="s">
        <v>1954</v>
      </c>
      <c r="C39" s="31" t="s">
        <v>37</v>
      </c>
      <c r="D39" s="43">
        <v>4000</v>
      </c>
      <c r="E39" s="13">
        <v>41662</v>
      </c>
      <c r="F39" s="13">
        <v>44564</v>
      </c>
      <c r="G39" s="27">
        <v>35382.400000000001</v>
      </c>
      <c r="H39" s="22">
        <f t="shared" ref="H39:H41" si="3">IF(I39&lt;=4000,$F$5+(I39/24),"error")</f>
        <v>44735.666666666664</v>
      </c>
      <c r="I39" s="23">
        <f t="shared" si="0"/>
        <v>4000</v>
      </c>
      <c r="J39" s="17" t="str">
        <f t="shared" si="2"/>
        <v>NOT DUE</v>
      </c>
      <c r="K39" s="31" t="s">
        <v>1968</v>
      </c>
      <c r="L39" s="137"/>
    </row>
    <row r="40" spans="1:12" ht="15" customHeight="1">
      <c r="A40" s="17" t="s">
        <v>2024</v>
      </c>
      <c r="B40" s="31" t="s">
        <v>1955</v>
      </c>
      <c r="C40" s="31" t="s">
        <v>37</v>
      </c>
      <c r="D40" s="43">
        <v>4000</v>
      </c>
      <c r="E40" s="13">
        <v>41662</v>
      </c>
      <c r="F40" s="13">
        <v>44564</v>
      </c>
      <c r="G40" s="27">
        <v>35382.400000000001</v>
      </c>
      <c r="H40" s="22">
        <f t="shared" si="3"/>
        <v>44735.666666666664</v>
      </c>
      <c r="I40" s="23">
        <f t="shared" si="0"/>
        <v>4000</v>
      </c>
      <c r="J40" s="17" t="str">
        <f t="shared" si="2"/>
        <v>NOT DUE</v>
      </c>
      <c r="K40" s="31" t="s">
        <v>1968</v>
      </c>
      <c r="L40" s="137"/>
    </row>
    <row r="41" spans="1:12" ht="38.25" customHeight="1">
      <c r="A41" s="17" t="s">
        <v>2025</v>
      </c>
      <c r="B41" s="31" t="s">
        <v>1956</v>
      </c>
      <c r="C41" s="31" t="s">
        <v>1957</v>
      </c>
      <c r="D41" s="43">
        <v>4000</v>
      </c>
      <c r="E41" s="13">
        <v>41662</v>
      </c>
      <c r="F41" s="13">
        <v>44564</v>
      </c>
      <c r="G41" s="27">
        <v>35382.400000000001</v>
      </c>
      <c r="H41" s="22">
        <f t="shared" si="3"/>
        <v>44735.666666666664</v>
      </c>
      <c r="I41" s="23">
        <f t="shared" si="0"/>
        <v>4000</v>
      </c>
      <c r="J41" s="17" t="str">
        <f t="shared" si="2"/>
        <v>NOT DUE</v>
      </c>
      <c r="K41" s="31"/>
      <c r="L41" s="137"/>
    </row>
    <row r="42" spans="1:12" ht="26.45" customHeight="1">
      <c r="A42" s="17" t="s">
        <v>2026</v>
      </c>
      <c r="B42" s="31" t="s">
        <v>1958</v>
      </c>
      <c r="C42" s="31" t="s">
        <v>1957</v>
      </c>
      <c r="D42" s="43">
        <v>2000</v>
      </c>
      <c r="E42" s="13">
        <v>41662</v>
      </c>
      <c r="F42" s="13">
        <v>44564</v>
      </c>
      <c r="G42" s="27">
        <v>35382.400000000001</v>
      </c>
      <c r="H42" s="22">
        <f t="shared" ref="H42:H43" si="4">IF(I42&lt;=2000,$F$5+(I42/24),"error")</f>
        <v>44652.333333333336</v>
      </c>
      <c r="I42" s="23">
        <f t="shared" si="0"/>
        <v>2000</v>
      </c>
      <c r="J42" s="17" t="str">
        <f t="shared" si="2"/>
        <v>NOT DUE</v>
      </c>
      <c r="K42" s="31"/>
      <c r="L42" s="125"/>
    </row>
    <row r="43" spans="1:12" ht="26.45" customHeight="1">
      <c r="A43" s="17" t="s">
        <v>2027</v>
      </c>
      <c r="B43" s="31" t="s">
        <v>1963</v>
      </c>
      <c r="C43" s="31" t="s">
        <v>1964</v>
      </c>
      <c r="D43" s="43">
        <v>2000</v>
      </c>
      <c r="E43" s="13">
        <v>41662</v>
      </c>
      <c r="F43" s="13">
        <v>44564</v>
      </c>
      <c r="G43" s="27">
        <v>35382.400000000001</v>
      </c>
      <c r="H43" s="22">
        <f t="shared" si="4"/>
        <v>44652.333333333336</v>
      </c>
      <c r="I43" s="23">
        <f t="shared" si="0"/>
        <v>2000</v>
      </c>
      <c r="J43" s="17" t="str">
        <f t="shared" si="2"/>
        <v>NOT DUE</v>
      </c>
      <c r="K43" s="31"/>
      <c r="L43" s="125"/>
    </row>
    <row r="44" spans="1:12" ht="15" customHeight="1">
      <c r="A44" s="17" t="s">
        <v>2028</v>
      </c>
      <c r="B44" s="31" t="s">
        <v>1959</v>
      </c>
      <c r="C44" s="31" t="s">
        <v>1960</v>
      </c>
      <c r="D44" s="43">
        <v>4000</v>
      </c>
      <c r="E44" s="13">
        <v>41662</v>
      </c>
      <c r="F44" s="13">
        <v>44564</v>
      </c>
      <c r="G44" s="27">
        <v>35382.400000000001</v>
      </c>
      <c r="H44" s="22">
        <f t="shared" ref="H44:H45" si="5">IF(I44&lt;=4000,$F$5+(I44/24),"error")</f>
        <v>44735.666666666664</v>
      </c>
      <c r="I44" s="23">
        <f t="shared" si="0"/>
        <v>4000</v>
      </c>
      <c r="J44" s="17" t="str">
        <f t="shared" si="2"/>
        <v>NOT DUE</v>
      </c>
      <c r="K44" s="31"/>
      <c r="L44" s="137"/>
    </row>
    <row r="45" spans="1:12" ht="15" customHeight="1">
      <c r="A45" s="17" t="s">
        <v>2029</v>
      </c>
      <c r="B45" s="31" t="s">
        <v>1961</v>
      </c>
      <c r="C45" s="31" t="s">
        <v>1962</v>
      </c>
      <c r="D45" s="43">
        <v>4000</v>
      </c>
      <c r="E45" s="13">
        <v>41662</v>
      </c>
      <c r="F45" s="13">
        <v>44564</v>
      </c>
      <c r="G45" s="27">
        <v>35382.400000000001</v>
      </c>
      <c r="H45" s="22">
        <f t="shared" si="5"/>
        <v>44735.666666666664</v>
      </c>
      <c r="I45" s="23">
        <f t="shared" si="0"/>
        <v>4000</v>
      </c>
      <c r="J45" s="17" t="str">
        <f t="shared" si="2"/>
        <v>NOT DUE</v>
      </c>
      <c r="K45" s="31"/>
      <c r="L45" s="137"/>
    </row>
    <row r="46" spans="1:12" ht="15" customHeight="1">
      <c r="A46" s="17" t="s">
        <v>2030</v>
      </c>
      <c r="B46" s="31" t="s">
        <v>1972</v>
      </c>
      <c r="C46" s="31" t="s">
        <v>1973</v>
      </c>
      <c r="D46" s="43">
        <v>2000</v>
      </c>
      <c r="E46" s="13">
        <v>41662</v>
      </c>
      <c r="F46" s="13">
        <v>44564</v>
      </c>
      <c r="G46" s="27">
        <v>35382.400000000001</v>
      </c>
      <c r="H46" s="22">
        <f>IF(I46&lt;=2000,$F$5+(I46/24),"error")</f>
        <v>44652.333333333336</v>
      </c>
      <c r="I46" s="23">
        <f t="shared" si="0"/>
        <v>2000</v>
      </c>
      <c r="J46" s="17" t="str">
        <f t="shared" si="2"/>
        <v>NOT DUE</v>
      </c>
      <c r="K46" s="31"/>
      <c r="L46" s="20"/>
    </row>
    <row r="47" spans="1:12" ht="15" customHeight="1">
      <c r="A47" s="17" t="s">
        <v>2031</v>
      </c>
      <c r="B47" s="31" t="s">
        <v>1974</v>
      </c>
      <c r="C47" s="31" t="s">
        <v>1975</v>
      </c>
      <c r="D47" s="43">
        <v>8000</v>
      </c>
      <c r="E47" s="13">
        <v>41662</v>
      </c>
      <c r="F47" s="13">
        <v>44564</v>
      </c>
      <c r="G47" s="27">
        <v>35382.400000000001</v>
      </c>
      <c r="H47" s="22">
        <f>IF(I47&lt;=8000,$F$5+(I47/24),"error")</f>
        <v>44902.333333333336</v>
      </c>
      <c r="I47" s="23">
        <f t="shared" si="0"/>
        <v>8000</v>
      </c>
      <c r="J47" s="17" t="str">
        <f t="shared" si="2"/>
        <v>NOT DUE</v>
      </c>
      <c r="K47" s="31"/>
      <c r="L47" s="20"/>
    </row>
    <row r="48" spans="1:12" ht="26.45" customHeight="1">
      <c r="A48" s="17" t="s">
        <v>2032</v>
      </c>
      <c r="B48" s="31" t="s">
        <v>1976</v>
      </c>
      <c r="C48" s="31" t="s">
        <v>1977</v>
      </c>
      <c r="D48" s="43">
        <v>4000</v>
      </c>
      <c r="E48" s="13">
        <v>41662</v>
      </c>
      <c r="F48" s="13">
        <v>44564</v>
      </c>
      <c r="G48" s="27">
        <v>35382.400000000001</v>
      </c>
      <c r="H48" s="22">
        <f>IF(I48&lt;=4000,$F$5+(I48/24),"error")</f>
        <v>44735.666666666664</v>
      </c>
      <c r="I48" s="23">
        <f t="shared" si="0"/>
        <v>4000</v>
      </c>
      <c r="J48" s="17" t="str">
        <f t="shared" si="2"/>
        <v>NOT DUE</v>
      </c>
      <c r="K48" s="31"/>
      <c r="L48" s="137"/>
    </row>
    <row r="49" spans="1:12" ht="15" customHeight="1">
      <c r="A49" s="17" t="s">
        <v>2033</v>
      </c>
      <c r="B49" s="31" t="s">
        <v>1978</v>
      </c>
      <c r="C49" s="31" t="s">
        <v>1979</v>
      </c>
      <c r="D49" s="43">
        <v>8000</v>
      </c>
      <c r="E49" s="13">
        <v>41662</v>
      </c>
      <c r="F49" s="13">
        <v>44564</v>
      </c>
      <c r="G49" s="27">
        <v>35382.400000000001</v>
      </c>
      <c r="H49" s="22">
        <f t="shared" ref="H49:H52" si="6">IF(I49&lt;=8000,$F$5+(I49/24),"error")</f>
        <v>44902.333333333336</v>
      </c>
      <c r="I49" s="23">
        <f t="shared" si="0"/>
        <v>8000</v>
      </c>
      <c r="J49" s="17" t="str">
        <f t="shared" si="2"/>
        <v>NOT DUE</v>
      </c>
      <c r="K49" s="31"/>
      <c r="L49" s="20"/>
    </row>
    <row r="50" spans="1:12" ht="15" customHeight="1">
      <c r="A50" s="17" t="s">
        <v>2034</v>
      </c>
      <c r="B50" s="31" t="s">
        <v>1980</v>
      </c>
      <c r="C50" s="31" t="s">
        <v>1981</v>
      </c>
      <c r="D50" s="43">
        <v>8000</v>
      </c>
      <c r="E50" s="13">
        <v>41662</v>
      </c>
      <c r="F50" s="13">
        <v>44564</v>
      </c>
      <c r="G50" s="27">
        <v>35382.400000000001</v>
      </c>
      <c r="H50" s="22">
        <f t="shared" si="6"/>
        <v>44902.333333333336</v>
      </c>
      <c r="I50" s="23">
        <f t="shared" si="0"/>
        <v>8000</v>
      </c>
      <c r="J50" s="17" t="str">
        <f t="shared" si="2"/>
        <v>NOT DUE</v>
      </c>
      <c r="K50" s="31"/>
      <c r="L50" s="20"/>
    </row>
    <row r="51" spans="1:12" ht="36" customHeight="1">
      <c r="A51" s="17" t="s">
        <v>2035</v>
      </c>
      <c r="B51" s="31" t="s">
        <v>1982</v>
      </c>
      <c r="C51" s="31" t="s">
        <v>37</v>
      </c>
      <c r="D51" s="43">
        <v>8000</v>
      </c>
      <c r="E51" s="13">
        <v>41662</v>
      </c>
      <c r="F51" s="13">
        <v>44265</v>
      </c>
      <c r="G51" s="27">
        <v>31479.4</v>
      </c>
      <c r="H51" s="22">
        <f t="shared" si="6"/>
        <v>44739.708333333336</v>
      </c>
      <c r="I51" s="23">
        <f t="shared" si="0"/>
        <v>4097</v>
      </c>
      <c r="J51" s="17" t="str">
        <f t="shared" si="2"/>
        <v>NOT DUE</v>
      </c>
      <c r="K51" s="31" t="s">
        <v>2039</v>
      </c>
      <c r="L51" s="20"/>
    </row>
    <row r="52" spans="1:12" ht="36" customHeight="1">
      <c r="A52" s="17" t="s">
        <v>2036</v>
      </c>
      <c r="B52" s="31" t="s">
        <v>1983</v>
      </c>
      <c r="C52" s="31" t="s">
        <v>37</v>
      </c>
      <c r="D52" s="43">
        <v>8000</v>
      </c>
      <c r="E52" s="13">
        <v>41662</v>
      </c>
      <c r="F52" s="13">
        <v>44265</v>
      </c>
      <c r="G52" s="27">
        <v>31479.4</v>
      </c>
      <c r="H52" s="22">
        <f t="shared" si="6"/>
        <v>44739.708333333336</v>
      </c>
      <c r="I52" s="23">
        <f t="shared" si="0"/>
        <v>4097</v>
      </c>
      <c r="J52" s="17" t="str">
        <f t="shared" si="2"/>
        <v>NOT DUE</v>
      </c>
      <c r="K52" s="31" t="s">
        <v>2039</v>
      </c>
      <c r="L52" s="20"/>
    </row>
    <row r="53" spans="1:12" ht="25.5">
      <c r="A53" s="17" t="s">
        <v>2037</v>
      </c>
      <c r="B53" s="31" t="s">
        <v>1984</v>
      </c>
      <c r="C53" s="31" t="s">
        <v>37</v>
      </c>
      <c r="D53" s="43">
        <v>16000</v>
      </c>
      <c r="E53" s="13">
        <v>41662</v>
      </c>
      <c r="F53" s="13">
        <v>44265</v>
      </c>
      <c r="G53" s="27">
        <v>31479.4</v>
      </c>
      <c r="H53" s="22">
        <f>IF(I53&lt;=16000,$F$5+(I53/24),"error")</f>
        <v>45073.041666666664</v>
      </c>
      <c r="I53" s="23">
        <f t="shared" si="0"/>
        <v>12097</v>
      </c>
      <c r="J53" s="17" t="str">
        <f t="shared" si="2"/>
        <v>NOT DUE</v>
      </c>
      <c r="K53" s="31"/>
      <c r="L53" s="20"/>
    </row>
    <row r="54" spans="1:12" ht="25.5">
      <c r="A54" s="17" t="s">
        <v>2038</v>
      </c>
      <c r="B54" s="31" t="s">
        <v>1985</v>
      </c>
      <c r="C54" s="31" t="s">
        <v>37</v>
      </c>
      <c r="D54" s="43">
        <v>16000</v>
      </c>
      <c r="E54" s="13">
        <v>41662</v>
      </c>
      <c r="F54" s="13">
        <v>44265</v>
      </c>
      <c r="G54" s="27">
        <v>31479.4</v>
      </c>
      <c r="H54" s="22">
        <f>IF(I54&lt;=16000,$F$5+(I54/24),"error")</f>
        <v>45073.041666666664</v>
      </c>
      <c r="I54" s="23">
        <f t="shared" si="0"/>
        <v>12097</v>
      </c>
      <c r="J54" s="17" t="str">
        <f t="shared" si="2"/>
        <v>NOT DUE</v>
      </c>
      <c r="K54" s="31"/>
      <c r="L54" s="20"/>
    </row>
    <row r="55" spans="1:12">
      <c r="A55" s="17" t="s">
        <v>2056</v>
      </c>
      <c r="B55" s="31" t="s">
        <v>2040</v>
      </c>
      <c r="C55" s="31" t="s">
        <v>2041</v>
      </c>
      <c r="D55" s="43">
        <v>8000</v>
      </c>
      <c r="E55" s="13">
        <v>41662</v>
      </c>
      <c r="F55" s="13">
        <v>44265</v>
      </c>
      <c r="G55" s="27">
        <v>31479.4</v>
      </c>
      <c r="H55" s="22">
        <f t="shared" ref="H55:H62" si="7">IF(I55&lt;=8000,$F$5+(I55/24),"error")</f>
        <v>44739.708333333336</v>
      </c>
      <c r="I55" s="23">
        <f t="shared" si="0"/>
        <v>4097</v>
      </c>
      <c r="J55" s="17" t="str">
        <f t="shared" si="2"/>
        <v>NOT DUE</v>
      </c>
      <c r="K55" s="31"/>
      <c r="L55" s="20"/>
    </row>
    <row r="56" spans="1:12" ht="25.5">
      <c r="A56" s="17" t="s">
        <v>2057</v>
      </c>
      <c r="B56" s="31" t="s">
        <v>2042</v>
      </c>
      <c r="C56" s="31" t="s">
        <v>2043</v>
      </c>
      <c r="D56" s="43">
        <v>8000</v>
      </c>
      <c r="E56" s="13">
        <v>41662</v>
      </c>
      <c r="F56" s="13">
        <v>44265</v>
      </c>
      <c r="G56" s="27">
        <v>31479.4</v>
      </c>
      <c r="H56" s="22">
        <f t="shared" si="7"/>
        <v>44739.708333333336</v>
      </c>
      <c r="I56" s="23">
        <f t="shared" si="0"/>
        <v>4097</v>
      </c>
      <c r="J56" s="17" t="str">
        <f t="shared" si="2"/>
        <v>NOT DUE</v>
      </c>
      <c r="K56" s="31"/>
      <c r="L56" s="20"/>
    </row>
    <row r="57" spans="1:12">
      <c r="A57" s="17" t="s">
        <v>2058</v>
      </c>
      <c r="B57" s="31" t="s">
        <v>2044</v>
      </c>
      <c r="C57" s="31" t="s">
        <v>2045</v>
      </c>
      <c r="D57" s="43">
        <v>8000</v>
      </c>
      <c r="E57" s="13">
        <v>41662</v>
      </c>
      <c r="F57" s="13">
        <v>44265</v>
      </c>
      <c r="G57" s="27">
        <v>31479.4</v>
      </c>
      <c r="H57" s="22">
        <f t="shared" si="7"/>
        <v>44739.708333333336</v>
      </c>
      <c r="I57" s="23">
        <f t="shared" si="0"/>
        <v>4097</v>
      </c>
      <c r="J57" s="17" t="str">
        <f t="shared" si="2"/>
        <v>NOT DUE</v>
      </c>
      <c r="K57" s="31" t="s">
        <v>2064</v>
      </c>
      <c r="L57" s="20"/>
    </row>
    <row r="58" spans="1:12">
      <c r="A58" s="17" t="s">
        <v>2059</v>
      </c>
      <c r="B58" s="31" t="s">
        <v>2046</v>
      </c>
      <c r="C58" s="31" t="s">
        <v>2047</v>
      </c>
      <c r="D58" s="43">
        <v>8000</v>
      </c>
      <c r="E58" s="13">
        <v>41662</v>
      </c>
      <c r="F58" s="13">
        <v>44265</v>
      </c>
      <c r="G58" s="27">
        <v>31479.4</v>
      </c>
      <c r="H58" s="22">
        <f t="shared" si="7"/>
        <v>44739.708333333336</v>
      </c>
      <c r="I58" s="23">
        <f t="shared" si="0"/>
        <v>4097</v>
      </c>
      <c r="J58" s="17" t="str">
        <f t="shared" si="2"/>
        <v>NOT DUE</v>
      </c>
      <c r="K58" s="31"/>
      <c r="L58" s="20"/>
    </row>
    <row r="59" spans="1:12" ht="25.5">
      <c r="A59" s="17" t="s">
        <v>2060</v>
      </c>
      <c r="B59" s="31" t="s">
        <v>2048</v>
      </c>
      <c r="C59" s="31" t="s">
        <v>2049</v>
      </c>
      <c r="D59" s="43">
        <v>8000</v>
      </c>
      <c r="E59" s="13">
        <v>41662</v>
      </c>
      <c r="F59" s="13">
        <v>44265</v>
      </c>
      <c r="G59" s="27">
        <v>31479.4</v>
      </c>
      <c r="H59" s="22">
        <f t="shared" si="7"/>
        <v>44739.708333333336</v>
      </c>
      <c r="I59" s="23">
        <f t="shared" si="0"/>
        <v>4097</v>
      </c>
      <c r="J59" s="17" t="str">
        <f t="shared" si="2"/>
        <v>NOT DUE</v>
      </c>
      <c r="K59" s="31" t="s">
        <v>2065</v>
      </c>
      <c r="L59" s="20"/>
    </row>
    <row r="60" spans="1:12">
      <c r="A60" s="17" t="s">
        <v>2061</v>
      </c>
      <c r="B60" s="31" t="s">
        <v>2050</v>
      </c>
      <c r="C60" s="31" t="s">
        <v>2051</v>
      </c>
      <c r="D60" s="43">
        <v>8000</v>
      </c>
      <c r="E60" s="13">
        <v>41662</v>
      </c>
      <c r="F60" s="13">
        <v>44265</v>
      </c>
      <c r="G60" s="27">
        <v>31479.4</v>
      </c>
      <c r="H60" s="22">
        <f t="shared" si="7"/>
        <v>44739.708333333336</v>
      </c>
      <c r="I60" s="23">
        <f t="shared" si="0"/>
        <v>4097</v>
      </c>
      <c r="J60" s="17" t="str">
        <f t="shared" si="2"/>
        <v>NOT DUE</v>
      </c>
      <c r="K60" s="31" t="s">
        <v>2065</v>
      </c>
      <c r="L60" s="20"/>
    </row>
    <row r="61" spans="1:12" ht="25.5">
      <c r="A61" s="17" t="s">
        <v>2062</v>
      </c>
      <c r="B61" s="31" t="s">
        <v>2052</v>
      </c>
      <c r="C61" s="31" t="s">
        <v>2053</v>
      </c>
      <c r="D61" s="43">
        <v>8000</v>
      </c>
      <c r="E61" s="13">
        <v>41662</v>
      </c>
      <c r="F61" s="13">
        <v>44265</v>
      </c>
      <c r="G61" s="27">
        <v>31479.4</v>
      </c>
      <c r="H61" s="22">
        <f t="shared" si="7"/>
        <v>44739.708333333336</v>
      </c>
      <c r="I61" s="23">
        <f t="shared" si="0"/>
        <v>4097</v>
      </c>
      <c r="J61" s="17" t="str">
        <f t="shared" si="2"/>
        <v>NOT DUE</v>
      </c>
      <c r="K61" s="31" t="s">
        <v>2066</v>
      </c>
      <c r="L61" s="20"/>
    </row>
    <row r="62" spans="1:12">
      <c r="A62" s="17" t="s">
        <v>2063</v>
      </c>
      <c r="B62" s="31" t="s">
        <v>2054</v>
      </c>
      <c r="C62" s="31" t="s">
        <v>2055</v>
      </c>
      <c r="D62" s="43">
        <v>8000</v>
      </c>
      <c r="E62" s="13">
        <v>41662</v>
      </c>
      <c r="F62" s="13">
        <v>44265</v>
      </c>
      <c r="G62" s="27">
        <v>31479.4</v>
      </c>
      <c r="H62" s="22">
        <f t="shared" si="7"/>
        <v>44739.708333333336</v>
      </c>
      <c r="I62" s="23">
        <f t="shared" si="0"/>
        <v>4097</v>
      </c>
      <c r="J62" s="17" t="str">
        <f t="shared" si="2"/>
        <v>NOT DUE</v>
      </c>
      <c r="K62" s="31"/>
      <c r="L62" s="20"/>
    </row>
    <row r="63" spans="1:12">
      <c r="A63" s="17" t="s">
        <v>2072</v>
      </c>
      <c r="B63" s="31" t="s">
        <v>2067</v>
      </c>
      <c r="C63" s="31" t="s">
        <v>1339</v>
      </c>
      <c r="D63" s="43">
        <v>2000</v>
      </c>
      <c r="E63" s="13">
        <v>41662</v>
      </c>
      <c r="F63" s="13">
        <v>44426</v>
      </c>
      <c r="G63" s="27">
        <v>33537</v>
      </c>
      <c r="H63" s="22">
        <f t="shared" ref="H63:H65" si="8">IF(I63&lt;=2000,$F$5+(I63/24),"error")</f>
        <v>44575.441666666666</v>
      </c>
      <c r="I63" s="23">
        <f t="shared" si="0"/>
        <v>154.59999999999854</v>
      </c>
      <c r="J63" s="17" t="str">
        <f t="shared" si="2"/>
        <v>NOT DUE</v>
      </c>
      <c r="K63" s="31"/>
      <c r="L63" s="125"/>
    </row>
    <row r="64" spans="1:12" ht="25.5">
      <c r="A64" s="17" t="s">
        <v>2073</v>
      </c>
      <c r="B64" s="31" t="s">
        <v>2068</v>
      </c>
      <c r="C64" s="31" t="s">
        <v>1925</v>
      </c>
      <c r="D64" s="43">
        <v>2000</v>
      </c>
      <c r="E64" s="13">
        <v>41662</v>
      </c>
      <c r="F64" s="13">
        <v>44426</v>
      </c>
      <c r="G64" s="27">
        <v>33537</v>
      </c>
      <c r="H64" s="22">
        <f t="shared" si="8"/>
        <v>44575.441666666666</v>
      </c>
      <c r="I64" s="23">
        <f t="shared" si="0"/>
        <v>154.59999999999854</v>
      </c>
      <c r="J64" s="17" t="str">
        <f t="shared" si="2"/>
        <v>NOT DUE</v>
      </c>
      <c r="K64" s="31"/>
      <c r="L64" s="125"/>
    </row>
    <row r="65" spans="1:12">
      <c r="A65" s="17" t="s">
        <v>2074</v>
      </c>
      <c r="B65" s="31" t="s">
        <v>2069</v>
      </c>
      <c r="C65" s="31" t="s">
        <v>1339</v>
      </c>
      <c r="D65" s="43">
        <v>2000</v>
      </c>
      <c r="E65" s="13">
        <v>41662</v>
      </c>
      <c r="F65" s="13">
        <v>44426</v>
      </c>
      <c r="G65" s="27">
        <v>33537</v>
      </c>
      <c r="H65" s="22">
        <f t="shared" si="8"/>
        <v>44575.441666666666</v>
      </c>
      <c r="I65" s="23">
        <f t="shared" si="0"/>
        <v>154.59999999999854</v>
      </c>
      <c r="J65" s="17" t="str">
        <f t="shared" si="2"/>
        <v>NOT DUE</v>
      </c>
      <c r="K65" s="31"/>
      <c r="L65" s="125"/>
    </row>
    <row r="66" spans="1:12" ht="25.5">
      <c r="A66" s="17" t="s">
        <v>2075</v>
      </c>
      <c r="B66" s="31" t="s">
        <v>2070</v>
      </c>
      <c r="C66" s="31" t="s">
        <v>2071</v>
      </c>
      <c r="D66" s="43">
        <v>4000</v>
      </c>
      <c r="E66" s="13">
        <v>41662</v>
      </c>
      <c r="F66" s="13">
        <v>44564</v>
      </c>
      <c r="G66" s="27">
        <v>35382.400000000001</v>
      </c>
      <c r="H66" s="22">
        <f>IF(I66&lt;=4000,$F$5+(I66/24),"error")</f>
        <v>44735.666666666664</v>
      </c>
      <c r="I66" s="23">
        <f t="shared" si="0"/>
        <v>4000</v>
      </c>
      <c r="J66" s="17" t="str">
        <f t="shared" si="2"/>
        <v>NOT DUE</v>
      </c>
      <c r="K66" s="31"/>
      <c r="L66" s="20"/>
    </row>
    <row r="67" spans="1:12" ht="38.25">
      <c r="A67" s="17" t="s">
        <v>2083</v>
      </c>
      <c r="B67" s="31" t="s">
        <v>2076</v>
      </c>
      <c r="C67" s="31" t="s">
        <v>37</v>
      </c>
      <c r="D67" s="43">
        <v>8000</v>
      </c>
      <c r="E67" s="13">
        <v>41662</v>
      </c>
      <c r="F67" s="13">
        <v>44265</v>
      </c>
      <c r="G67" s="27">
        <v>31479.4</v>
      </c>
      <c r="H67" s="22">
        <f t="shared" ref="H67:H69" si="9">IF(I67&lt;=8000,$F$5+(I67/24),"error")</f>
        <v>44739.708333333336</v>
      </c>
      <c r="I67" s="23">
        <f t="shared" si="0"/>
        <v>4097</v>
      </c>
      <c r="J67" s="17" t="str">
        <f t="shared" si="2"/>
        <v>NOT DUE</v>
      </c>
      <c r="K67" s="31" t="s">
        <v>2088</v>
      </c>
      <c r="L67" s="20"/>
    </row>
    <row r="68" spans="1:12">
      <c r="A68" s="17" t="s">
        <v>2084</v>
      </c>
      <c r="B68" s="31" t="s">
        <v>2077</v>
      </c>
      <c r="C68" s="31" t="s">
        <v>2078</v>
      </c>
      <c r="D68" s="43">
        <v>8000</v>
      </c>
      <c r="E68" s="13">
        <v>41662</v>
      </c>
      <c r="F68" s="13">
        <v>44265</v>
      </c>
      <c r="G68" s="27">
        <v>31479.4</v>
      </c>
      <c r="H68" s="22">
        <f t="shared" si="9"/>
        <v>44739.708333333336</v>
      </c>
      <c r="I68" s="23">
        <f t="shared" si="0"/>
        <v>4097</v>
      </c>
      <c r="J68" s="17" t="str">
        <f t="shared" si="2"/>
        <v>NOT DUE</v>
      </c>
      <c r="K68" s="31" t="s">
        <v>2089</v>
      </c>
      <c r="L68" s="20"/>
    </row>
    <row r="69" spans="1:12">
      <c r="A69" s="17" t="s">
        <v>2085</v>
      </c>
      <c r="B69" s="31" t="s">
        <v>2079</v>
      </c>
      <c r="C69" s="31" t="s">
        <v>2080</v>
      </c>
      <c r="D69" s="43">
        <v>8000</v>
      </c>
      <c r="E69" s="13">
        <v>41662</v>
      </c>
      <c r="F69" s="13">
        <v>44265</v>
      </c>
      <c r="G69" s="27">
        <v>31479.4</v>
      </c>
      <c r="H69" s="22">
        <f t="shared" si="9"/>
        <v>44739.708333333336</v>
      </c>
      <c r="I69" s="23">
        <f t="shared" si="0"/>
        <v>4097</v>
      </c>
      <c r="J69" s="17" t="str">
        <f t="shared" si="2"/>
        <v>NOT DUE</v>
      </c>
      <c r="K69" s="31" t="s">
        <v>2089</v>
      </c>
      <c r="L69" s="20"/>
    </row>
    <row r="70" spans="1:12" ht="38.25">
      <c r="A70" s="17" t="s">
        <v>2086</v>
      </c>
      <c r="B70" s="31" t="s">
        <v>2081</v>
      </c>
      <c r="C70" s="31" t="s">
        <v>37</v>
      </c>
      <c r="D70" s="43">
        <v>16000</v>
      </c>
      <c r="E70" s="13">
        <v>41662</v>
      </c>
      <c r="F70" s="13">
        <v>44265</v>
      </c>
      <c r="G70" s="27">
        <v>31479.4</v>
      </c>
      <c r="H70" s="22">
        <f t="shared" ref="H70:H71" si="10">IF(I70&lt;=16000,$F$5+(I70/24),"error")</f>
        <v>45073.041666666664</v>
      </c>
      <c r="I70" s="23">
        <f t="shared" si="0"/>
        <v>12097</v>
      </c>
      <c r="J70" s="17" t="str">
        <f t="shared" si="2"/>
        <v>NOT DUE</v>
      </c>
      <c r="K70" s="31"/>
      <c r="L70" s="20"/>
    </row>
    <row r="71" spans="1:12" ht="38.25">
      <c r="A71" s="17" t="s">
        <v>2087</v>
      </c>
      <c r="B71" s="31" t="s">
        <v>2082</v>
      </c>
      <c r="C71" s="31" t="s">
        <v>37</v>
      </c>
      <c r="D71" s="43">
        <v>16000</v>
      </c>
      <c r="E71" s="13">
        <v>41662</v>
      </c>
      <c r="F71" s="13">
        <v>44265</v>
      </c>
      <c r="G71" s="27">
        <v>31479.4</v>
      </c>
      <c r="H71" s="22">
        <f t="shared" si="10"/>
        <v>45073.041666666664</v>
      </c>
      <c r="I71" s="23">
        <f t="shared" si="0"/>
        <v>12097</v>
      </c>
      <c r="J71" s="17" t="str">
        <f t="shared" si="2"/>
        <v>NOT DUE</v>
      </c>
      <c r="K71" s="31"/>
      <c r="L71" s="20"/>
    </row>
    <row r="72" spans="1:12" ht="25.5">
      <c r="A72" s="17" t="s">
        <v>2097</v>
      </c>
      <c r="B72" s="31" t="s">
        <v>2090</v>
      </c>
      <c r="C72" s="31" t="s">
        <v>2091</v>
      </c>
      <c r="D72" s="43">
        <v>4000</v>
      </c>
      <c r="E72" s="13">
        <v>41662</v>
      </c>
      <c r="F72" s="13">
        <v>44564</v>
      </c>
      <c r="G72" s="27">
        <v>35382.400000000001</v>
      </c>
      <c r="H72" s="22">
        <f t="shared" ref="H72:H73" si="11">IF(I72&lt;=4000,$F$5+(I72/24),"error")</f>
        <v>44735.666666666664</v>
      </c>
      <c r="I72" s="23">
        <f t="shared" ref="I72:I120" si="12">D72-($F$4-G72)</f>
        <v>4000</v>
      </c>
      <c r="J72" s="17" t="str">
        <f t="shared" si="2"/>
        <v>NOT DUE</v>
      </c>
      <c r="K72" s="31" t="s">
        <v>2102</v>
      </c>
      <c r="L72" s="20"/>
    </row>
    <row r="73" spans="1:12" ht="25.5">
      <c r="A73" s="17" t="s">
        <v>2098</v>
      </c>
      <c r="B73" s="31" t="s">
        <v>2092</v>
      </c>
      <c r="C73" s="31" t="s">
        <v>2093</v>
      </c>
      <c r="D73" s="43">
        <v>4000</v>
      </c>
      <c r="E73" s="13">
        <v>41662</v>
      </c>
      <c r="F73" s="13">
        <v>44564</v>
      </c>
      <c r="G73" s="27">
        <v>35382.400000000001</v>
      </c>
      <c r="H73" s="22">
        <f t="shared" si="11"/>
        <v>44735.666666666664</v>
      </c>
      <c r="I73" s="23">
        <f t="shared" si="12"/>
        <v>4000</v>
      </c>
      <c r="J73" s="17" t="str">
        <f t="shared" ref="J73:J120" si="13">IF(I73="","",IF(I73&lt;0,"OVERDUE","NOT DUE"))</f>
        <v>NOT DUE</v>
      </c>
      <c r="K73" s="31" t="s">
        <v>2103</v>
      </c>
      <c r="L73" s="20"/>
    </row>
    <row r="74" spans="1:12">
      <c r="A74" s="17" t="s">
        <v>2099</v>
      </c>
      <c r="B74" s="31" t="s">
        <v>2094</v>
      </c>
      <c r="C74" s="31" t="s">
        <v>2078</v>
      </c>
      <c r="D74" s="43">
        <v>8000</v>
      </c>
      <c r="E74" s="13">
        <v>41662</v>
      </c>
      <c r="F74" s="13">
        <v>44265</v>
      </c>
      <c r="G74" s="27">
        <v>31479.4</v>
      </c>
      <c r="H74" s="22">
        <f t="shared" ref="H74:H76" si="14">IF(I74&lt;=8000,$F$5+(I74/24),"error")</f>
        <v>44739.708333333336</v>
      </c>
      <c r="I74" s="23">
        <f t="shared" si="12"/>
        <v>4097</v>
      </c>
      <c r="J74" s="17" t="str">
        <f t="shared" si="13"/>
        <v>NOT DUE</v>
      </c>
      <c r="K74" s="31" t="s">
        <v>2104</v>
      </c>
      <c r="L74" s="20"/>
    </row>
    <row r="75" spans="1:12">
      <c r="A75" s="17" t="s">
        <v>2100</v>
      </c>
      <c r="B75" s="31" t="s">
        <v>2094</v>
      </c>
      <c r="C75" s="31" t="s">
        <v>2095</v>
      </c>
      <c r="D75" s="43">
        <v>8000</v>
      </c>
      <c r="E75" s="13">
        <v>41662</v>
      </c>
      <c r="F75" s="13">
        <v>44265</v>
      </c>
      <c r="G75" s="27">
        <v>31479.4</v>
      </c>
      <c r="H75" s="22">
        <f t="shared" si="14"/>
        <v>44739.708333333336</v>
      </c>
      <c r="I75" s="23">
        <f t="shared" si="12"/>
        <v>4097</v>
      </c>
      <c r="J75" s="17" t="str">
        <f t="shared" si="13"/>
        <v>NOT DUE</v>
      </c>
      <c r="K75" s="31" t="s">
        <v>2104</v>
      </c>
      <c r="L75" s="20"/>
    </row>
    <row r="76" spans="1:12">
      <c r="A76" s="17" t="s">
        <v>2101</v>
      </c>
      <c r="B76" s="31" t="s">
        <v>2096</v>
      </c>
      <c r="C76" s="31" t="s">
        <v>1981</v>
      </c>
      <c r="D76" s="43">
        <v>8000</v>
      </c>
      <c r="E76" s="13">
        <v>41662</v>
      </c>
      <c r="F76" s="13">
        <v>44265</v>
      </c>
      <c r="G76" s="27">
        <v>31479.4</v>
      </c>
      <c r="H76" s="22">
        <f t="shared" si="14"/>
        <v>44739.708333333336</v>
      </c>
      <c r="I76" s="23">
        <f t="shared" si="12"/>
        <v>4097</v>
      </c>
      <c r="J76" s="17" t="str">
        <f t="shared" si="13"/>
        <v>NOT DUE</v>
      </c>
      <c r="K76" s="31"/>
      <c r="L76" s="20"/>
    </row>
    <row r="77" spans="1:12" ht="38.25">
      <c r="A77" s="17" t="s">
        <v>2111</v>
      </c>
      <c r="B77" s="31" t="s">
        <v>2105</v>
      </c>
      <c r="C77" s="31" t="s">
        <v>37</v>
      </c>
      <c r="D77" s="43">
        <v>16000</v>
      </c>
      <c r="E77" s="13">
        <v>41662</v>
      </c>
      <c r="F77" s="13">
        <v>44265</v>
      </c>
      <c r="G77" s="27">
        <v>31479.4</v>
      </c>
      <c r="H77" s="22">
        <f t="shared" ref="H77:H82" si="15">IF(I77&lt;=16000,$F$5+(I77/24),"error")</f>
        <v>45073.041666666664</v>
      </c>
      <c r="I77" s="23">
        <f t="shared" si="12"/>
        <v>12097</v>
      </c>
      <c r="J77" s="17" t="str">
        <f t="shared" si="13"/>
        <v>NOT DUE</v>
      </c>
      <c r="K77" s="31"/>
      <c r="L77" s="20"/>
    </row>
    <row r="78" spans="1:12" ht="38.25">
      <c r="A78" s="17" t="s">
        <v>2112</v>
      </c>
      <c r="B78" s="31" t="s">
        <v>2106</v>
      </c>
      <c r="C78" s="31" t="s">
        <v>37</v>
      </c>
      <c r="D78" s="43">
        <v>16000</v>
      </c>
      <c r="E78" s="13">
        <v>41662</v>
      </c>
      <c r="F78" s="13">
        <v>44265</v>
      </c>
      <c r="G78" s="27">
        <v>31479.4</v>
      </c>
      <c r="H78" s="22">
        <f t="shared" si="15"/>
        <v>45073.041666666664</v>
      </c>
      <c r="I78" s="23">
        <f t="shared" si="12"/>
        <v>12097</v>
      </c>
      <c r="J78" s="17" t="str">
        <f t="shared" si="13"/>
        <v>NOT DUE</v>
      </c>
      <c r="K78" s="31"/>
      <c r="L78" s="20"/>
    </row>
    <row r="79" spans="1:12" ht="25.5">
      <c r="A79" s="17" t="s">
        <v>2113</v>
      </c>
      <c r="B79" s="31" t="s">
        <v>2107</v>
      </c>
      <c r="C79" s="31" t="s">
        <v>37</v>
      </c>
      <c r="D79" s="43">
        <v>16000</v>
      </c>
      <c r="E79" s="13">
        <v>41662</v>
      </c>
      <c r="F79" s="13">
        <v>44265</v>
      </c>
      <c r="G79" s="27">
        <v>31479.4</v>
      </c>
      <c r="H79" s="22">
        <f t="shared" si="15"/>
        <v>45073.041666666664</v>
      </c>
      <c r="I79" s="23">
        <f t="shared" si="12"/>
        <v>12097</v>
      </c>
      <c r="J79" s="17" t="str">
        <f t="shared" si="13"/>
        <v>NOT DUE</v>
      </c>
      <c r="K79" s="31"/>
      <c r="L79" s="20"/>
    </row>
    <row r="80" spans="1:12" ht="25.5">
      <c r="A80" s="17" t="s">
        <v>2114</v>
      </c>
      <c r="B80" s="31" t="s">
        <v>2108</v>
      </c>
      <c r="C80" s="31" t="s">
        <v>37</v>
      </c>
      <c r="D80" s="43">
        <v>16000</v>
      </c>
      <c r="E80" s="13">
        <v>41662</v>
      </c>
      <c r="F80" s="13">
        <v>44265</v>
      </c>
      <c r="G80" s="27">
        <v>31479.4</v>
      </c>
      <c r="H80" s="22">
        <f t="shared" si="15"/>
        <v>45073.041666666664</v>
      </c>
      <c r="I80" s="23">
        <f t="shared" si="12"/>
        <v>12097</v>
      </c>
      <c r="J80" s="17" t="str">
        <f t="shared" si="13"/>
        <v>NOT DUE</v>
      </c>
      <c r="K80" s="31"/>
      <c r="L80" s="20"/>
    </row>
    <row r="81" spans="1:12" ht="38.25">
      <c r="A81" s="17" t="s">
        <v>2115</v>
      </c>
      <c r="B81" s="31" t="s">
        <v>2109</v>
      </c>
      <c r="C81" s="31" t="s">
        <v>37</v>
      </c>
      <c r="D81" s="43">
        <v>16000</v>
      </c>
      <c r="E81" s="13">
        <v>41662</v>
      </c>
      <c r="F81" s="13">
        <v>44265</v>
      </c>
      <c r="G81" s="27">
        <v>31479.4</v>
      </c>
      <c r="H81" s="22">
        <f t="shared" si="15"/>
        <v>45073.041666666664</v>
      </c>
      <c r="I81" s="23">
        <f t="shared" si="12"/>
        <v>12097</v>
      </c>
      <c r="J81" s="17" t="str">
        <f t="shared" si="13"/>
        <v>NOT DUE</v>
      </c>
      <c r="K81" s="31"/>
      <c r="L81" s="20"/>
    </row>
    <row r="82" spans="1:12" ht="25.5">
      <c r="A82" s="17" t="s">
        <v>2116</v>
      </c>
      <c r="B82" s="31" t="s">
        <v>2110</v>
      </c>
      <c r="C82" s="31" t="s">
        <v>37</v>
      </c>
      <c r="D82" s="43">
        <v>16000</v>
      </c>
      <c r="E82" s="13">
        <v>41662</v>
      </c>
      <c r="F82" s="13">
        <v>44265</v>
      </c>
      <c r="G82" s="27">
        <v>31479.4</v>
      </c>
      <c r="H82" s="22">
        <f t="shared" si="15"/>
        <v>45073.041666666664</v>
      </c>
      <c r="I82" s="23">
        <f t="shared" si="12"/>
        <v>12097</v>
      </c>
      <c r="J82" s="17" t="str">
        <f t="shared" si="13"/>
        <v>NOT DUE</v>
      </c>
      <c r="K82" s="31"/>
      <c r="L82" s="20"/>
    </row>
    <row r="83" spans="1:12">
      <c r="A83" s="17" t="s">
        <v>2137</v>
      </c>
      <c r="B83" s="31" t="s">
        <v>2117</v>
      </c>
      <c r="C83" s="31" t="s">
        <v>2118</v>
      </c>
      <c r="D83" s="43">
        <v>8000</v>
      </c>
      <c r="E83" s="13">
        <v>41662</v>
      </c>
      <c r="F83" s="13">
        <v>44265</v>
      </c>
      <c r="G83" s="27">
        <v>31479.4</v>
      </c>
      <c r="H83" s="22">
        <f t="shared" ref="H83:H96" si="16">IF(I83&lt;=8000,$F$5+(I83/24),"error")</f>
        <v>44739.708333333336</v>
      </c>
      <c r="I83" s="23">
        <f t="shared" si="12"/>
        <v>4097</v>
      </c>
      <c r="J83" s="17" t="str">
        <f t="shared" si="13"/>
        <v>NOT DUE</v>
      </c>
      <c r="K83" s="31" t="s">
        <v>2151</v>
      </c>
      <c r="L83" s="20"/>
    </row>
    <row r="84" spans="1:12" ht="25.5">
      <c r="A84" s="17" t="s">
        <v>2138</v>
      </c>
      <c r="B84" s="31" t="s">
        <v>2119</v>
      </c>
      <c r="C84" s="31" t="s">
        <v>1933</v>
      </c>
      <c r="D84" s="43">
        <v>8000</v>
      </c>
      <c r="E84" s="13">
        <v>41662</v>
      </c>
      <c r="F84" s="13">
        <v>44265</v>
      </c>
      <c r="G84" s="27">
        <v>31479.4</v>
      </c>
      <c r="H84" s="22">
        <f t="shared" si="16"/>
        <v>44739.708333333336</v>
      </c>
      <c r="I84" s="23">
        <f t="shared" si="12"/>
        <v>4097</v>
      </c>
      <c r="J84" s="17" t="str">
        <f t="shared" si="13"/>
        <v>NOT DUE</v>
      </c>
      <c r="K84" s="31" t="s">
        <v>2152</v>
      </c>
      <c r="L84" s="20"/>
    </row>
    <row r="85" spans="1:12" ht="25.5">
      <c r="A85" s="17" t="s">
        <v>2139</v>
      </c>
      <c r="B85" s="31" t="s">
        <v>2120</v>
      </c>
      <c r="C85" s="31" t="s">
        <v>1981</v>
      </c>
      <c r="D85" s="43">
        <v>8000</v>
      </c>
      <c r="E85" s="13">
        <v>41662</v>
      </c>
      <c r="F85" s="13">
        <v>44265</v>
      </c>
      <c r="G85" s="27">
        <v>31479.4</v>
      </c>
      <c r="H85" s="22">
        <f t="shared" si="16"/>
        <v>44739.708333333336</v>
      </c>
      <c r="I85" s="23">
        <f t="shared" si="12"/>
        <v>4097</v>
      </c>
      <c r="J85" s="17" t="str">
        <f t="shared" si="13"/>
        <v>NOT DUE</v>
      </c>
      <c r="K85" s="31" t="s">
        <v>2152</v>
      </c>
      <c r="L85" s="20"/>
    </row>
    <row r="86" spans="1:12">
      <c r="A86" s="17" t="s">
        <v>2140</v>
      </c>
      <c r="B86" s="31" t="s">
        <v>2121</v>
      </c>
      <c r="C86" s="31" t="s">
        <v>1981</v>
      </c>
      <c r="D86" s="43">
        <v>8000</v>
      </c>
      <c r="E86" s="13">
        <v>41662</v>
      </c>
      <c r="F86" s="13">
        <v>44265</v>
      </c>
      <c r="G86" s="27">
        <v>31479.4</v>
      </c>
      <c r="H86" s="22">
        <f t="shared" si="16"/>
        <v>44739.708333333336</v>
      </c>
      <c r="I86" s="23">
        <f t="shared" si="12"/>
        <v>4097</v>
      </c>
      <c r="J86" s="17" t="str">
        <f t="shared" si="13"/>
        <v>NOT DUE</v>
      </c>
      <c r="K86" s="31" t="s">
        <v>2152</v>
      </c>
      <c r="L86" s="20"/>
    </row>
    <row r="87" spans="1:12" ht="25.5">
      <c r="A87" s="17" t="s">
        <v>2141</v>
      </c>
      <c r="B87" s="31" t="s">
        <v>2122</v>
      </c>
      <c r="C87" s="31" t="s">
        <v>2123</v>
      </c>
      <c r="D87" s="43">
        <v>8000</v>
      </c>
      <c r="E87" s="13">
        <v>41662</v>
      </c>
      <c r="F87" s="13">
        <v>44265</v>
      </c>
      <c r="G87" s="27">
        <v>31479.4</v>
      </c>
      <c r="H87" s="22">
        <f t="shared" si="16"/>
        <v>44739.708333333336</v>
      </c>
      <c r="I87" s="23">
        <f t="shared" si="12"/>
        <v>4097</v>
      </c>
      <c r="J87" s="17" t="str">
        <f t="shared" si="13"/>
        <v>NOT DUE</v>
      </c>
      <c r="K87" s="31" t="s">
        <v>2152</v>
      </c>
      <c r="L87" s="20"/>
    </row>
    <row r="88" spans="1:12" ht="25.5">
      <c r="A88" s="17" t="s">
        <v>2142</v>
      </c>
      <c r="B88" s="31" t="s">
        <v>2124</v>
      </c>
      <c r="C88" s="31" t="s">
        <v>2125</v>
      </c>
      <c r="D88" s="43">
        <v>8000</v>
      </c>
      <c r="E88" s="13">
        <v>41662</v>
      </c>
      <c r="F88" s="13">
        <v>44265</v>
      </c>
      <c r="G88" s="27">
        <v>31479.4</v>
      </c>
      <c r="H88" s="22">
        <f t="shared" si="16"/>
        <v>44739.708333333336</v>
      </c>
      <c r="I88" s="23">
        <f t="shared" si="12"/>
        <v>4097</v>
      </c>
      <c r="J88" s="17" t="str">
        <f t="shared" si="13"/>
        <v>NOT DUE</v>
      </c>
      <c r="K88" s="31" t="s">
        <v>2153</v>
      </c>
      <c r="L88" s="20"/>
    </row>
    <row r="89" spans="1:12">
      <c r="A89" s="17" t="s">
        <v>2143</v>
      </c>
      <c r="B89" s="31" t="s">
        <v>2126</v>
      </c>
      <c r="C89" s="31" t="s">
        <v>1981</v>
      </c>
      <c r="D89" s="43">
        <v>8000</v>
      </c>
      <c r="E89" s="13">
        <v>41662</v>
      </c>
      <c r="F89" s="13">
        <v>44265</v>
      </c>
      <c r="G89" s="27">
        <v>31479.4</v>
      </c>
      <c r="H89" s="22">
        <f t="shared" si="16"/>
        <v>44739.708333333336</v>
      </c>
      <c r="I89" s="23">
        <f t="shared" si="12"/>
        <v>4097</v>
      </c>
      <c r="J89" s="17" t="str">
        <f t="shared" si="13"/>
        <v>NOT DUE</v>
      </c>
      <c r="K89" s="31" t="s">
        <v>2154</v>
      </c>
      <c r="L89" s="20"/>
    </row>
    <row r="90" spans="1:12" ht="25.5">
      <c r="A90" s="17" t="s">
        <v>2144</v>
      </c>
      <c r="B90" s="31" t="s">
        <v>2127</v>
      </c>
      <c r="C90" s="31" t="s">
        <v>1981</v>
      </c>
      <c r="D90" s="43">
        <v>8000</v>
      </c>
      <c r="E90" s="13">
        <v>41662</v>
      </c>
      <c r="F90" s="13">
        <v>44265</v>
      </c>
      <c r="G90" s="27">
        <v>31479.4</v>
      </c>
      <c r="H90" s="22">
        <f t="shared" si="16"/>
        <v>44739.708333333336</v>
      </c>
      <c r="I90" s="23">
        <f t="shared" si="12"/>
        <v>4097</v>
      </c>
      <c r="J90" s="17" t="str">
        <f t="shared" si="13"/>
        <v>NOT DUE</v>
      </c>
      <c r="K90" s="31" t="s">
        <v>2155</v>
      </c>
      <c r="L90" s="20"/>
    </row>
    <row r="91" spans="1:12" ht="25.5">
      <c r="A91" s="17" t="s">
        <v>2145</v>
      </c>
      <c r="B91" s="31" t="s">
        <v>2128</v>
      </c>
      <c r="C91" s="31" t="s">
        <v>2129</v>
      </c>
      <c r="D91" s="43">
        <v>8000</v>
      </c>
      <c r="E91" s="13">
        <v>41662</v>
      </c>
      <c r="F91" s="13">
        <v>44265</v>
      </c>
      <c r="G91" s="27">
        <v>31479.4</v>
      </c>
      <c r="H91" s="22">
        <f t="shared" si="16"/>
        <v>44739.708333333336</v>
      </c>
      <c r="I91" s="23">
        <f t="shared" si="12"/>
        <v>4097</v>
      </c>
      <c r="J91" s="17" t="str">
        <f t="shared" si="13"/>
        <v>NOT DUE</v>
      </c>
      <c r="K91" s="31" t="s">
        <v>2156</v>
      </c>
      <c r="L91" s="20"/>
    </row>
    <row r="92" spans="1:12">
      <c r="A92" s="17" t="s">
        <v>2146</v>
      </c>
      <c r="B92" s="31" t="s">
        <v>2130</v>
      </c>
      <c r="C92" s="31" t="s">
        <v>2131</v>
      </c>
      <c r="D92" s="43">
        <v>8000</v>
      </c>
      <c r="E92" s="13">
        <v>41662</v>
      </c>
      <c r="F92" s="13">
        <v>44265</v>
      </c>
      <c r="G92" s="27">
        <v>31479.4</v>
      </c>
      <c r="H92" s="22">
        <f t="shared" si="16"/>
        <v>44739.708333333336</v>
      </c>
      <c r="I92" s="23">
        <f t="shared" si="12"/>
        <v>4097</v>
      </c>
      <c r="J92" s="17" t="str">
        <f t="shared" si="13"/>
        <v>NOT DUE</v>
      </c>
      <c r="K92" s="31"/>
      <c r="L92" s="20"/>
    </row>
    <row r="93" spans="1:12" ht="38.25">
      <c r="A93" s="17" t="s">
        <v>2147</v>
      </c>
      <c r="B93" s="31" t="s">
        <v>2132</v>
      </c>
      <c r="C93" s="31" t="s">
        <v>1981</v>
      </c>
      <c r="D93" s="43">
        <v>8000</v>
      </c>
      <c r="E93" s="13">
        <v>41662</v>
      </c>
      <c r="F93" s="13">
        <v>44265</v>
      </c>
      <c r="G93" s="27">
        <v>31479.4</v>
      </c>
      <c r="H93" s="22">
        <f t="shared" si="16"/>
        <v>44739.708333333336</v>
      </c>
      <c r="I93" s="23">
        <f t="shared" si="12"/>
        <v>4097</v>
      </c>
      <c r="J93" s="17" t="str">
        <f t="shared" si="13"/>
        <v>NOT DUE</v>
      </c>
      <c r="K93" s="31"/>
      <c r="L93" s="20"/>
    </row>
    <row r="94" spans="1:12" ht="38.25">
      <c r="A94" s="17" t="s">
        <v>2148</v>
      </c>
      <c r="B94" s="31" t="s">
        <v>2133</v>
      </c>
      <c r="C94" s="31" t="s">
        <v>1981</v>
      </c>
      <c r="D94" s="43">
        <v>8000</v>
      </c>
      <c r="E94" s="13">
        <v>41662</v>
      </c>
      <c r="F94" s="13">
        <v>44265</v>
      </c>
      <c r="G94" s="27">
        <v>31479.4</v>
      </c>
      <c r="H94" s="22">
        <f t="shared" si="16"/>
        <v>44739.708333333336</v>
      </c>
      <c r="I94" s="23">
        <f t="shared" si="12"/>
        <v>4097</v>
      </c>
      <c r="J94" s="17" t="str">
        <f t="shared" si="13"/>
        <v>NOT DUE</v>
      </c>
      <c r="K94" s="31"/>
      <c r="L94" s="20"/>
    </row>
    <row r="95" spans="1:12">
      <c r="A95" s="17" t="s">
        <v>2149</v>
      </c>
      <c r="B95" s="31" t="s">
        <v>2134</v>
      </c>
      <c r="C95" s="31" t="s">
        <v>2135</v>
      </c>
      <c r="D95" s="43">
        <v>8000</v>
      </c>
      <c r="E95" s="13">
        <v>41662</v>
      </c>
      <c r="F95" s="13">
        <v>44265</v>
      </c>
      <c r="G95" s="27">
        <v>31479.4</v>
      </c>
      <c r="H95" s="22">
        <f t="shared" si="16"/>
        <v>44739.708333333336</v>
      </c>
      <c r="I95" s="23">
        <f t="shared" si="12"/>
        <v>4097</v>
      </c>
      <c r="J95" s="17" t="str">
        <f t="shared" si="13"/>
        <v>NOT DUE</v>
      </c>
      <c r="K95" s="31"/>
      <c r="L95" s="20"/>
    </row>
    <row r="96" spans="1:12" ht="25.5">
      <c r="A96" s="17" t="s">
        <v>2150</v>
      </c>
      <c r="B96" s="31" t="s">
        <v>2136</v>
      </c>
      <c r="C96" s="31" t="s">
        <v>37</v>
      </c>
      <c r="D96" s="43">
        <v>8000</v>
      </c>
      <c r="E96" s="13">
        <v>41662</v>
      </c>
      <c r="F96" s="13">
        <v>44265</v>
      </c>
      <c r="G96" s="27">
        <v>31479.4</v>
      </c>
      <c r="H96" s="22">
        <f t="shared" si="16"/>
        <v>44739.708333333336</v>
      </c>
      <c r="I96" s="23">
        <f t="shared" si="12"/>
        <v>4097</v>
      </c>
      <c r="J96" s="17" t="str">
        <f t="shared" si="13"/>
        <v>NOT DUE</v>
      </c>
      <c r="K96" s="31"/>
      <c r="L96" s="20"/>
    </row>
    <row r="97" spans="1:12" ht="25.5">
      <c r="A97" s="17" t="s">
        <v>2161</v>
      </c>
      <c r="B97" s="31" t="s">
        <v>2157</v>
      </c>
      <c r="C97" s="31" t="s">
        <v>37</v>
      </c>
      <c r="D97" s="43">
        <v>16000</v>
      </c>
      <c r="E97" s="13">
        <v>41662</v>
      </c>
      <c r="F97" s="13">
        <v>44265</v>
      </c>
      <c r="G97" s="27">
        <v>31479.4</v>
      </c>
      <c r="H97" s="22">
        <f t="shared" ref="H97:H98" si="17">IF(I97&lt;=16000,$F$5+(I97/24),"error")</f>
        <v>45073.041666666664</v>
      </c>
      <c r="I97" s="23">
        <f t="shared" si="12"/>
        <v>12097</v>
      </c>
      <c r="J97" s="17" t="str">
        <f t="shared" si="13"/>
        <v>NOT DUE</v>
      </c>
      <c r="K97" s="31"/>
      <c r="L97" s="20"/>
    </row>
    <row r="98" spans="1:12" ht="25.5">
      <c r="A98" s="17" t="s">
        <v>2162</v>
      </c>
      <c r="B98" s="31" t="s">
        <v>2158</v>
      </c>
      <c r="C98" s="31" t="s">
        <v>37</v>
      </c>
      <c r="D98" s="43">
        <v>16000</v>
      </c>
      <c r="E98" s="13">
        <v>41662</v>
      </c>
      <c r="F98" s="13">
        <v>44265</v>
      </c>
      <c r="G98" s="27">
        <v>31479.4</v>
      </c>
      <c r="H98" s="22">
        <f t="shared" si="17"/>
        <v>45073.041666666664</v>
      </c>
      <c r="I98" s="23">
        <f t="shared" si="12"/>
        <v>12097</v>
      </c>
      <c r="J98" s="17" t="str">
        <f t="shared" si="13"/>
        <v>NOT DUE</v>
      </c>
      <c r="K98" s="31"/>
      <c r="L98" s="20"/>
    </row>
    <row r="99" spans="1:12" ht="25.5">
      <c r="A99" s="17" t="s">
        <v>2163</v>
      </c>
      <c r="B99" s="31" t="s">
        <v>2159</v>
      </c>
      <c r="C99" s="31" t="s">
        <v>37</v>
      </c>
      <c r="D99" s="43">
        <v>8000</v>
      </c>
      <c r="E99" s="13">
        <v>41662</v>
      </c>
      <c r="F99" s="13">
        <v>44265</v>
      </c>
      <c r="G99" s="27">
        <v>31479.4</v>
      </c>
      <c r="H99" s="22">
        <f>IF(I99&lt;=8000,$F$5+(I99/24),"error")</f>
        <v>44739.708333333336</v>
      </c>
      <c r="I99" s="23">
        <f t="shared" si="12"/>
        <v>4097</v>
      </c>
      <c r="J99" s="17" t="str">
        <f t="shared" si="13"/>
        <v>NOT DUE</v>
      </c>
      <c r="K99" s="31"/>
      <c r="L99" s="20"/>
    </row>
    <row r="100" spans="1:12" ht="25.5">
      <c r="A100" s="17" t="s">
        <v>2164</v>
      </c>
      <c r="B100" s="31" t="s">
        <v>2160</v>
      </c>
      <c r="C100" s="31" t="s">
        <v>37</v>
      </c>
      <c r="D100" s="43">
        <v>16000</v>
      </c>
      <c r="E100" s="13">
        <v>41662</v>
      </c>
      <c r="F100" s="13">
        <v>44265</v>
      </c>
      <c r="G100" s="27">
        <v>31479.4</v>
      </c>
      <c r="H100" s="22">
        <f>IF(I100&lt;=16000,$F$5+(I100/24),"error")</f>
        <v>45073.041666666664</v>
      </c>
      <c r="I100" s="23">
        <f t="shared" si="12"/>
        <v>12097</v>
      </c>
      <c r="J100" s="17" t="str">
        <f t="shared" si="13"/>
        <v>NOT DUE</v>
      </c>
      <c r="K100" s="31"/>
      <c r="L100" s="20"/>
    </row>
    <row r="101" spans="1:12">
      <c r="A101" s="17" t="s">
        <v>2173</v>
      </c>
      <c r="B101" s="31" t="s">
        <v>2165</v>
      </c>
      <c r="C101" s="31" t="s">
        <v>37</v>
      </c>
      <c r="D101" s="43">
        <v>8000</v>
      </c>
      <c r="E101" s="13">
        <v>41662</v>
      </c>
      <c r="F101" s="13">
        <v>44265</v>
      </c>
      <c r="G101" s="27">
        <v>31479.4</v>
      </c>
      <c r="H101" s="22">
        <f>IF(I101&lt;=8000,$F$5+(I101/24),"error")</f>
        <v>44739.708333333336</v>
      </c>
      <c r="I101" s="23">
        <f t="shared" si="12"/>
        <v>4097</v>
      </c>
      <c r="J101" s="17" t="str">
        <f t="shared" si="13"/>
        <v>NOT DUE</v>
      </c>
      <c r="K101" s="31"/>
      <c r="L101" s="20"/>
    </row>
    <row r="102" spans="1:12">
      <c r="A102" s="17" t="s">
        <v>2174</v>
      </c>
      <c r="B102" s="31" t="s">
        <v>2166</v>
      </c>
      <c r="C102" s="31" t="s">
        <v>2167</v>
      </c>
      <c r="D102" s="43">
        <v>4000</v>
      </c>
      <c r="E102" s="13">
        <v>41662</v>
      </c>
      <c r="F102" s="13">
        <v>44265</v>
      </c>
      <c r="G102" s="27">
        <v>31479.4</v>
      </c>
      <c r="H102" s="22">
        <f>IF(I102&lt;=4000,$F$5+(I102/24),"error")</f>
        <v>44573.041666666664</v>
      </c>
      <c r="I102" s="23">
        <f t="shared" si="12"/>
        <v>97</v>
      </c>
      <c r="J102" s="17" t="str">
        <f t="shared" si="13"/>
        <v>NOT DUE</v>
      </c>
      <c r="K102" s="31" t="s">
        <v>2181</v>
      </c>
      <c r="L102" s="20"/>
    </row>
    <row r="103" spans="1:12">
      <c r="A103" s="17" t="s">
        <v>2175</v>
      </c>
      <c r="B103" s="31" t="s">
        <v>2166</v>
      </c>
      <c r="C103" s="31" t="s">
        <v>37</v>
      </c>
      <c r="D103" s="43">
        <v>8000</v>
      </c>
      <c r="E103" s="13">
        <v>41662</v>
      </c>
      <c r="F103" s="13">
        <v>44265</v>
      </c>
      <c r="G103" s="27">
        <v>31479.4</v>
      </c>
      <c r="H103" s="22">
        <f t="shared" ref="H103:H107" si="18">IF(I103&lt;=8000,$F$5+(I103/24),"error")</f>
        <v>44739.708333333336</v>
      </c>
      <c r="I103" s="23">
        <f t="shared" si="12"/>
        <v>4097</v>
      </c>
      <c r="J103" s="17" t="str">
        <f t="shared" si="13"/>
        <v>NOT DUE</v>
      </c>
      <c r="K103" s="31"/>
      <c r="L103" s="20"/>
    </row>
    <row r="104" spans="1:12" ht="25.5">
      <c r="A104" s="17" t="s">
        <v>2176</v>
      </c>
      <c r="B104" s="31" t="s">
        <v>2168</v>
      </c>
      <c r="C104" s="31" t="s">
        <v>1981</v>
      </c>
      <c r="D104" s="43">
        <v>8000</v>
      </c>
      <c r="E104" s="13">
        <v>41662</v>
      </c>
      <c r="F104" s="13">
        <v>44265</v>
      </c>
      <c r="G104" s="27">
        <v>31479.4</v>
      </c>
      <c r="H104" s="22">
        <f t="shared" si="18"/>
        <v>44739.708333333336</v>
      </c>
      <c r="I104" s="23">
        <f t="shared" si="12"/>
        <v>4097</v>
      </c>
      <c r="J104" s="17" t="str">
        <f t="shared" si="13"/>
        <v>NOT DUE</v>
      </c>
      <c r="K104" s="31" t="s">
        <v>2182</v>
      </c>
      <c r="L104" s="20"/>
    </row>
    <row r="105" spans="1:12">
      <c r="A105" s="17" t="s">
        <v>2177</v>
      </c>
      <c r="B105" s="31" t="s">
        <v>2169</v>
      </c>
      <c r="C105" s="31" t="s">
        <v>2170</v>
      </c>
      <c r="D105" s="43">
        <v>8000</v>
      </c>
      <c r="E105" s="13">
        <v>41662</v>
      </c>
      <c r="F105" s="13">
        <v>44265</v>
      </c>
      <c r="G105" s="27">
        <v>31479.4</v>
      </c>
      <c r="H105" s="22">
        <f t="shared" si="18"/>
        <v>44739.708333333336</v>
      </c>
      <c r="I105" s="23">
        <f t="shared" si="12"/>
        <v>4097</v>
      </c>
      <c r="J105" s="17" t="str">
        <f t="shared" si="13"/>
        <v>NOT DUE</v>
      </c>
      <c r="K105" s="31" t="s">
        <v>2182</v>
      </c>
      <c r="L105" s="20"/>
    </row>
    <row r="106" spans="1:12" ht="25.5">
      <c r="A106" s="17" t="s">
        <v>2178</v>
      </c>
      <c r="B106" s="31" t="s">
        <v>2171</v>
      </c>
      <c r="C106" s="31" t="s">
        <v>37</v>
      </c>
      <c r="D106" s="43">
        <v>8000</v>
      </c>
      <c r="E106" s="13">
        <v>41662</v>
      </c>
      <c r="F106" s="13">
        <v>44265</v>
      </c>
      <c r="G106" s="27">
        <v>31479.4</v>
      </c>
      <c r="H106" s="22">
        <f t="shared" si="18"/>
        <v>44739.708333333336</v>
      </c>
      <c r="I106" s="23">
        <f t="shared" si="12"/>
        <v>4097</v>
      </c>
      <c r="J106" s="17" t="str">
        <f t="shared" si="13"/>
        <v>NOT DUE</v>
      </c>
      <c r="K106" s="31"/>
      <c r="L106" s="20"/>
    </row>
    <row r="107" spans="1:12">
      <c r="A107" s="17" t="s">
        <v>2179</v>
      </c>
      <c r="B107" s="31" t="s">
        <v>2172</v>
      </c>
      <c r="C107" s="31" t="s">
        <v>2170</v>
      </c>
      <c r="D107" s="43">
        <v>8000</v>
      </c>
      <c r="E107" s="13">
        <v>41662</v>
      </c>
      <c r="F107" s="13">
        <v>44265</v>
      </c>
      <c r="G107" s="27">
        <v>31479.4</v>
      </c>
      <c r="H107" s="22">
        <f t="shared" si="18"/>
        <v>44739.708333333336</v>
      </c>
      <c r="I107" s="23">
        <f t="shared" si="12"/>
        <v>4097</v>
      </c>
      <c r="J107" s="17" t="str">
        <f t="shared" si="13"/>
        <v>NOT DUE</v>
      </c>
      <c r="K107" s="31" t="s">
        <v>2182</v>
      </c>
      <c r="L107" s="20"/>
    </row>
    <row r="108" spans="1:12">
      <c r="A108" s="17" t="s">
        <v>2180</v>
      </c>
      <c r="B108" s="31" t="s">
        <v>2172</v>
      </c>
      <c r="C108" s="31" t="s">
        <v>37</v>
      </c>
      <c r="D108" s="43">
        <v>16000</v>
      </c>
      <c r="E108" s="13">
        <v>41662</v>
      </c>
      <c r="F108" s="13">
        <v>44265</v>
      </c>
      <c r="G108" s="27">
        <v>31479.4</v>
      </c>
      <c r="H108" s="22">
        <f>IF(I108&lt;=16000,$F$5+(I108/24),"error")</f>
        <v>45073.041666666664</v>
      </c>
      <c r="I108" s="23">
        <f t="shared" si="12"/>
        <v>12097</v>
      </c>
      <c r="J108" s="17" t="str">
        <f t="shared" si="13"/>
        <v>NOT DUE</v>
      </c>
      <c r="K108" s="31"/>
      <c r="L108" s="20"/>
    </row>
    <row r="109" spans="1:12">
      <c r="A109" s="17" t="s">
        <v>2203</v>
      </c>
      <c r="B109" s="31" t="s">
        <v>2184</v>
      </c>
      <c r="C109" s="31" t="s">
        <v>2185</v>
      </c>
      <c r="D109" s="43">
        <v>8000</v>
      </c>
      <c r="E109" s="13">
        <v>41662</v>
      </c>
      <c r="F109" s="13">
        <v>44265</v>
      </c>
      <c r="G109" s="27">
        <v>31479.4</v>
      </c>
      <c r="H109" s="22">
        <f t="shared" ref="H109:H117" si="19">IF(I109&lt;=8000,$F$5+(I109/24),"error")</f>
        <v>44739.708333333336</v>
      </c>
      <c r="I109" s="23">
        <f t="shared" si="12"/>
        <v>4097</v>
      </c>
      <c r="J109" s="17" t="str">
        <f t="shared" si="13"/>
        <v>NOT DUE</v>
      </c>
      <c r="K109" s="31" t="s">
        <v>2183</v>
      </c>
      <c r="L109" s="20"/>
    </row>
    <row r="110" spans="1:12" ht="25.5">
      <c r="A110" s="17" t="s">
        <v>2204</v>
      </c>
      <c r="B110" s="31" t="s">
        <v>2186</v>
      </c>
      <c r="C110" s="31" t="s">
        <v>2187</v>
      </c>
      <c r="D110" s="43">
        <v>8000</v>
      </c>
      <c r="E110" s="13">
        <v>41662</v>
      </c>
      <c r="F110" s="13">
        <v>44265</v>
      </c>
      <c r="G110" s="27">
        <v>31479.4</v>
      </c>
      <c r="H110" s="22">
        <f t="shared" si="19"/>
        <v>44739.708333333336</v>
      </c>
      <c r="I110" s="23">
        <f t="shared" si="12"/>
        <v>4097</v>
      </c>
      <c r="J110" s="17" t="str">
        <f t="shared" si="13"/>
        <v>NOT DUE</v>
      </c>
      <c r="K110" s="31"/>
      <c r="L110" s="20"/>
    </row>
    <row r="111" spans="1:12" ht="25.5">
      <c r="A111" s="17" t="s">
        <v>2205</v>
      </c>
      <c r="B111" s="31" t="s">
        <v>2188</v>
      </c>
      <c r="C111" s="31" t="s">
        <v>2189</v>
      </c>
      <c r="D111" s="43">
        <v>8000</v>
      </c>
      <c r="E111" s="13">
        <v>41662</v>
      </c>
      <c r="F111" s="13">
        <v>44265</v>
      </c>
      <c r="G111" s="27">
        <v>31479.4</v>
      </c>
      <c r="H111" s="22">
        <f t="shared" si="19"/>
        <v>44739.708333333336</v>
      </c>
      <c r="I111" s="23">
        <f t="shared" si="12"/>
        <v>4097</v>
      </c>
      <c r="J111" s="17" t="str">
        <f t="shared" si="13"/>
        <v>NOT DUE</v>
      </c>
      <c r="K111" s="31"/>
      <c r="L111" s="20"/>
    </row>
    <row r="112" spans="1:12">
      <c r="A112" s="17" t="s">
        <v>2206</v>
      </c>
      <c r="B112" s="31" t="s">
        <v>2190</v>
      </c>
      <c r="C112" s="31" t="s">
        <v>2131</v>
      </c>
      <c r="D112" s="43">
        <v>8000</v>
      </c>
      <c r="E112" s="13">
        <v>41662</v>
      </c>
      <c r="F112" s="13">
        <v>44265</v>
      </c>
      <c r="G112" s="27">
        <v>31479.4</v>
      </c>
      <c r="H112" s="22">
        <f t="shared" si="19"/>
        <v>44739.708333333336</v>
      </c>
      <c r="I112" s="23">
        <f t="shared" si="12"/>
        <v>4097</v>
      </c>
      <c r="J112" s="17" t="str">
        <f t="shared" si="13"/>
        <v>NOT DUE</v>
      </c>
      <c r="K112" s="31"/>
      <c r="L112" s="20"/>
    </row>
    <row r="113" spans="1:12" ht="25.5">
      <c r="A113" s="17" t="s">
        <v>2207</v>
      </c>
      <c r="B113" s="31" t="s">
        <v>2191</v>
      </c>
      <c r="C113" s="31" t="s">
        <v>2192</v>
      </c>
      <c r="D113" s="43">
        <v>8000</v>
      </c>
      <c r="E113" s="13">
        <v>41662</v>
      </c>
      <c r="F113" s="13">
        <v>44265</v>
      </c>
      <c r="G113" s="27">
        <v>31479.4</v>
      </c>
      <c r="H113" s="22">
        <f t="shared" si="19"/>
        <v>44739.708333333336</v>
      </c>
      <c r="I113" s="23">
        <f t="shared" si="12"/>
        <v>4097</v>
      </c>
      <c r="J113" s="17" t="str">
        <f t="shared" si="13"/>
        <v>NOT DUE</v>
      </c>
      <c r="K113" s="31"/>
      <c r="L113" s="20"/>
    </row>
    <row r="114" spans="1:12" ht="25.5">
      <c r="A114" s="17" t="s">
        <v>2208</v>
      </c>
      <c r="B114" s="31" t="s">
        <v>2193</v>
      </c>
      <c r="C114" s="31" t="s">
        <v>2194</v>
      </c>
      <c r="D114" s="43">
        <v>8000</v>
      </c>
      <c r="E114" s="13">
        <v>41662</v>
      </c>
      <c r="F114" s="13">
        <v>44265</v>
      </c>
      <c r="G114" s="27">
        <v>31479.4</v>
      </c>
      <c r="H114" s="22">
        <f t="shared" si="19"/>
        <v>44739.708333333336</v>
      </c>
      <c r="I114" s="23">
        <f t="shared" si="12"/>
        <v>4097</v>
      </c>
      <c r="J114" s="17" t="str">
        <f t="shared" si="13"/>
        <v>NOT DUE</v>
      </c>
      <c r="K114" s="31"/>
      <c r="L114" s="20"/>
    </row>
    <row r="115" spans="1:12">
      <c r="A115" s="17" t="s">
        <v>2209</v>
      </c>
      <c r="B115" s="31" t="s">
        <v>2195</v>
      </c>
      <c r="C115" s="31" t="s">
        <v>2131</v>
      </c>
      <c r="D115" s="43">
        <v>8000</v>
      </c>
      <c r="E115" s="13">
        <v>41662</v>
      </c>
      <c r="F115" s="13">
        <v>44265</v>
      </c>
      <c r="G115" s="27">
        <v>31479.4</v>
      </c>
      <c r="H115" s="22">
        <f t="shared" si="19"/>
        <v>44739.708333333336</v>
      </c>
      <c r="I115" s="23">
        <f t="shared" si="12"/>
        <v>4097</v>
      </c>
      <c r="J115" s="17" t="str">
        <f>IF(I115="","",IF(I115&lt;0,"OVERDUE","NOT DUE"))</f>
        <v>NOT DUE</v>
      </c>
      <c r="K115" s="31"/>
      <c r="L115" s="20"/>
    </row>
    <row r="116" spans="1:12" ht="25.5">
      <c r="A116" s="17" t="s">
        <v>2210</v>
      </c>
      <c r="B116" s="31" t="s">
        <v>2196</v>
      </c>
      <c r="C116" s="31" t="s">
        <v>2197</v>
      </c>
      <c r="D116" s="43">
        <v>8000</v>
      </c>
      <c r="E116" s="13">
        <v>41662</v>
      </c>
      <c r="F116" s="13">
        <v>44265</v>
      </c>
      <c r="G116" s="27">
        <v>31479.4</v>
      </c>
      <c r="H116" s="22">
        <f t="shared" si="19"/>
        <v>44739.708333333336</v>
      </c>
      <c r="I116" s="23">
        <f t="shared" si="12"/>
        <v>4097</v>
      </c>
      <c r="J116" s="17" t="str">
        <f t="shared" si="13"/>
        <v>NOT DUE</v>
      </c>
      <c r="K116" s="31"/>
      <c r="L116" s="20"/>
    </row>
    <row r="117" spans="1:12">
      <c r="A117" s="17" t="s">
        <v>2211</v>
      </c>
      <c r="B117" s="31" t="s">
        <v>2198</v>
      </c>
      <c r="C117" s="31" t="s">
        <v>1930</v>
      </c>
      <c r="D117" s="43">
        <v>8000</v>
      </c>
      <c r="E117" s="13">
        <v>41662</v>
      </c>
      <c r="F117" s="13">
        <v>44265</v>
      </c>
      <c r="G117" s="27">
        <v>31479.4</v>
      </c>
      <c r="H117" s="22">
        <f t="shared" si="19"/>
        <v>44739.708333333336</v>
      </c>
      <c r="I117" s="23">
        <f t="shared" si="12"/>
        <v>4097</v>
      </c>
      <c r="J117" s="17" t="str">
        <f t="shared" si="13"/>
        <v>NOT DUE</v>
      </c>
      <c r="K117" s="31"/>
      <c r="L117" s="20"/>
    </row>
    <row r="118" spans="1:12">
      <c r="A118" s="17" t="s">
        <v>2212</v>
      </c>
      <c r="B118" s="31" t="s">
        <v>2199</v>
      </c>
      <c r="C118" s="31" t="s">
        <v>2200</v>
      </c>
      <c r="D118" s="43">
        <v>4000</v>
      </c>
      <c r="E118" s="13">
        <v>41662</v>
      </c>
      <c r="F118" s="13">
        <v>44265</v>
      </c>
      <c r="G118" s="27">
        <v>31479.4</v>
      </c>
      <c r="H118" s="22">
        <f>IF(I118&lt;=4000,$F$5+(I118/24),"error")</f>
        <v>44573.041666666664</v>
      </c>
      <c r="I118" s="23">
        <f t="shared" si="12"/>
        <v>97</v>
      </c>
      <c r="J118" s="17" t="str">
        <f t="shared" si="13"/>
        <v>NOT DUE</v>
      </c>
      <c r="K118" s="31"/>
      <c r="L118" s="20"/>
    </row>
    <row r="119" spans="1:12">
      <c r="A119" s="17" t="s">
        <v>2213</v>
      </c>
      <c r="B119" s="31" t="s">
        <v>2201</v>
      </c>
      <c r="C119" s="31" t="s">
        <v>37</v>
      </c>
      <c r="D119" s="43">
        <v>24000</v>
      </c>
      <c r="E119" s="13">
        <v>41662</v>
      </c>
      <c r="F119" s="13">
        <v>44265</v>
      </c>
      <c r="G119" s="27">
        <v>31479.4</v>
      </c>
      <c r="H119" s="22">
        <f>IF(I119&lt;=24000,$F$5+(I119/24),"error")</f>
        <v>45406.375</v>
      </c>
      <c r="I119" s="23">
        <f t="shared" si="12"/>
        <v>20097</v>
      </c>
      <c r="J119" s="17" t="str">
        <f t="shared" si="13"/>
        <v>NOT DUE</v>
      </c>
      <c r="K119" s="31" t="s">
        <v>2216</v>
      </c>
      <c r="L119" s="20"/>
    </row>
    <row r="120" spans="1:12" ht="38.25">
      <c r="A120" s="17" t="s">
        <v>2214</v>
      </c>
      <c r="B120" s="31" t="s">
        <v>2202</v>
      </c>
      <c r="C120" s="31" t="s">
        <v>37</v>
      </c>
      <c r="D120" s="43">
        <v>4000</v>
      </c>
      <c r="E120" s="13">
        <v>41662</v>
      </c>
      <c r="F120" s="13">
        <v>44564</v>
      </c>
      <c r="G120" s="27">
        <v>35382.400000000001</v>
      </c>
      <c r="H120" s="22">
        <f>IF(I120&lt;=4000,$F$5+(I120/24),"error")</f>
        <v>44735.666666666664</v>
      </c>
      <c r="I120" s="23">
        <f t="shared" si="12"/>
        <v>4000</v>
      </c>
      <c r="J120" s="17" t="str">
        <f t="shared" si="13"/>
        <v>NOT DUE</v>
      </c>
      <c r="K120" s="31" t="s">
        <v>2215</v>
      </c>
      <c r="L120" s="20"/>
    </row>
    <row r="121" spans="1:12" ht="38.25">
      <c r="A121" s="17" t="s">
        <v>5149</v>
      </c>
      <c r="B121" s="31" t="s">
        <v>5136</v>
      </c>
      <c r="C121" s="31" t="s">
        <v>552</v>
      </c>
      <c r="D121" s="43">
        <v>24</v>
      </c>
      <c r="E121" s="13">
        <v>41662</v>
      </c>
      <c r="F121" s="13">
        <f>'CMP01 Main Air Compressor No.1'!F33</f>
        <v>44570</v>
      </c>
      <c r="G121" s="27">
        <f>F4</f>
        <v>35382.400000000001</v>
      </c>
      <c r="H121" s="22">
        <f>IF(I121&lt;=24,F121+(D121/24),"error")</f>
        <v>44571</v>
      </c>
      <c r="I121" s="23">
        <f>D121-($F$4-G121)</f>
        <v>24</v>
      </c>
      <c r="J121" s="17" t="str">
        <f>IF(I121="","",IF(I121&lt;0,"OVERDUE","NOT DUE"))</f>
        <v>NOT DUE</v>
      </c>
      <c r="K121" s="31" t="s">
        <v>2215</v>
      </c>
      <c r="L121" s="20"/>
    </row>
    <row r="122" spans="1:12">
      <c r="A122"/>
      <c r="C122" s="224"/>
      <c r="D122"/>
    </row>
    <row r="123" spans="1:12">
      <c r="A123"/>
      <c r="C123" s="224"/>
      <c r="D123"/>
    </row>
    <row r="124" spans="1:12">
      <c r="A124"/>
      <c r="C124" s="224"/>
      <c r="D124"/>
    </row>
    <row r="125" spans="1:12">
      <c r="A125"/>
      <c r="B125" s="255" t="s">
        <v>5143</v>
      </c>
      <c r="C125"/>
      <c r="D125" s="255" t="s">
        <v>5144</v>
      </c>
      <c r="H125" s="255" t="s">
        <v>5145</v>
      </c>
    </row>
    <row r="126" spans="1:12">
      <c r="A126"/>
      <c r="C126"/>
      <c r="D126"/>
    </row>
    <row r="127" spans="1:12">
      <c r="A127"/>
      <c r="C127" s="374" t="s">
        <v>5303</v>
      </c>
      <c r="D127"/>
      <c r="E127" s="380" t="s">
        <v>5304</v>
      </c>
      <c r="F127" s="380"/>
      <c r="G127" s="380"/>
      <c r="I127" s="446" t="s">
        <v>5292</v>
      </c>
      <c r="J127" s="446"/>
      <c r="K127" s="446"/>
    </row>
    <row r="128" spans="1:12">
      <c r="A128"/>
      <c r="C128" s="254" t="s">
        <v>5146</v>
      </c>
      <c r="D128"/>
      <c r="E128" s="381" t="s">
        <v>5147</v>
      </c>
      <c r="F128" s="381"/>
      <c r="G128" s="381"/>
      <c r="I128" s="381" t="s">
        <v>5148</v>
      </c>
      <c r="J128" s="381"/>
      <c r="K128" s="381"/>
    </row>
    <row r="129" spans="1:11">
      <c r="A129"/>
      <c r="C129"/>
      <c r="D129"/>
      <c r="I129" s="257"/>
      <c r="J129" s="257"/>
      <c r="K129" s="257"/>
    </row>
  </sheetData>
  <sheetProtection selectLockedCells="1"/>
  <mergeCells count="13">
    <mergeCell ref="A1:B1"/>
    <mergeCell ref="D1:E1"/>
    <mergeCell ref="A2:B2"/>
    <mergeCell ref="D2:E2"/>
    <mergeCell ref="A3:B3"/>
    <mergeCell ref="D3:E3"/>
    <mergeCell ref="E127:G127"/>
    <mergeCell ref="I127:K127"/>
    <mergeCell ref="E128:G128"/>
    <mergeCell ref="I128:K128"/>
    <mergeCell ref="A4:B4"/>
    <mergeCell ref="D4:E4"/>
    <mergeCell ref="A5:B5"/>
  </mergeCells>
  <phoneticPr fontId="39" type="noConversion"/>
  <conditionalFormatting sqref="J8:J120">
    <cfRule type="cellIs" dxfId="64" priority="2" operator="equal">
      <formula>"overdue"</formula>
    </cfRule>
  </conditionalFormatting>
  <conditionalFormatting sqref="J121">
    <cfRule type="cellIs" dxfId="63"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00000"/>
  </sheetPr>
  <dimension ref="A1:N128"/>
  <sheetViews>
    <sheetView topLeftCell="A118" zoomScale="70" zoomScaleNormal="70" workbookViewId="0">
      <selection activeCell="H8" sqref="H8"/>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3.7109375" customWidth="1"/>
    <col min="7" max="7" width="10.7109375" customWidth="1"/>
    <col min="8" max="8" width="11.7109375" customWidth="1"/>
    <col min="9" max="9" width="12" customWidth="1"/>
    <col min="10" max="10" width="10.7109375" customWidth="1"/>
    <col min="11" max="11" width="21.7109375" customWidth="1"/>
    <col min="12" max="12" width="21.7109375" style="206" customWidth="1"/>
    <col min="13" max="13" width="11.5703125" customWidth="1"/>
  </cols>
  <sheetData>
    <row r="1" spans="1:12"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2217</v>
      </c>
      <c r="D3" s="384" t="s">
        <v>12</v>
      </c>
      <c r="E3" s="384"/>
      <c r="F3" s="5" t="s">
        <v>2218</v>
      </c>
    </row>
    <row r="4" spans="1:12" ht="18" customHeight="1">
      <c r="A4" s="382" t="s">
        <v>77</v>
      </c>
      <c r="B4" s="382"/>
      <c r="C4" s="37" t="s">
        <v>1904</v>
      </c>
      <c r="D4" s="384" t="s">
        <v>15</v>
      </c>
      <c r="E4" s="384"/>
      <c r="F4" s="322">
        <f>'Running Hours'!B22</f>
        <v>30973.200000000001</v>
      </c>
    </row>
    <row r="5" spans="1:12" ht="18" customHeight="1">
      <c r="A5" s="382" t="s">
        <v>78</v>
      </c>
      <c r="B5" s="382"/>
      <c r="C5" s="38" t="s">
        <v>1903</v>
      </c>
      <c r="D5" s="46"/>
      <c r="E5" s="282" t="s">
        <v>2946</v>
      </c>
      <c r="F5" s="13">
        <f>'Running Hours'!D3</f>
        <v>44569</v>
      </c>
      <c r="G5" s="261"/>
      <c r="H5" s="261"/>
      <c r="I5" s="261"/>
      <c r="J5" s="261"/>
      <c r="K5" s="261"/>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272"/>
    </row>
    <row r="8" spans="1:12" ht="35.1" customHeight="1">
      <c r="A8" s="17" t="s">
        <v>2219</v>
      </c>
      <c r="B8" s="31" t="s">
        <v>1905</v>
      </c>
      <c r="C8" s="31" t="s">
        <v>1906</v>
      </c>
      <c r="D8" s="43">
        <v>2000</v>
      </c>
      <c r="E8" s="13">
        <v>41662</v>
      </c>
      <c r="F8" s="13">
        <v>44480</v>
      </c>
      <c r="G8" s="14">
        <v>30536</v>
      </c>
      <c r="H8" s="22">
        <f>IF(I8&lt;=2000,$F$5+(I8/24),"error")</f>
        <v>44634.116666666669</v>
      </c>
      <c r="I8" s="23">
        <f>D8-($F$4-G8)</f>
        <v>1562.7999999999993</v>
      </c>
      <c r="J8" s="17" t="str">
        <f t="shared" ref="J8:J39" si="0">IF(I8="","",IF(I8&lt;0,"OVERDUE","NOT DUE"))</f>
        <v>NOT DUE</v>
      </c>
      <c r="K8" s="31" t="s">
        <v>1965</v>
      </c>
      <c r="L8" s="273"/>
    </row>
    <row r="9" spans="1:12" ht="35.1" customHeight="1">
      <c r="A9" s="17" t="s">
        <v>2220</v>
      </c>
      <c r="B9" s="31" t="s">
        <v>1907</v>
      </c>
      <c r="C9" s="31" t="s">
        <v>1908</v>
      </c>
      <c r="D9" s="43">
        <v>2000</v>
      </c>
      <c r="E9" s="13">
        <v>41662</v>
      </c>
      <c r="F9" s="13">
        <v>44480</v>
      </c>
      <c r="G9" s="14">
        <v>30536</v>
      </c>
      <c r="H9" s="22">
        <f t="shared" ref="H9:H36" si="1">IF(I9&lt;=2000,$F$5+(I9/24),"error")</f>
        <v>44634.116666666669</v>
      </c>
      <c r="I9" s="23">
        <f t="shared" ref="I9:I39" si="2">D9-($F$4-G9)</f>
        <v>1562.7999999999993</v>
      </c>
      <c r="J9" s="17" t="str">
        <f t="shared" si="0"/>
        <v>NOT DUE</v>
      </c>
      <c r="K9" s="31" t="s">
        <v>1966</v>
      </c>
      <c r="L9" s="20" t="s">
        <v>5251</v>
      </c>
    </row>
    <row r="10" spans="1:12" ht="35.1" customHeight="1">
      <c r="A10" s="17" t="s">
        <v>2221</v>
      </c>
      <c r="B10" s="31" t="s">
        <v>1909</v>
      </c>
      <c r="C10" s="31" t="s">
        <v>1910</v>
      </c>
      <c r="D10" s="43">
        <v>2000</v>
      </c>
      <c r="E10" s="13">
        <v>41662</v>
      </c>
      <c r="F10" s="13">
        <v>44480</v>
      </c>
      <c r="G10" s="14">
        <v>30536</v>
      </c>
      <c r="H10" s="22">
        <f t="shared" si="1"/>
        <v>44634.116666666669</v>
      </c>
      <c r="I10" s="23">
        <f t="shared" si="2"/>
        <v>1562.7999999999993</v>
      </c>
      <c r="J10" s="17" t="str">
        <f t="shared" si="0"/>
        <v>NOT DUE</v>
      </c>
      <c r="K10" s="31" t="s">
        <v>1966</v>
      </c>
      <c r="L10" s="273"/>
    </row>
    <row r="11" spans="1:12" ht="35.1" customHeight="1">
      <c r="A11" s="17" t="s">
        <v>2222</v>
      </c>
      <c r="B11" s="31" t="s">
        <v>1911</v>
      </c>
      <c r="C11" s="31" t="s">
        <v>1912</v>
      </c>
      <c r="D11" s="43">
        <v>2000</v>
      </c>
      <c r="E11" s="13">
        <v>41662</v>
      </c>
      <c r="F11" s="13">
        <v>44480</v>
      </c>
      <c r="G11" s="14">
        <v>30536</v>
      </c>
      <c r="H11" s="22">
        <f t="shared" si="1"/>
        <v>44634.116666666669</v>
      </c>
      <c r="I11" s="23">
        <f t="shared" si="2"/>
        <v>1562.7999999999993</v>
      </c>
      <c r="J11" s="17" t="str">
        <f t="shared" si="0"/>
        <v>NOT DUE</v>
      </c>
      <c r="K11" s="31" t="s">
        <v>1966</v>
      </c>
      <c r="L11" s="273"/>
    </row>
    <row r="12" spans="1:12" ht="35.1" customHeight="1">
      <c r="A12" s="17" t="s">
        <v>2223</v>
      </c>
      <c r="B12" s="31" t="s">
        <v>1913</v>
      </c>
      <c r="C12" s="31" t="s">
        <v>1914</v>
      </c>
      <c r="D12" s="43">
        <v>2000</v>
      </c>
      <c r="E12" s="13">
        <v>41662</v>
      </c>
      <c r="F12" s="13">
        <v>44480</v>
      </c>
      <c r="G12" s="14">
        <v>30536</v>
      </c>
      <c r="H12" s="22">
        <f t="shared" si="1"/>
        <v>44634.116666666669</v>
      </c>
      <c r="I12" s="23">
        <f t="shared" si="2"/>
        <v>1562.7999999999993</v>
      </c>
      <c r="J12" s="17" t="str">
        <f t="shared" si="0"/>
        <v>NOT DUE</v>
      </c>
      <c r="K12" s="31"/>
      <c r="L12" s="273"/>
    </row>
    <row r="13" spans="1:12" ht="35.1" customHeight="1">
      <c r="A13" s="17" t="s">
        <v>2224</v>
      </c>
      <c r="B13" s="31" t="s">
        <v>1986</v>
      </c>
      <c r="C13" s="31" t="s">
        <v>1915</v>
      </c>
      <c r="D13" s="43">
        <v>2000</v>
      </c>
      <c r="E13" s="13">
        <v>41662</v>
      </c>
      <c r="F13" s="13">
        <v>44480</v>
      </c>
      <c r="G13" s="14">
        <v>30536</v>
      </c>
      <c r="H13" s="22">
        <f t="shared" si="1"/>
        <v>44634.116666666669</v>
      </c>
      <c r="I13" s="23">
        <f t="shared" si="2"/>
        <v>1562.7999999999993</v>
      </c>
      <c r="J13" s="17" t="str">
        <f t="shared" si="0"/>
        <v>NOT DUE</v>
      </c>
      <c r="K13" s="31" t="s">
        <v>1967</v>
      </c>
      <c r="L13" s="273"/>
    </row>
    <row r="14" spans="1:12" ht="35.1" customHeight="1">
      <c r="A14" s="17" t="s">
        <v>2225</v>
      </c>
      <c r="B14" s="31" t="s">
        <v>1987</v>
      </c>
      <c r="C14" s="31" t="s">
        <v>1916</v>
      </c>
      <c r="D14" s="43">
        <v>2000</v>
      </c>
      <c r="E14" s="13">
        <v>41662</v>
      </c>
      <c r="F14" s="13">
        <v>44480</v>
      </c>
      <c r="G14" s="14">
        <v>30536</v>
      </c>
      <c r="H14" s="22">
        <f t="shared" si="1"/>
        <v>44634.116666666669</v>
      </c>
      <c r="I14" s="23">
        <f t="shared" si="2"/>
        <v>1562.7999999999993</v>
      </c>
      <c r="J14" s="17" t="str">
        <f t="shared" si="0"/>
        <v>NOT DUE</v>
      </c>
      <c r="K14" s="31" t="s">
        <v>1967</v>
      </c>
      <c r="L14" s="273"/>
    </row>
    <row r="15" spans="1:12" ht="35.1" customHeight="1">
      <c r="A15" s="17" t="s">
        <v>2226</v>
      </c>
      <c r="B15" s="31" t="s">
        <v>1917</v>
      </c>
      <c r="C15" s="31" t="s">
        <v>1918</v>
      </c>
      <c r="D15" s="43">
        <v>2000</v>
      </c>
      <c r="E15" s="13">
        <v>41662</v>
      </c>
      <c r="F15" s="13">
        <v>44480</v>
      </c>
      <c r="G15" s="14">
        <v>30536</v>
      </c>
      <c r="H15" s="22">
        <f t="shared" si="1"/>
        <v>44634.116666666669</v>
      </c>
      <c r="I15" s="23">
        <f t="shared" si="2"/>
        <v>1562.7999999999993</v>
      </c>
      <c r="J15" s="17" t="str">
        <f t="shared" si="0"/>
        <v>NOT DUE</v>
      </c>
      <c r="K15" s="31"/>
      <c r="L15" s="273"/>
    </row>
    <row r="16" spans="1:12" ht="35.1" customHeight="1">
      <c r="A16" s="17" t="s">
        <v>2227</v>
      </c>
      <c r="B16" s="31" t="s">
        <v>1919</v>
      </c>
      <c r="C16" s="31" t="s">
        <v>1920</v>
      </c>
      <c r="D16" s="43">
        <v>2000</v>
      </c>
      <c r="E16" s="13">
        <v>41662</v>
      </c>
      <c r="F16" s="13">
        <v>44480</v>
      </c>
      <c r="G16" s="14">
        <v>30536</v>
      </c>
      <c r="H16" s="22">
        <f t="shared" si="1"/>
        <v>44634.116666666669</v>
      </c>
      <c r="I16" s="23">
        <f t="shared" si="2"/>
        <v>1562.7999999999993</v>
      </c>
      <c r="J16" s="17" t="str">
        <f t="shared" si="0"/>
        <v>NOT DUE</v>
      </c>
      <c r="K16" s="31"/>
      <c r="L16" s="273"/>
    </row>
    <row r="17" spans="1:12" ht="35.1" customHeight="1">
      <c r="A17" s="17" t="s">
        <v>2228</v>
      </c>
      <c r="B17" s="31" t="s">
        <v>1921</v>
      </c>
      <c r="C17" s="31" t="s">
        <v>1920</v>
      </c>
      <c r="D17" s="43">
        <v>2000</v>
      </c>
      <c r="E17" s="13">
        <v>41662</v>
      </c>
      <c r="F17" s="13">
        <v>44480</v>
      </c>
      <c r="G17" s="14">
        <v>30536</v>
      </c>
      <c r="H17" s="22">
        <f t="shared" si="1"/>
        <v>44634.116666666669</v>
      </c>
      <c r="I17" s="23">
        <f t="shared" si="2"/>
        <v>1562.7999999999993</v>
      </c>
      <c r="J17" s="17" t="str">
        <f t="shared" si="0"/>
        <v>NOT DUE</v>
      </c>
      <c r="K17" s="31" t="s">
        <v>1967</v>
      </c>
      <c r="L17" s="273"/>
    </row>
    <row r="18" spans="1:12" ht="35.1" customHeight="1">
      <c r="A18" s="17" t="s">
        <v>2229</v>
      </c>
      <c r="B18" s="31" t="s">
        <v>1922</v>
      </c>
      <c r="C18" s="31" t="s">
        <v>1923</v>
      </c>
      <c r="D18" s="43">
        <v>2000</v>
      </c>
      <c r="E18" s="13">
        <v>41662</v>
      </c>
      <c r="F18" s="13">
        <v>44480</v>
      </c>
      <c r="G18" s="14">
        <v>30536</v>
      </c>
      <c r="H18" s="22">
        <f t="shared" si="1"/>
        <v>44634.116666666669</v>
      </c>
      <c r="I18" s="23">
        <f t="shared" si="2"/>
        <v>1562.7999999999993</v>
      </c>
      <c r="J18" s="17" t="str">
        <f t="shared" si="0"/>
        <v>NOT DUE</v>
      </c>
      <c r="K18" s="31" t="s">
        <v>1967</v>
      </c>
      <c r="L18" s="273"/>
    </row>
    <row r="19" spans="1:12" ht="35.1" customHeight="1">
      <c r="A19" s="17" t="s">
        <v>2230</v>
      </c>
      <c r="B19" s="31" t="s">
        <v>1924</v>
      </c>
      <c r="C19" s="31" t="s">
        <v>1925</v>
      </c>
      <c r="D19" s="43">
        <v>2000</v>
      </c>
      <c r="E19" s="13">
        <v>41662</v>
      </c>
      <c r="F19" s="13">
        <v>44480</v>
      </c>
      <c r="G19" s="14">
        <v>30536</v>
      </c>
      <c r="H19" s="22">
        <f t="shared" si="1"/>
        <v>44634.116666666669</v>
      </c>
      <c r="I19" s="23">
        <f t="shared" si="2"/>
        <v>1562.7999999999993</v>
      </c>
      <c r="J19" s="17" t="str">
        <f t="shared" si="0"/>
        <v>NOT DUE</v>
      </c>
      <c r="K19" s="31" t="s">
        <v>1967</v>
      </c>
      <c r="L19" s="273"/>
    </row>
    <row r="20" spans="1:12" ht="35.1" customHeight="1">
      <c r="A20" s="17" t="s">
        <v>2231</v>
      </c>
      <c r="B20" s="31" t="s">
        <v>1926</v>
      </c>
      <c r="C20" s="31" t="s">
        <v>1925</v>
      </c>
      <c r="D20" s="43">
        <v>2000</v>
      </c>
      <c r="E20" s="13">
        <v>41662</v>
      </c>
      <c r="F20" s="13">
        <v>44480</v>
      </c>
      <c r="G20" s="14">
        <v>30536</v>
      </c>
      <c r="H20" s="22">
        <f t="shared" si="1"/>
        <v>44634.116666666669</v>
      </c>
      <c r="I20" s="23">
        <f t="shared" si="2"/>
        <v>1562.7999999999993</v>
      </c>
      <c r="J20" s="17" t="str">
        <f t="shared" si="0"/>
        <v>NOT DUE</v>
      </c>
      <c r="K20" s="31" t="s">
        <v>1967</v>
      </c>
      <c r="L20" s="273"/>
    </row>
    <row r="21" spans="1:12" ht="35.1" customHeight="1">
      <c r="A21" s="17" t="s">
        <v>2232</v>
      </c>
      <c r="B21" s="31" t="s">
        <v>1927</v>
      </c>
      <c r="C21" s="31" t="s">
        <v>1928</v>
      </c>
      <c r="D21" s="43">
        <v>2000</v>
      </c>
      <c r="E21" s="13">
        <v>41662</v>
      </c>
      <c r="F21" s="13">
        <v>44480</v>
      </c>
      <c r="G21" s="14">
        <v>30536</v>
      </c>
      <c r="H21" s="22">
        <f t="shared" si="1"/>
        <v>44634.116666666669</v>
      </c>
      <c r="I21" s="23">
        <f t="shared" si="2"/>
        <v>1562.7999999999993</v>
      </c>
      <c r="J21" s="17" t="str">
        <f t="shared" si="0"/>
        <v>NOT DUE</v>
      </c>
      <c r="K21" s="31" t="s">
        <v>1967</v>
      </c>
      <c r="L21" s="273"/>
    </row>
    <row r="22" spans="1:12" ht="35.1" customHeight="1">
      <c r="A22" s="17" t="s">
        <v>2233</v>
      </c>
      <c r="B22" s="31" t="s">
        <v>1988</v>
      </c>
      <c r="C22" s="31" t="s">
        <v>1925</v>
      </c>
      <c r="D22" s="43">
        <v>2000</v>
      </c>
      <c r="E22" s="13">
        <v>41662</v>
      </c>
      <c r="F22" s="13">
        <v>44480</v>
      </c>
      <c r="G22" s="14">
        <v>30536</v>
      </c>
      <c r="H22" s="22">
        <f t="shared" si="1"/>
        <v>44634.116666666669</v>
      </c>
      <c r="I22" s="23">
        <f t="shared" si="2"/>
        <v>1562.7999999999993</v>
      </c>
      <c r="J22" s="17" t="str">
        <f t="shared" si="0"/>
        <v>NOT DUE</v>
      </c>
      <c r="K22" s="31" t="s">
        <v>1967</v>
      </c>
      <c r="L22" s="273"/>
    </row>
    <row r="23" spans="1:12" ht="35.1" customHeight="1">
      <c r="A23" s="17" t="s">
        <v>2234</v>
      </c>
      <c r="B23" s="31" t="s">
        <v>1929</v>
      </c>
      <c r="C23" s="31" t="s">
        <v>1930</v>
      </c>
      <c r="D23" s="43">
        <v>2000</v>
      </c>
      <c r="E23" s="13">
        <v>41662</v>
      </c>
      <c r="F23" s="13">
        <v>44480</v>
      </c>
      <c r="G23" s="14">
        <v>30536</v>
      </c>
      <c r="H23" s="22">
        <f t="shared" si="1"/>
        <v>44634.116666666669</v>
      </c>
      <c r="I23" s="23">
        <f t="shared" si="2"/>
        <v>1562.7999999999993</v>
      </c>
      <c r="J23" s="17" t="str">
        <f t="shared" si="0"/>
        <v>NOT DUE</v>
      </c>
      <c r="K23" s="31" t="s">
        <v>1967</v>
      </c>
      <c r="L23" s="273"/>
    </row>
    <row r="24" spans="1:12" ht="35.1" customHeight="1">
      <c r="A24" s="17" t="s">
        <v>2235</v>
      </c>
      <c r="B24" s="31" t="s">
        <v>1931</v>
      </c>
      <c r="C24" s="31" t="s">
        <v>24</v>
      </c>
      <c r="D24" s="43">
        <v>2000</v>
      </c>
      <c r="E24" s="13">
        <v>41662</v>
      </c>
      <c r="F24" s="13">
        <v>44480</v>
      </c>
      <c r="G24" s="14">
        <v>30536</v>
      </c>
      <c r="H24" s="22">
        <f t="shared" si="1"/>
        <v>44634.116666666669</v>
      </c>
      <c r="I24" s="23">
        <f t="shared" si="2"/>
        <v>1562.7999999999993</v>
      </c>
      <c r="J24" s="17" t="str">
        <f t="shared" si="0"/>
        <v>NOT DUE</v>
      </c>
      <c r="K24" s="31" t="s">
        <v>1968</v>
      </c>
      <c r="L24" s="273"/>
    </row>
    <row r="25" spans="1:12" ht="35.1" customHeight="1">
      <c r="A25" s="17" t="s">
        <v>2236</v>
      </c>
      <c r="B25" s="31" t="s">
        <v>1932</v>
      </c>
      <c r="C25" s="31" t="s">
        <v>1933</v>
      </c>
      <c r="D25" s="43">
        <v>2000</v>
      </c>
      <c r="E25" s="13">
        <v>41662</v>
      </c>
      <c r="F25" s="13">
        <v>44480</v>
      </c>
      <c r="G25" s="14">
        <v>30536</v>
      </c>
      <c r="H25" s="22">
        <f t="shared" si="1"/>
        <v>44634.116666666669</v>
      </c>
      <c r="I25" s="23">
        <f t="shared" si="2"/>
        <v>1562.7999999999993</v>
      </c>
      <c r="J25" s="17" t="str">
        <f t="shared" si="0"/>
        <v>NOT DUE</v>
      </c>
      <c r="K25" s="31" t="s">
        <v>1968</v>
      </c>
      <c r="L25" s="273"/>
    </row>
    <row r="26" spans="1:12" ht="35.1" customHeight="1">
      <c r="A26" s="17" t="s">
        <v>2237</v>
      </c>
      <c r="B26" s="31" t="s">
        <v>1934</v>
      </c>
      <c r="C26" s="31" t="s">
        <v>1935</v>
      </c>
      <c r="D26" s="43">
        <v>2000</v>
      </c>
      <c r="E26" s="13">
        <v>41662</v>
      </c>
      <c r="F26" s="13">
        <v>44480</v>
      </c>
      <c r="G26" s="14">
        <v>30536</v>
      </c>
      <c r="H26" s="22">
        <f t="shared" si="1"/>
        <v>44634.116666666669</v>
      </c>
      <c r="I26" s="23">
        <f t="shared" si="2"/>
        <v>1562.7999999999993</v>
      </c>
      <c r="J26" s="17" t="str">
        <f t="shared" si="0"/>
        <v>NOT DUE</v>
      </c>
      <c r="K26" s="31" t="s">
        <v>1968</v>
      </c>
      <c r="L26" s="273"/>
    </row>
    <row r="27" spans="1:12" ht="35.1" customHeight="1">
      <c r="A27" s="17" t="s">
        <v>2238</v>
      </c>
      <c r="B27" s="31" t="s">
        <v>1936</v>
      </c>
      <c r="C27" s="31" t="s">
        <v>1925</v>
      </c>
      <c r="D27" s="43">
        <v>2000</v>
      </c>
      <c r="E27" s="13">
        <v>41662</v>
      </c>
      <c r="F27" s="13">
        <v>44480</v>
      </c>
      <c r="G27" s="14">
        <v>30536</v>
      </c>
      <c r="H27" s="22">
        <f t="shared" si="1"/>
        <v>44634.116666666669</v>
      </c>
      <c r="I27" s="23">
        <f t="shared" si="2"/>
        <v>1562.7999999999993</v>
      </c>
      <c r="J27" s="17" t="str">
        <f t="shared" si="0"/>
        <v>NOT DUE</v>
      </c>
      <c r="K27" s="31" t="s">
        <v>1969</v>
      </c>
      <c r="L27" s="273"/>
    </row>
    <row r="28" spans="1:12" ht="35.1" customHeight="1">
      <c r="A28" s="17" t="s">
        <v>2239</v>
      </c>
      <c r="B28" s="31" t="s">
        <v>1937</v>
      </c>
      <c r="C28" s="31" t="s">
        <v>1938</v>
      </c>
      <c r="D28" s="43">
        <v>2000</v>
      </c>
      <c r="E28" s="13">
        <v>41662</v>
      </c>
      <c r="F28" s="13">
        <v>44480</v>
      </c>
      <c r="G28" s="14">
        <v>30536</v>
      </c>
      <c r="H28" s="22">
        <f t="shared" si="1"/>
        <v>44634.116666666669</v>
      </c>
      <c r="I28" s="23">
        <f t="shared" si="2"/>
        <v>1562.7999999999993</v>
      </c>
      <c r="J28" s="17" t="str">
        <f t="shared" si="0"/>
        <v>NOT DUE</v>
      </c>
      <c r="K28" s="31" t="s">
        <v>1969</v>
      </c>
      <c r="L28" s="273"/>
    </row>
    <row r="29" spans="1:12" ht="35.1" customHeight="1">
      <c r="A29" s="17" t="s">
        <v>2240</v>
      </c>
      <c r="B29" s="31" t="s">
        <v>1939</v>
      </c>
      <c r="C29" s="31" t="s">
        <v>1940</v>
      </c>
      <c r="D29" s="43">
        <v>2000</v>
      </c>
      <c r="E29" s="13">
        <v>41662</v>
      </c>
      <c r="F29" s="13">
        <v>44480</v>
      </c>
      <c r="G29" s="14">
        <v>30536</v>
      </c>
      <c r="H29" s="22">
        <f t="shared" si="1"/>
        <v>44634.116666666669</v>
      </c>
      <c r="I29" s="23">
        <f t="shared" si="2"/>
        <v>1562.7999999999993</v>
      </c>
      <c r="J29" s="17" t="str">
        <f t="shared" si="0"/>
        <v>NOT DUE</v>
      </c>
      <c r="K29" s="31" t="s">
        <v>1968</v>
      </c>
      <c r="L29" s="273"/>
    </row>
    <row r="30" spans="1:12" ht="35.1" customHeight="1">
      <c r="A30" s="17" t="s">
        <v>2241</v>
      </c>
      <c r="B30" s="31" t="s">
        <v>1941</v>
      </c>
      <c r="C30" s="31" t="s">
        <v>1914</v>
      </c>
      <c r="D30" s="43">
        <v>2000</v>
      </c>
      <c r="E30" s="13">
        <v>41662</v>
      </c>
      <c r="F30" s="13">
        <v>44480</v>
      </c>
      <c r="G30" s="14">
        <v>30536</v>
      </c>
      <c r="H30" s="22">
        <f t="shared" si="1"/>
        <v>44634.116666666669</v>
      </c>
      <c r="I30" s="23">
        <f t="shared" si="2"/>
        <v>1562.7999999999993</v>
      </c>
      <c r="J30" s="17" t="str">
        <f t="shared" si="0"/>
        <v>NOT DUE</v>
      </c>
      <c r="K30" s="31"/>
      <c r="L30" s="273"/>
    </row>
    <row r="31" spans="1:12" ht="35.1" customHeight="1">
      <c r="A31" s="17" t="s">
        <v>2242</v>
      </c>
      <c r="B31" s="31" t="s">
        <v>1989</v>
      </c>
      <c r="C31" s="31" t="s">
        <v>1942</v>
      </c>
      <c r="D31" s="43">
        <v>2000</v>
      </c>
      <c r="E31" s="13">
        <v>41662</v>
      </c>
      <c r="F31" s="13">
        <v>44480</v>
      </c>
      <c r="G31" s="14">
        <v>30536</v>
      </c>
      <c r="H31" s="22">
        <f t="shared" si="1"/>
        <v>44634.116666666669</v>
      </c>
      <c r="I31" s="23">
        <f t="shared" si="2"/>
        <v>1562.7999999999993</v>
      </c>
      <c r="J31" s="17" t="str">
        <f t="shared" si="0"/>
        <v>NOT DUE</v>
      </c>
      <c r="K31" s="31" t="s">
        <v>1968</v>
      </c>
      <c r="L31" s="273"/>
    </row>
    <row r="32" spans="1:12" ht="35.1" customHeight="1">
      <c r="A32" s="17" t="s">
        <v>2243</v>
      </c>
      <c r="B32" s="31" t="s">
        <v>1943</v>
      </c>
      <c r="C32" s="31" t="s">
        <v>1944</v>
      </c>
      <c r="D32" s="43">
        <v>2000</v>
      </c>
      <c r="E32" s="13">
        <v>41662</v>
      </c>
      <c r="F32" s="13">
        <v>44480</v>
      </c>
      <c r="G32" s="14">
        <v>30536</v>
      </c>
      <c r="H32" s="22">
        <f t="shared" si="1"/>
        <v>44634.116666666669</v>
      </c>
      <c r="I32" s="23">
        <f t="shared" si="2"/>
        <v>1562.7999999999993</v>
      </c>
      <c r="J32" s="17" t="str">
        <f t="shared" si="0"/>
        <v>NOT DUE</v>
      </c>
      <c r="K32" s="31" t="s">
        <v>1970</v>
      </c>
      <c r="L32" s="273"/>
    </row>
    <row r="33" spans="1:12" ht="35.1" customHeight="1">
      <c r="A33" s="17" t="s">
        <v>2244</v>
      </c>
      <c r="B33" s="31" t="s">
        <v>1945</v>
      </c>
      <c r="C33" s="31" t="s">
        <v>1946</v>
      </c>
      <c r="D33" s="43">
        <v>2000</v>
      </c>
      <c r="E33" s="13">
        <v>41662</v>
      </c>
      <c r="F33" s="13">
        <v>44480</v>
      </c>
      <c r="G33" s="14">
        <v>30536</v>
      </c>
      <c r="H33" s="22">
        <f t="shared" si="1"/>
        <v>44634.116666666669</v>
      </c>
      <c r="I33" s="23">
        <f t="shared" si="2"/>
        <v>1562.7999999999993</v>
      </c>
      <c r="J33" s="17" t="str">
        <f t="shared" si="0"/>
        <v>NOT DUE</v>
      </c>
      <c r="K33" s="31" t="s">
        <v>1970</v>
      </c>
      <c r="L33" s="273"/>
    </row>
    <row r="34" spans="1:12" ht="35.1" customHeight="1">
      <c r="A34" s="17" t="s">
        <v>2245</v>
      </c>
      <c r="B34" s="31" t="s">
        <v>1947</v>
      </c>
      <c r="C34" s="31" t="s">
        <v>1948</v>
      </c>
      <c r="D34" s="43">
        <v>2000</v>
      </c>
      <c r="E34" s="13">
        <v>41662</v>
      </c>
      <c r="F34" s="13">
        <v>44480</v>
      </c>
      <c r="G34" s="14">
        <v>30536</v>
      </c>
      <c r="H34" s="22">
        <f t="shared" si="1"/>
        <v>44634.116666666669</v>
      </c>
      <c r="I34" s="23">
        <f t="shared" si="2"/>
        <v>1562.7999999999993</v>
      </c>
      <c r="J34" s="17" t="str">
        <f t="shared" si="0"/>
        <v>NOT DUE</v>
      </c>
      <c r="K34" s="31" t="s">
        <v>1970</v>
      </c>
      <c r="L34" s="273"/>
    </row>
    <row r="35" spans="1:12" ht="35.1" customHeight="1">
      <c r="A35" s="17" t="s">
        <v>2246</v>
      </c>
      <c r="B35" s="31" t="s">
        <v>1949</v>
      </c>
      <c r="C35" s="31" t="s">
        <v>1950</v>
      </c>
      <c r="D35" s="43">
        <v>2000</v>
      </c>
      <c r="E35" s="13">
        <v>41662</v>
      </c>
      <c r="F35" s="13">
        <v>44480</v>
      </c>
      <c r="G35" s="14">
        <v>30536</v>
      </c>
      <c r="H35" s="22">
        <f t="shared" si="1"/>
        <v>44634.116666666669</v>
      </c>
      <c r="I35" s="23">
        <f t="shared" si="2"/>
        <v>1562.7999999999993</v>
      </c>
      <c r="J35" s="17" t="str">
        <f t="shared" si="0"/>
        <v>NOT DUE</v>
      </c>
      <c r="K35" s="31" t="s">
        <v>1971</v>
      </c>
      <c r="L35" s="273"/>
    </row>
    <row r="36" spans="1:12" ht="35.1" customHeight="1">
      <c r="A36" s="17" t="s">
        <v>2247</v>
      </c>
      <c r="B36" s="31" t="s">
        <v>1951</v>
      </c>
      <c r="C36" s="31" t="s">
        <v>1339</v>
      </c>
      <c r="D36" s="43">
        <v>2000</v>
      </c>
      <c r="E36" s="13">
        <v>41662</v>
      </c>
      <c r="F36" s="13">
        <v>44480</v>
      </c>
      <c r="G36" s="14">
        <v>30536</v>
      </c>
      <c r="H36" s="22">
        <f t="shared" si="1"/>
        <v>44634.116666666669</v>
      </c>
      <c r="I36" s="23">
        <f t="shared" si="2"/>
        <v>1562.7999999999993</v>
      </c>
      <c r="J36" s="17" t="str">
        <f t="shared" si="0"/>
        <v>NOT DUE</v>
      </c>
      <c r="K36" s="31" t="s">
        <v>1971</v>
      </c>
      <c r="L36" s="273"/>
    </row>
    <row r="37" spans="1:12" ht="35.1" customHeight="1">
      <c r="A37" s="17" t="s">
        <v>2248</v>
      </c>
      <c r="B37" s="31" t="s">
        <v>1952</v>
      </c>
      <c r="C37" s="31" t="s">
        <v>37</v>
      </c>
      <c r="D37" s="43">
        <v>4000</v>
      </c>
      <c r="E37" s="13">
        <v>41662</v>
      </c>
      <c r="F37" s="13">
        <v>44275</v>
      </c>
      <c r="G37" s="14">
        <v>28536</v>
      </c>
      <c r="H37" s="22">
        <f>IF(I37&lt;=4000,$F$5+(I37/24),"error")</f>
        <v>44634.116666666669</v>
      </c>
      <c r="I37" s="23">
        <f t="shared" si="2"/>
        <v>1562.7999999999993</v>
      </c>
      <c r="J37" s="17" t="str">
        <f t="shared" si="0"/>
        <v>NOT DUE</v>
      </c>
      <c r="K37" s="31" t="s">
        <v>1968</v>
      </c>
      <c r="L37" s="274"/>
    </row>
    <row r="38" spans="1:12" ht="35.1" customHeight="1">
      <c r="A38" s="17" t="s">
        <v>2249</v>
      </c>
      <c r="B38" s="31" t="s">
        <v>1990</v>
      </c>
      <c r="C38" s="31" t="s">
        <v>1953</v>
      </c>
      <c r="D38" s="43">
        <v>2000</v>
      </c>
      <c r="E38" s="13">
        <v>41662</v>
      </c>
      <c r="F38" s="13">
        <v>44480</v>
      </c>
      <c r="G38" s="14">
        <v>30536</v>
      </c>
      <c r="H38" s="22">
        <f>IF(I38&lt;=2000,$F$5+(I38/24),"error")</f>
        <v>44634.116666666669</v>
      </c>
      <c r="I38" s="23">
        <f t="shared" si="2"/>
        <v>1562.7999999999993</v>
      </c>
      <c r="J38" s="17" t="str">
        <f t="shared" si="0"/>
        <v>NOT DUE</v>
      </c>
      <c r="K38" s="31" t="s">
        <v>1968</v>
      </c>
      <c r="L38" s="273"/>
    </row>
    <row r="39" spans="1:12" ht="35.1" customHeight="1">
      <c r="A39" s="17" t="s">
        <v>2250</v>
      </c>
      <c r="B39" s="31" t="s">
        <v>1954</v>
      </c>
      <c r="C39" s="31" t="s">
        <v>37</v>
      </c>
      <c r="D39" s="43">
        <v>4000</v>
      </c>
      <c r="E39" s="13">
        <v>41662</v>
      </c>
      <c r="F39" s="13">
        <v>44275</v>
      </c>
      <c r="G39" s="14">
        <v>28536</v>
      </c>
      <c r="H39" s="22">
        <f t="shared" ref="H39:H41" si="3">IF(I39&lt;=4000,$F$5+(I39/24),"error")</f>
        <v>44634.116666666669</v>
      </c>
      <c r="I39" s="23">
        <f t="shared" si="2"/>
        <v>1562.7999999999993</v>
      </c>
      <c r="J39" s="17" t="str">
        <f t="shared" si="0"/>
        <v>NOT DUE</v>
      </c>
      <c r="K39" s="31" t="s">
        <v>1968</v>
      </c>
      <c r="L39" s="274"/>
    </row>
    <row r="40" spans="1:12" ht="35.1" customHeight="1">
      <c r="A40" s="17" t="s">
        <v>2251</v>
      </c>
      <c r="B40" s="31" t="s">
        <v>1955</v>
      </c>
      <c r="C40" s="31" t="s">
        <v>37</v>
      </c>
      <c r="D40" s="43">
        <v>4000</v>
      </c>
      <c r="E40" s="13">
        <v>41662</v>
      </c>
      <c r="F40" s="13">
        <v>44275</v>
      </c>
      <c r="G40" s="14">
        <v>28536</v>
      </c>
      <c r="H40" s="22">
        <f t="shared" si="3"/>
        <v>44634.116666666669</v>
      </c>
      <c r="I40" s="23">
        <f t="shared" ref="I40:I71" si="4">D40-($F$4-G40)</f>
        <v>1562.7999999999993</v>
      </c>
      <c r="J40" s="17" t="str">
        <f t="shared" ref="J40:J71" si="5">IF(I40="","",IF(I40&lt;0,"OVERDUE","NOT DUE"))</f>
        <v>NOT DUE</v>
      </c>
      <c r="K40" s="31" t="s">
        <v>1968</v>
      </c>
      <c r="L40" s="274"/>
    </row>
    <row r="41" spans="1:12" ht="35.1" customHeight="1">
      <c r="A41" s="17" t="s">
        <v>2252</v>
      </c>
      <c r="B41" s="31" t="s">
        <v>1956</v>
      </c>
      <c r="C41" s="31" t="s">
        <v>1957</v>
      </c>
      <c r="D41" s="43">
        <v>4000</v>
      </c>
      <c r="E41" s="13">
        <v>41662</v>
      </c>
      <c r="F41" s="13">
        <v>44275</v>
      </c>
      <c r="G41" s="14">
        <v>28536</v>
      </c>
      <c r="H41" s="22">
        <f t="shared" si="3"/>
        <v>44634.116666666669</v>
      </c>
      <c r="I41" s="23">
        <f t="shared" si="4"/>
        <v>1562.7999999999993</v>
      </c>
      <c r="J41" s="17" t="str">
        <f t="shared" si="5"/>
        <v>NOT DUE</v>
      </c>
      <c r="K41" s="31"/>
      <c r="L41" s="274"/>
    </row>
    <row r="42" spans="1:12" ht="35.1" customHeight="1">
      <c r="A42" s="17" t="s">
        <v>2253</v>
      </c>
      <c r="B42" s="31" t="s">
        <v>1958</v>
      </c>
      <c r="C42" s="31" t="s">
        <v>1957</v>
      </c>
      <c r="D42" s="43">
        <v>2000</v>
      </c>
      <c r="E42" s="13">
        <v>41662</v>
      </c>
      <c r="F42" s="13">
        <v>44275</v>
      </c>
      <c r="G42" s="14">
        <v>30536</v>
      </c>
      <c r="H42" s="22">
        <f t="shared" ref="H42:H43" si="6">IF(I42&lt;=2000,$F$5+(I42/24),"error")</f>
        <v>44634.116666666669</v>
      </c>
      <c r="I42" s="23">
        <f t="shared" si="4"/>
        <v>1562.7999999999993</v>
      </c>
      <c r="J42" s="17" t="str">
        <f t="shared" si="5"/>
        <v>NOT DUE</v>
      </c>
      <c r="K42" s="31"/>
      <c r="L42" s="273"/>
    </row>
    <row r="43" spans="1:12" ht="35.1" customHeight="1">
      <c r="A43" s="17" t="s">
        <v>2254</v>
      </c>
      <c r="B43" s="31" t="s">
        <v>1963</v>
      </c>
      <c r="C43" s="31" t="s">
        <v>1964</v>
      </c>
      <c r="D43" s="43">
        <v>2000</v>
      </c>
      <c r="E43" s="13">
        <v>41662</v>
      </c>
      <c r="F43" s="13">
        <v>44275</v>
      </c>
      <c r="G43" s="14">
        <v>30536</v>
      </c>
      <c r="H43" s="22">
        <f t="shared" si="6"/>
        <v>44634.116666666669</v>
      </c>
      <c r="I43" s="23">
        <f t="shared" si="4"/>
        <v>1562.7999999999993</v>
      </c>
      <c r="J43" s="17" t="str">
        <f t="shared" si="5"/>
        <v>NOT DUE</v>
      </c>
      <c r="K43" s="31"/>
      <c r="L43" s="273"/>
    </row>
    <row r="44" spans="1:12" ht="35.1" customHeight="1">
      <c r="A44" s="17" t="s">
        <v>2255</v>
      </c>
      <c r="B44" s="31" t="s">
        <v>1959</v>
      </c>
      <c r="C44" s="31" t="s">
        <v>1960</v>
      </c>
      <c r="D44" s="43">
        <v>4000</v>
      </c>
      <c r="E44" s="13">
        <v>41662</v>
      </c>
      <c r="F44" s="13">
        <v>44275</v>
      </c>
      <c r="G44" s="14">
        <v>28536</v>
      </c>
      <c r="H44" s="22">
        <f t="shared" ref="H44:H45" si="7">IF(I44&lt;=4000,$F$5+(I44/24),"error")</f>
        <v>44634.116666666669</v>
      </c>
      <c r="I44" s="23">
        <f t="shared" si="4"/>
        <v>1562.7999999999993</v>
      </c>
      <c r="J44" s="17" t="str">
        <f t="shared" si="5"/>
        <v>NOT DUE</v>
      </c>
      <c r="K44" s="31"/>
      <c r="L44" s="274"/>
    </row>
    <row r="45" spans="1:12" ht="35.1" customHeight="1">
      <c r="A45" s="17" t="s">
        <v>2256</v>
      </c>
      <c r="B45" s="31" t="s">
        <v>1961</v>
      </c>
      <c r="C45" s="31" t="s">
        <v>1962</v>
      </c>
      <c r="D45" s="43">
        <v>4000</v>
      </c>
      <c r="E45" s="13">
        <v>41662</v>
      </c>
      <c r="F45" s="13">
        <v>44275</v>
      </c>
      <c r="G45" s="14">
        <v>28536</v>
      </c>
      <c r="H45" s="22">
        <f t="shared" si="7"/>
        <v>44634.116666666669</v>
      </c>
      <c r="I45" s="23">
        <f t="shared" si="4"/>
        <v>1562.7999999999993</v>
      </c>
      <c r="J45" s="17" t="str">
        <f t="shared" si="5"/>
        <v>NOT DUE</v>
      </c>
      <c r="K45" s="31"/>
      <c r="L45" s="274"/>
    </row>
    <row r="46" spans="1:12" ht="35.1" customHeight="1">
      <c r="A46" s="17" t="s">
        <v>2257</v>
      </c>
      <c r="B46" s="31" t="s">
        <v>1972</v>
      </c>
      <c r="C46" s="31" t="s">
        <v>1973</v>
      </c>
      <c r="D46" s="43">
        <v>2000</v>
      </c>
      <c r="E46" s="13">
        <v>41662</v>
      </c>
      <c r="F46" s="13">
        <v>44480</v>
      </c>
      <c r="G46" s="14">
        <v>30536</v>
      </c>
      <c r="H46" s="22">
        <f>IF(I46&lt;=2000,$F$5+(I46/24),"error")</f>
        <v>44634.116666666669</v>
      </c>
      <c r="I46" s="23">
        <f t="shared" si="4"/>
        <v>1562.7999999999993</v>
      </c>
      <c r="J46" s="17" t="str">
        <f t="shared" si="5"/>
        <v>NOT DUE</v>
      </c>
      <c r="K46" s="31"/>
      <c r="L46" s="273"/>
    </row>
    <row r="47" spans="1:12" ht="35.1" customHeight="1">
      <c r="A47" s="17" t="s">
        <v>2258</v>
      </c>
      <c r="B47" s="31" t="s">
        <v>1974</v>
      </c>
      <c r="C47" s="31" t="s">
        <v>1975</v>
      </c>
      <c r="D47" s="43">
        <v>8000</v>
      </c>
      <c r="E47" s="13">
        <v>41662</v>
      </c>
      <c r="F47" s="13">
        <v>44275</v>
      </c>
      <c r="G47" s="14">
        <v>28536</v>
      </c>
      <c r="H47" s="22">
        <f>IF(I47&lt;=8000,$F$5+(I47/24),"error")</f>
        <v>44800.783333333333</v>
      </c>
      <c r="I47" s="23">
        <f t="shared" si="4"/>
        <v>5562.7999999999993</v>
      </c>
      <c r="J47" s="17" t="str">
        <f t="shared" si="5"/>
        <v>NOT DUE</v>
      </c>
      <c r="K47" s="31"/>
      <c r="L47" s="274"/>
    </row>
    <row r="48" spans="1:12" ht="35.1" customHeight="1">
      <c r="A48" s="17" t="s">
        <v>2259</v>
      </c>
      <c r="B48" s="31" t="s">
        <v>1976</v>
      </c>
      <c r="C48" s="31" t="s">
        <v>1977</v>
      </c>
      <c r="D48" s="43">
        <v>4000</v>
      </c>
      <c r="E48" s="13">
        <v>41662</v>
      </c>
      <c r="F48" s="13">
        <v>44275</v>
      </c>
      <c r="G48" s="14">
        <v>28536</v>
      </c>
      <c r="H48" s="22">
        <f>IF(I48&lt;=4000,$F$5+(I48/24),"error")</f>
        <v>44634.116666666669</v>
      </c>
      <c r="I48" s="23">
        <f t="shared" si="4"/>
        <v>1562.7999999999993</v>
      </c>
      <c r="J48" s="17" t="str">
        <f t="shared" si="5"/>
        <v>NOT DUE</v>
      </c>
      <c r="K48" s="31"/>
      <c r="L48" s="274"/>
    </row>
    <row r="49" spans="1:14" ht="35.1" customHeight="1">
      <c r="A49" s="17" t="s">
        <v>2260</v>
      </c>
      <c r="B49" s="31" t="s">
        <v>1978</v>
      </c>
      <c r="C49" s="31" t="s">
        <v>1979</v>
      </c>
      <c r="D49" s="43">
        <v>8000</v>
      </c>
      <c r="E49" s="13">
        <v>41662</v>
      </c>
      <c r="F49" s="13">
        <v>44275</v>
      </c>
      <c r="G49" s="14">
        <v>28536</v>
      </c>
      <c r="H49" s="22">
        <f t="shared" ref="H49:H52" si="8">IF(I49&lt;=8000,$F$5+(I49/24),"error")</f>
        <v>44800.783333333333</v>
      </c>
      <c r="I49" s="23">
        <f t="shared" si="4"/>
        <v>5562.7999999999993</v>
      </c>
      <c r="J49" s="17" t="str">
        <f t="shared" si="5"/>
        <v>NOT DUE</v>
      </c>
      <c r="K49" s="31"/>
      <c r="L49" s="274"/>
    </row>
    <row r="50" spans="1:14" ht="35.1" customHeight="1">
      <c r="A50" s="17" t="s">
        <v>2261</v>
      </c>
      <c r="B50" s="31" t="s">
        <v>1980</v>
      </c>
      <c r="C50" s="31" t="s">
        <v>1981</v>
      </c>
      <c r="D50" s="43">
        <v>8000</v>
      </c>
      <c r="E50" s="13">
        <v>41662</v>
      </c>
      <c r="F50" s="13">
        <v>44275</v>
      </c>
      <c r="G50" s="14">
        <v>28536</v>
      </c>
      <c r="H50" s="22">
        <f t="shared" si="8"/>
        <v>44800.783333333333</v>
      </c>
      <c r="I50" s="23">
        <f t="shared" si="4"/>
        <v>5562.7999999999993</v>
      </c>
      <c r="J50" s="17" t="str">
        <f t="shared" si="5"/>
        <v>NOT DUE</v>
      </c>
      <c r="K50" s="31"/>
      <c r="L50" s="274"/>
    </row>
    <row r="51" spans="1:14" ht="35.1" customHeight="1">
      <c r="A51" s="17" t="s">
        <v>2262</v>
      </c>
      <c r="B51" s="31" t="s">
        <v>1982</v>
      </c>
      <c r="C51" s="31" t="s">
        <v>37</v>
      </c>
      <c r="D51" s="43">
        <v>8000</v>
      </c>
      <c r="E51" s="13">
        <v>41662</v>
      </c>
      <c r="F51" s="13">
        <v>44275</v>
      </c>
      <c r="G51" s="14">
        <v>28536</v>
      </c>
      <c r="H51" s="22">
        <f t="shared" si="8"/>
        <v>44800.783333333333</v>
      </c>
      <c r="I51" s="23">
        <f t="shared" si="4"/>
        <v>5562.7999999999993</v>
      </c>
      <c r="J51" s="17" t="str">
        <f t="shared" si="5"/>
        <v>NOT DUE</v>
      </c>
      <c r="K51" s="31" t="s">
        <v>2039</v>
      </c>
      <c r="L51" s="274"/>
    </row>
    <row r="52" spans="1:14" ht="35.1" customHeight="1">
      <c r="A52" s="17" t="s">
        <v>2263</v>
      </c>
      <c r="B52" s="31" t="s">
        <v>1983</v>
      </c>
      <c r="C52" s="31" t="s">
        <v>37</v>
      </c>
      <c r="D52" s="43">
        <v>8000</v>
      </c>
      <c r="E52" s="13">
        <v>41662</v>
      </c>
      <c r="F52" s="13">
        <v>44275</v>
      </c>
      <c r="G52" s="14">
        <v>28536</v>
      </c>
      <c r="H52" s="22">
        <f t="shared" si="8"/>
        <v>44800.783333333333</v>
      </c>
      <c r="I52" s="23">
        <f t="shared" si="4"/>
        <v>5562.7999999999993</v>
      </c>
      <c r="J52" s="17" t="str">
        <f t="shared" si="5"/>
        <v>NOT DUE</v>
      </c>
      <c r="K52" s="31" t="s">
        <v>2039</v>
      </c>
      <c r="L52" s="274"/>
    </row>
    <row r="53" spans="1:14" ht="35.1" customHeight="1">
      <c r="A53" s="17" t="s">
        <v>2264</v>
      </c>
      <c r="B53" s="31" t="s">
        <v>1984</v>
      </c>
      <c r="C53" s="31" t="s">
        <v>37</v>
      </c>
      <c r="D53" s="43">
        <v>16000</v>
      </c>
      <c r="E53" s="13">
        <v>41662</v>
      </c>
      <c r="F53" s="13">
        <v>44275</v>
      </c>
      <c r="G53" s="14">
        <v>28536</v>
      </c>
      <c r="H53" s="22">
        <f>IF(I53&lt;=16000,$F$5+(I53/24),"error")</f>
        <v>45134.116666666669</v>
      </c>
      <c r="I53" s="23">
        <f t="shared" si="4"/>
        <v>13562.8</v>
      </c>
      <c r="J53" s="17" t="str">
        <f t="shared" si="5"/>
        <v>NOT DUE</v>
      </c>
      <c r="K53" s="31"/>
      <c r="L53" s="274"/>
    </row>
    <row r="54" spans="1:14" ht="35.1" customHeight="1">
      <c r="A54" s="17" t="s">
        <v>2265</v>
      </c>
      <c r="B54" s="31" t="s">
        <v>1985</v>
      </c>
      <c r="C54" s="31" t="s">
        <v>37</v>
      </c>
      <c r="D54" s="43">
        <v>16000</v>
      </c>
      <c r="E54" s="13">
        <v>41662</v>
      </c>
      <c r="F54" s="13">
        <v>44275</v>
      </c>
      <c r="G54" s="14">
        <v>28536</v>
      </c>
      <c r="H54" s="22">
        <f>IF(I54&lt;=16000,$F$5+(I54/24),"error")</f>
        <v>45134.116666666669</v>
      </c>
      <c r="I54" s="23">
        <f t="shared" si="4"/>
        <v>13562.8</v>
      </c>
      <c r="J54" s="17" t="str">
        <f t="shared" si="5"/>
        <v>NOT DUE</v>
      </c>
      <c r="K54" s="31"/>
      <c r="L54" s="274"/>
    </row>
    <row r="55" spans="1:14" ht="35.1" customHeight="1">
      <c r="A55" s="17" t="s">
        <v>2266</v>
      </c>
      <c r="B55" s="31" t="s">
        <v>2040</v>
      </c>
      <c r="C55" s="31" t="s">
        <v>2041</v>
      </c>
      <c r="D55" s="43">
        <v>8000</v>
      </c>
      <c r="E55" s="13">
        <v>41662</v>
      </c>
      <c r="F55" s="13">
        <v>44275</v>
      </c>
      <c r="G55" s="14">
        <v>28536</v>
      </c>
      <c r="H55" s="22">
        <f t="shared" ref="H55:H62" si="9">IF(I55&lt;=8000,$F$5+(I55/24),"error")</f>
        <v>44800.783333333333</v>
      </c>
      <c r="I55" s="23">
        <f t="shared" si="4"/>
        <v>5562.7999999999993</v>
      </c>
      <c r="J55" s="17" t="str">
        <f t="shared" si="5"/>
        <v>NOT DUE</v>
      </c>
      <c r="K55" s="31"/>
      <c r="L55" s="274"/>
    </row>
    <row r="56" spans="1:14" ht="35.1" customHeight="1">
      <c r="A56" s="17" t="s">
        <v>2267</v>
      </c>
      <c r="B56" s="31" t="s">
        <v>2042</v>
      </c>
      <c r="C56" s="31" t="s">
        <v>2043</v>
      </c>
      <c r="D56" s="43">
        <v>8000</v>
      </c>
      <c r="E56" s="13">
        <v>41662</v>
      </c>
      <c r="F56" s="13">
        <v>44275</v>
      </c>
      <c r="G56" s="14">
        <v>28536</v>
      </c>
      <c r="H56" s="22">
        <f t="shared" si="9"/>
        <v>44800.783333333333</v>
      </c>
      <c r="I56" s="23">
        <f t="shared" si="4"/>
        <v>5562.7999999999993</v>
      </c>
      <c r="J56" s="17" t="str">
        <f t="shared" si="5"/>
        <v>NOT DUE</v>
      </c>
      <c r="K56" s="31"/>
      <c r="L56" s="275"/>
    </row>
    <row r="57" spans="1:14" ht="35.1" customHeight="1">
      <c r="A57" s="17" t="s">
        <v>2268</v>
      </c>
      <c r="B57" s="31" t="s">
        <v>2044</v>
      </c>
      <c r="C57" s="31" t="s">
        <v>2045</v>
      </c>
      <c r="D57" s="43">
        <v>8000</v>
      </c>
      <c r="E57" s="13">
        <v>41662</v>
      </c>
      <c r="F57" s="13">
        <v>44275</v>
      </c>
      <c r="G57" s="14">
        <v>28536</v>
      </c>
      <c r="H57" s="22">
        <f t="shared" si="9"/>
        <v>44800.783333333333</v>
      </c>
      <c r="I57" s="23">
        <f t="shared" si="4"/>
        <v>5562.7999999999993</v>
      </c>
      <c r="J57" s="17" t="str">
        <f t="shared" si="5"/>
        <v>NOT DUE</v>
      </c>
      <c r="K57" s="31" t="s">
        <v>2064</v>
      </c>
      <c r="L57" s="268"/>
    </row>
    <row r="58" spans="1:14" ht="35.1" customHeight="1">
      <c r="A58" s="17" t="s">
        <v>2269</v>
      </c>
      <c r="B58" s="31" t="s">
        <v>2046</v>
      </c>
      <c r="C58" s="31" t="s">
        <v>2047</v>
      </c>
      <c r="D58" s="43">
        <v>8000</v>
      </c>
      <c r="E58" s="13">
        <v>41662</v>
      </c>
      <c r="F58" s="13">
        <v>44275</v>
      </c>
      <c r="G58" s="14">
        <v>28536</v>
      </c>
      <c r="H58" s="22">
        <f t="shared" si="9"/>
        <v>44800.783333333333</v>
      </c>
      <c r="I58" s="23">
        <f t="shared" si="4"/>
        <v>5562.7999999999993</v>
      </c>
      <c r="J58" s="17" t="str">
        <f t="shared" si="5"/>
        <v>NOT DUE</v>
      </c>
      <c r="K58" s="31"/>
      <c r="L58" s="268"/>
    </row>
    <row r="59" spans="1:14" ht="35.1" customHeight="1">
      <c r="A59" s="17" t="s">
        <v>2270</v>
      </c>
      <c r="B59" s="31" t="s">
        <v>2048</v>
      </c>
      <c r="C59" s="31" t="s">
        <v>2049</v>
      </c>
      <c r="D59" s="43">
        <v>8000</v>
      </c>
      <c r="E59" s="13">
        <v>41662</v>
      </c>
      <c r="F59" s="13">
        <v>44275</v>
      </c>
      <c r="G59" s="14">
        <v>28536</v>
      </c>
      <c r="H59" s="22">
        <f t="shared" si="9"/>
        <v>44800.783333333333</v>
      </c>
      <c r="I59" s="23">
        <f t="shared" si="4"/>
        <v>5562.7999999999993</v>
      </c>
      <c r="J59" s="17" t="str">
        <f t="shared" si="5"/>
        <v>NOT DUE</v>
      </c>
      <c r="K59" s="31" t="s">
        <v>2065</v>
      </c>
      <c r="L59" s="268"/>
    </row>
    <row r="60" spans="1:14" ht="35.1" customHeight="1">
      <c r="A60" s="17" t="s">
        <v>2271</v>
      </c>
      <c r="B60" s="31" t="s">
        <v>2050</v>
      </c>
      <c r="C60" s="31" t="s">
        <v>2051</v>
      </c>
      <c r="D60" s="43">
        <v>8000</v>
      </c>
      <c r="E60" s="13">
        <v>41662</v>
      </c>
      <c r="F60" s="13">
        <v>44275</v>
      </c>
      <c r="G60" s="14">
        <v>28536</v>
      </c>
      <c r="H60" s="22">
        <f t="shared" si="9"/>
        <v>44800.783333333333</v>
      </c>
      <c r="I60" s="23">
        <f t="shared" si="4"/>
        <v>5562.7999999999993</v>
      </c>
      <c r="J60" s="17" t="str">
        <f t="shared" si="5"/>
        <v>NOT DUE</v>
      </c>
      <c r="K60" s="31" t="s">
        <v>2065</v>
      </c>
      <c r="L60" s="275"/>
    </row>
    <row r="61" spans="1:14" ht="35.1" customHeight="1">
      <c r="A61" s="17" t="s">
        <v>2272</v>
      </c>
      <c r="B61" s="31" t="s">
        <v>2052</v>
      </c>
      <c r="C61" s="31" t="s">
        <v>2053</v>
      </c>
      <c r="D61" s="43">
        <v>8000</v>
      </c>
      <c r="E61" s="13">
        <v>41662</v>
      </c>
      <c r="F61" s="13">
        <v>44275</v>
      </c>
      <c r="G61" s="14">
        <v>28536</v>
      </c>
      <c r="H61" s="22">
        <f t="shared" si="9"/>
        <v>44800.783333333333</v>
      </c>
      <c r="I61" s="23">
        <f t="shared" si="4"/>
        <v>5562.7999999999993</v>
      </c>
      <c r="J61" s="17" t="str">
        <f t="shared" si="5"/>
        <v>NOT DUE</v>
      </c>
      <c r="K61" s="31" t="s">
        <v>2066</v>
      </c>
      <c r="L61" s="268"/>
      <c r="N61" s="260"/>
    </row>
    <row r="62" spans="1:14" ht="35.1" customHeight="1">
      <c r="A62" s="17" t="s">
        <v>2273</v>
      </c>
      <c r="B62" s="31" t="s">
        <v>2054</v>
      </c>
      <c r="C62" s="31" t="s">
        <v>2055</v>
      </c>
      <c r="D62" s="43">
        <v>8000</v>
      </c>
      <c r="E62" s="13">
        <v>41662</v>
      </c>
      <c r="F62" s="13">
        <v>44275</v>
      </c>
      <c r="G62" s="14">
        <v>28536</v>
      </c>
      <c r="H62" s="22">
        <f t="shared" si="9"/>
        <v>44800.783333333333</v>
      </c>
      <c r="I62" s="23">
        <f t="shared" si="4"/>
        <v>5562.7999999999993</v>
      </c>
      <c r="J62" s="17" t="str">
        <f t="shared" si="5"/>
        <v>NOT DUE</v>
      </c>
      <c r="K62" s="31"/>
      <c r="L62" s="268"/>
    </row>
    <row r="63" spans="1:14" ht="35.1" customHeight="1">
      <c r="A63" s="17" t="s">
        <v>2274</v>
      </c>
      <c r="B63" s="31" t="s">
        <v>2067</v>
      </c>
      <c r="C63" s="31" t="s">
        <v>1339</v>
      </c>
      <c r="D63" s="43">
        <v>2000</v>
      </c>
      <c r="E63" s="13">
        <v>41662</v>
      </c>
      <c r="F63" s="13">
        <v>44480</v>
      </c>
      <c r="G63" s="14">
        <v>30536</v>
      </c>
      <c r="H63" s="22">
        <f t="shared" ref="H63:H65" si="10">IF(I63&lt;=2000,$F$5+(I63/24),"error")</f>
        <v>44634.116666666669</v>
      </c>
      <c r="I63" s="23">
        <f t="shared" si="4"/>
        <v>1562.7999999999993</v>
      </c>
      <c r="J63" s="17" t="str">
        <f t="shared" si="5"/>
        <v>NOT DUE</v>
      </c>
      <c r="K63" s="31"/>
      <c r="L63" s="273"/>
    </row>
    <row r="64" spans="1:14" ht="35.1" customHeight="1">
      <c r="A64" s="17" t="s">
        <v>2275</v>
      </c>
      <c r="B64" s="31" t="s">
        <v>2068</v>
      </c>
      <c r="C64" s="31" t="s">
        <v>1925</v>
      </c>
      <c r="D64" s="43">
        <v>2000</v>
      </c>
      <c r="E64" s="13">
        <v>41662</v>
      </c>
      <c r="F64" s="13">
        <v>44480</v>
      </c>
      <c r="G64" s="14">
        <v>30536</v>
      </c>
      <c r="H64" s="22">
        <f t="shared" si="10"/>
        <v>44634.116666666669</v>
      </c>
      <c r="I64" s="23">
        <f t="shared" si="4"/>
        <v>1562.7999999999993</v>
      </c>
      <c r="J64" s="17" t="str">
        <f t="shared" si="5"/>
        <v>NOT DUE</v>
      </c>
      <c r="K64" s="31"/>
      <c r="L64" s="273"/>
    </row>
    <row r="65" spans="1:12" ht="35.1" customHeight="1">
      <c r="A65" s="17" t="s">
        <v>2276</v>
      </c>
      <c r="B65" s="31" t="s">
        <v>2069</v>
      </c>
      <c r="C65" s="31" t="s">
        <v>1339</v>
      </c>
      <c r="D65" s="43">
        <v>2000</v>
      </c>
      <c r="E65" s="13">
        <v>41662</v>
      </c>
      <c r="F65" s="13">
        <v>44480</v>
      </c>
      <c r="G65" s="14">
        <v>30536</v>
      </c>
      <c r="H65" s="22">
        <f t="shared" si="10"/>
        <v>44634.116666666669</v>
      </c>
      <c r="I65" s="23">
        <f t="shared" si="4"/>
        <v>1562.7999999999993</v>
      </c>
      <c r="J65" s="17" t="str">
        <f t="shared" si="5"/>
        <v>NOT DUE</v>
      </c>
      <c r="K65" s="31"/>
      <c r="L65" s="273"/>
    </row>
    <row r="66" spans="1:12" ht="35.1" customHeight="1">
      <c r="A66" s="17" t="s">
        <v>2277</v>
      </c>
      <c r="B66" s="31" t="s">
        <v>2070</v>
      </c>
      <c r="C66" s="31" t="s">
        <v>2071</v>
      </c>
      <c r="D66" s="43">
        <v>4000</v>
      </c>
      <c r="E66" s="13">
        <v>41662</v>
      </c>
      <c r="F66" s="13">
        <v>44275</v>
      </c>
      <c r="G66" s="14">
        <v>28536</v>
      </c>
      <c r="H66" s="22">
        <f>IF(I66&lt;=4000,$F$5+(I66/24),"error")</f>
        <v>44634.116666666669</v>
      </c>
      <c r="I66" s="23">
        <f t="shared" si="4"/>
        <v>1562.7999999999993</v>
      </c>
      <c r="J66" s="17" t="str">
        <f t="shared" si="5"/>
        <v>NOT DUE</v>
      </c>
      <c r="K66" s="31"/>
      <c r="L66" s="275"/>
    </row>
    <row r="67" spans="1:12" ht="35.1" customHeight="1">
      <c r="A67" s="17" t="s">
        <v>2278</v>
      </c>
      <c r="B67" s="31" t="s">
        <v>2076</v>
      </c>
      <c r="C67" s="31" t="s">
        <v>37</v>
      </c>
      <c r="D67" s="43">
        <v>8000</v>
      </c>
      <c r="E67" s="13">
        <v>41662</v>
      </c>
      <c r="F67" s="13">
        <v>44275</v>
      </c>
      <c r="G67" s="14">
        <v>28536</v>
      </c>
      <c r="H67" s="22">
        <f t="shared" ref="H67:H69" si="11">IF(I67&lt;=8000,$F$5+(I67/24),"error")</f>
        <v>44800.783333333333</v>
      </c>
      <c r="I67" s="23">
        <f t="shared" si="4"/>
        <v>5562.7999999999993</v>
      </c>
      <c r="J67" s="17" t="str">
        <f t="shared" si="5"/>
        <v>NOT DUE</v>
      </c>
      <c r="K67" s="31" t="s">
        <v>2088</v>
      </c>
      <c r="L67" s="268"/>
    </row>
    <row r="68" spans="1:12" ht="35.1" customHeight="1">
      <c r="A68" s="17" t="s">
        <v>2279</v>
      </c>
      <c r="B68" s="31" t="s">
        <v>2077</v>
      </c>
      <c r="C68" s="31" t="s">
        <v>2078</v>
      </c>
      <c r="D68" s="43">
        <v>8000</v>
      </c>
      <c r="E68" s="13">
        <v>41662</v>
      </c>
      <c r="F68" s="13">
        <v>44275</v>
      </c>
      <c r="G68" s="14">
        <v>28536</v>
      </c>
      <c r="H68" s="22">
        <f t="shared" si="11"/>
        <v>44800.783333333333</v>
      </c>
      <c r="I68" s="23">
        <f t="shared" si="4"/>
        <v>5562.7999999999993</v>
      </c>
      <c r="J68" s="17" t="str">
        <f t="shared" si="5"/>
        <v>NOT DUE</v>
      </c>
      <c r="K68" s="31" t="s">
        <v>2089</v>
      </c>
      <c r="L68" s="268"/>
    </row>
    <row r="69" spans="1:12" ht="35.1" customHeight="1">
      <c r="A69" s="17" t="s">
        <v>2280</v>
      </c>
      <c r="B69" s="31" t="s">
        <v>2079</v>
      </c>
      <c r="C69" s="31" t="s">
        <v>2080</v>
      </c>
      <c r="D69" s="43">
        <v>8000</v>
      </c>
      <c r="E69" s="13">
        <v>41662</v>
      </c>
      <c r="F69" s="13">
        <v>44275</v>
      </c>
      <c r="G69" s="14">
        <v>28536</v>
      </c>
      <c r="H69" s="22">
        <f t="shared" si="11"/>
        <v>44800.783333333333</v>
      </c>
      <c r="I69" s="23">
        <f t="shared" si="4"/>
        <v>5562.7999999999993</v>
      </c>
      <c r="J69" s="17" t="str">
        <f t="shared" si="5"/>
        <v>NOT DUE</v>
      </c>
      <c r="K69" s="31" t="s">
        <v>2089</v>
      </c>
      <c r="L69" s="268"/>
    </row>
    <row r="70" spans="1:12" ht="35.1" customHeight="1">
      <c r="A70" s="17" t="s">
        <v>2281</v>
      </c>
      <c r="B70" s="31" t="s">
        <v>2081</v>
      </c>
      <c r="C70" s="31" t="s">
        <v>37</v>
      </c>
      <c r="D70" s="43">
        <v>16000</v>
      </c>
      <c r="E70" s="13">
        <v>41662</v>
      </c>
      <c r="F70" s="13">
        <v>44275</v>
      </c>
      <c r="G70" s="14">
        <v>28536</v>
      </c>
      <c r="H70" s="22">
        <f t="shared" ref="H70:H71" si="12">IF(I70&lt;=16000,$F$5+(I70/24),"error")</f>
        <v>45134.116666666669</v>
      </c>
      <c r="I70" s="23">
        <f t="shared" si="4"/>
        <v>13562.8</v>
      </c>
      <c r="J70" s="17" t="str">
        <f t="shared" si="5"/>
        <v>NOT DUE</v>
      </c>
      <c r="K70" s="31"/>
      <c r="L70" s="274"/>
    </row>
    <row r="71" spans="1:12" ht="35.1" customHeight="1">
      <c r="A71" s="17" t="s">
        <v>2282</v>
      </c>
      <c r="B71" s="31" t="s">
        <v>2082</v>
      </c>
      <c r="C71" s="31" t="s">
        <v>37</v>
      </c>
      <c r="D71" s="43">
        <v>16000</v>
      </c>
      <c r="E71" s="13">
        <v>41662</v>
      </c>
      <c r="F71" s="13">
        <v>44275</v>
      </c>
      <c r="G71" s="14">
        <v>28536</v>
      </c>
      <c r="H71" s="22">
        <f t="shared" si="12"/>
        <v>45134.116666666669</v>
      </c>
      <c r="I71" s="23">
        <f t="shared" si="4"/>
        <v>13562.8</v>
      </c>
      <c r="J71" s="17" t="str">
        <f t="shared" si="5"/>
        <v>NOT DUE</v>
      </c>
      <c r="K71" s="31"/>
      <c r="L71" s="274"/>
    </row>
    <row r="72" spans="1:12" ht="35.1" customHeight="1">
      <c r="A72" s="17" t="s">
        <v>2283</v>
      </c>
      <c r="B72" s="31" t="s">
        <v>2090</v>
      </c>
      <c r="C72" s="31" t="s">
        <v>2091</v>
      </c>
      <c r="D72" s="43">
        <v>4000</v>
      </c>
      <c r="E72" s="13">
        <v>41662</v>
      </c>
      <c r="F72" s="13">
        <v>44275</v>
      </c>
      <c r="G72" s="14">
        <v>28536</v>
      </c>
      <c r="H72" s="22">
        <f t="shared" ref="H72:H73" si="13">IF(I72&lt;=4000,$F$5+(I72/24),"error")</f>
        <v>44634.116666666669</v>
      </c>
      <c r="I72" s="23">
        <f t="shared" ref="I72:I103" si="14">D72-($F$4-G72)</f>
        <v>1562.7999999999993</v>
      </c>
      <c r="J72" s="17" t="str">
        <f t="shared" ref="J72:J103" si="15">IF(I72="","",IF(I72&lt;0,"OVERDUE","NOT DUE"))</f>
        <v>NOT DUE</v>
      </c>
      <c r="K72" s="31" t="s">
        <v>2102</v>
      </c>
      <c r="L72" s="273"/>
    </row>
    <row r="73" spans="1:12" ht="35.1" customHeight="1">
      <c r="A73" s="17" t="s">
        <v>2284</v>
      </c>
      <c r="B73" s="31" t="s">
        <v>2092</v>
      </c>
      <c r="C73" s="31" t="s">
        <v>2093</v>
      </c>
      <c r="D73" s="43">
        <v>4000</v>
      </c>
      <c r="E73" s="13">
        <v>41662</v>
      </c>
      <c r="F73" s="13">
        <v>44275</v>
      </c>
      <c r="G73" s="14">
        <v>28536</v>
      </c>
      <c r="H73" s="22">
        <f t="shared" si="13"/>
        <v>44634.116666666669</v>
      </c>
      <c r="I73" s="23">
        <f t="shared" si="14"/>
        <v>1562.7999999999993</v>
      </c>
      <c r="J73" s="17" t="str">
        <f t="shared" si="15"/>
        <v>NOT DUE</v>
      </c>
      <c r="K73" s="31" t="s">
        <v>2103</v>
      </c>
      <c r="L73" s="273"/>
    </row>
    <row r="74" spans="1:12" ht="35.1" customHeight="1">
      <c r="A74" s="17" t="s">
        <v>2285</v>
      </c>
      <c r="B74" s="31" t="s">
        <v>2094</v>
      </c>
      <c r="C74" s="31" t="s">
        <v>2078</v>
      </c>
      <c r="D74" s="43">
        <v>8000</v>
      </c>
      <c r="E74" s="13">
        <v>41662</v>
      </c>
      <c r="F74" s="13">
        <v>44275</v>
      </c>
      <c r="G74" s="14">
        <v>28536</v>
      </c>
      <c r="H74" s="22">
        <f t="shared" ref="H74:H76" si="16">IF(I74&lt;=8000,$F$5+(I74/24),"error")</f>
        <v>44800.783333333333</v>
      </c>
      <c r="I74" s="23">
        <f t="shared" si="14"/>
        <v>5562.7999999999993</v>
      </c>
      <c r="J74" s="17" t="str">
        <f t="shared" si="15"/>
        <v>NOT DUE</v>
      </c>
      <c r="K74" s="31" t="s">
        <v>2104</v>
      </c>
      <c r="L74" s="275"/>
    </row>
    <row r="75" spans="1:12" ht="35.1" customHeight="1">
      <c r="A75" s="17" t="s">
        <v>2286</v>
      </c>
      <c r="B75" s="31" t="s">
        <v>2094</v>
      </c>
      <c r="C75" s="31" t="s">
        <v>2095</v>
      </c>
      <c r="D75" s="43">
        <v>8000</v>
      </c>
      <c r="E75" s="13">
        <v>41662</v>
      </c>
      <c r="F75" s="13">
        <v>44275</v>
      </c>
      <c r="G75" s="14">
        <v>28536</v>
      </c>
      <c r="H75" s="22">
        <f t="shared" si="16"/>
        <v>44800.783333333333</v>
      </c>
      <c r="I75" s="23">
        <f t="shared" si="14"/>
        <v>5562.7999999999993</v>
      </c>
      <c r="J75" s="17" t="str">
        <f t="shared" si="15"/>
        <v>NOT DUE</v>
      </c>
      <c r="K75" s="31" t="s">
        <v>2104</v>
      </c>
      <c r="L75" s="268"/>
    </row>
    <row r="76" spans="1:12" ht="35.1" customHeight="1">
      <c r="A76" s="17" t="s">
        <v>2287</v>
      </c>
      <c r="B76" s="31" t="s">
        <v>2096</v>
      </c>
      <c r="C76" s="31" t="s">
        <v>1981</v>
      </c>
      <c r="D76" s="43">
        <v>8000</v>
      </c>
      <c r="E76" s="13">
        <v>41662</v>
      </c>
      <c r="F76" s="13">
        <v>44275</v>
      </c>
      <c r="G76" s="14">
        <v>28536</v>
      </c>
      <c r="H76" s="22">
        <f t="shared" si="16"/>
        <v>44800.783333333333</v>
      </c>
      <c r="I76" s="23">
        <f t="shared" si="14"/>
        <v>5562.7999999999993</v>
      </c>
      <c r="J76" s="17" t="str">
        <f t="shared" si="15"/>
        <v>NOT DUE</v>
      </c>
      <c r="K76" s="31"/>
      <c r="L76" s="268"/>
    </row>
    <row r="77" spans="1:12" ht="35.1" customHeight="1">
      <c r="A77" s="17" t="s">
        <v>2288</v>
      </c>
      <c r="B77" s="31" t="s">
        <v>2105</v>
      </c>
      <c r="C77" s="31" t="s">
        <v>37</v>
      </c>
      <c r="D77" s="43">
        <v>16000</v>
      </c>
      <c r="E77" s="13">
        <v>41662</v>
      </c>
      <c r="F77" s="13">
        <v>44275</v>
      </c>
      <c r="G77" s="14">
        <v>28536</v>
      </c>
      <c r="H77" s="22">
        <f t="shared" ref="H77:H82" si="17">IF(I77&lt;=16000,$F$5+(I77/24),"error")</f>
        <v>45134.116666666669</v>
      </c>
      <c r="I77" s="23">
        <f t="shared" si="14"/>
        <v>13562.8</v>
      </c>
      <c r="J77" s="17" t="str">
        <f t="shared" si="15"/>
        <v>NOT DUE</v>
      </c>
      <c r="K77" s="31"/>
      <c r="L77" s="268"/>
    </row>
    <row r="78" spans="1:12" ht="35.1" customHeight="1">
      <c r="A78" s="17" t="s">
        <v>2289</v>
      </c>
      <c r="B78" s="31" t="s">
        <v>2106</v>
      </c>
      <c r="C78" s="31" t="s">
        <v>37</v>
      </c>
      <c r="D78" s="43">
        <v>16000</v>
      </c>
      <c r="E78" s="13">
        <v>41662</v>
      </c>
      <c r="F78" s="13">
        <v>44275</v>
      </c>
      <c r="G78" s="14">
        <v>28536</v>
      </c>
      <c r="H78" s="22">
        <f t="shared" si="17"/>
        <v>45134.116666666669</v>
      </c>
      <c r="I78" s="23">
        <f t="shared" si="14"/>
        <v>13562.8</v>
      </c>
      <c r="J78" s="17" t="str">
        <f t="shared" si="15"/>
        <v>NOT DUE</v>
      </c>
      <c r="K78" s="31"/>
      <c r="L78" s="274"/>
    </row>
    <row r="79" spans="1:12" ht="35.1" customHeight="1">
      <c r="A79" s="17" t="s">
        <v>2290</v>
      </c>
      <c r="B79" s="31" t="s">
        <v>2107</v>
      </c>
      <c r="C79" s="31" t="s">
        <v>37</v>
      </c>
      <c r="D79" s="43">
        <v>16000</v>
      </c>
      <c r="E79" s="13">
        <v>41662</v>
      </c>
      <c r="F79" s="13">
        <v>44275</v>
      </c>
      <c r="G79" s="14">
        <v>28536</v>
      </c>
      <c r="H79" s="22">
        <f t="shared" si="17"/>
        <v>45134.116666666669</v>
      </c>
      <c r="I79" s="23">
        <f t="shared" si="14"/>
        <v>13562.8</v>
      </c>
      <c r="J79" s="17" t="str">
        <f t="shared" si="15"/>
        <v>NOT DUE</v>
      </c>
      <c r="K79" s="31"/>
      <c r="L79" s="274"/>
    </row>
    <row r="80" spans="1:12" ht="35.1" customHeight="1">
      <c r="A80" s="17" t="s">
        <v>2291</v>
      </c>
      <c r="B80" s="31" t="s">
        <v>2108</v>
      </c>
      <c r="C80" s="31" t="s">
        <v>37</v>
      </c>
      <c r="D80" s="43">
        <v>16000</v>
      </c>
      <c r="E80" s="13">
        <v>41662</v>
      </c>
      <c r="F80" s="13">
        <v>44275</v>
      </c>
      <c r="G80" s="14">
        <v>28536</v>
      </c>
      <c r="H80" s="22">
        <f t="shared" si="17"/>
        <v>45134.116666666669</v>
      </c>
      <c r="I80" s="23">
        <f t="shared" si="14"/>
        <v>13562.8</v>
      </c>
      <c r="J80" s="17" t="str">
        <f t="shared" si="15"/>
        <v>NOT DUE</v>
      </c>
      <c r="K80" s="31"/>
      <c r="L80" s="274"/>
    </row>
    <row r="81" spans="1:12" ht="35.1" customHeight="1">
      <c r="A81" s="17" t="s">
        <v>2292</v>
      </c>
      <c r="B81" s="31" t="s">
        <v>2109</v>
      </c>
      <c r="C81" s="31" t="s">
        <v>37</v>
      </c>
      <c r="D81" s="43">
        <v>16000</v>
      </c>
      <c r="E81" s="13">
        <v>41662</v>
      </c>
      <c r="F81" s="13">
        <v>44275</v>
      </c>
      <c r="G81" s="14">
        <v>28536</v>
      </c>
      <c r="H81" s="22">
        <f t="shared" si="17"/>
        <v>45134.116666666669</v>
      </c>
      <c r="I81" s="23">
        <f t="shared" si="14"/>
        <v>13562.8</v>
      </c>
      <c r="J81" s="17" t="str">
        <f t="shared" si="15"/>
        <v>NOT DUE</v>
      </c>
      <c r="K81" s="31"/>
      <c r="L81" s="274"/>
    </row>
    <row r="82" spans="1:12" ht="35.1" customHeight="1">
      <c r="A82" s="17" t="s">
        <v>2293</v>
      </c>
      <c r="B82" s="31" t="s">
        <v>2110</v>
      </c>
      <c r="C82" s="31" t="s">
        <v>37</v>
      </c>
      <c r="D82" s="43">
        <v>16000</v>
      </c>
      <c r="E82" s="13">
        <v>41662</v>
      </c>
      <c r="F82" s="13">
        <v>44275</v>
      </c>
      <c r="G82" s="14">
        <v>28536</v>
      </c>
      <c r="H82" s="22">
        <f t="shared" si="17"/>
        <v>45134.116666666669</v>
      </c>
      <c r="I82" s="23">
        <f t="shared" si="14"/>
        <v>13562.8</v>
      </c>
      <c r="J82" s="17" t="str">
        <f t="shared" si="15"/>
        <v>NOT DUE</v>
      </c>
      <c r="K82" s="31"/>
      <c r="L82" s="274"/>
    </row>
    <row r="83" spans="1:12" ht="35.1" customHeight="1">
      <c r="A83" s="17" t="s">
        <v>2294</v>
      </c>
      <c r="B83" s="31" t="s">
        <v>2117</v>
      </c>
      <c r="C83" s="31" t="s">
        <v>2118</v>
      </c>
      <c r="D83" s="43">
        <v>8000</v>
      </c>
      <c r="E83" s="13">
        <v>41662</v>
      </c>
      <c r="F83" s="13">
        <v>44275</v>
      </c>
      <c r="G83" s="14">
        <v>28536</v>
      </c>
      <c r="H83" s="22">
        <f t="shared" ref="H83:H96" si="18">IF(I83&lt;=8000,$F$5+(I83/24),"error")</f>
        <v>44800.783333333333</v>
      </c>
      <c r="I83" s="23">
        <f t="shared" si="14"/>
        <v>5562.7999999999993</v>
      </c>
      <c r="J83" s="17" t="str">
        <f t="shared" si="15"/>
        <v>NOT DUE</v>
      </c>
      <c r="K83" s="31" t="s">
        <v>2151</v>
      </c>
      <c r="L83" s="275"/>
    </row>
    <row r="84" spans="1:12" ht="35.1" customHeight="1">
      <c r="A84" s="17" t="s">
        <v>2295</v>
      </c>
      <c r="B84" s="31" t="s">
        <v>2119</v>
      </c>
      <c r="C84" s="31" t="s">
        <v>1933</v>
      </c>
      <c r="D84" s="43">
        <v>8000</v>
      </c>
      <c r="E84" s="13">
        <v>41662</v>
      </c>
      <c r="F84" s="13">
        <v>44275</v>
      </c>
      <c r="G84" s="14">
        <v>28536</v>
      </c>
      <c r="H84" s="22">
        <f t="shared" si="18"/>
        <v>44800.783333333333</v>
      </c>
      <c r="I84" s="23">
        <f t="shared" si="14"/>
        <v>5562.7999999999993</v>
      </c>
      <c r="J84" s="17" t="str">
        <f t="shared" si="15"/>
        <v>NOT DUE</v>
      </c>
      <c r="K84" s="31" t="s">
        <v>2152</v>
      </c>
      <c r="L84" s="268"/>
    </row>
    <row r="85" spans="1:12" ht="35.1" customHeight="1">
      <c r="A85" s="17" t="s">
        <v>2296</v>
      </c>
      <c r="B85" s="31" t="s">
        <v>2120</v>
      </c>
      <c r="C85" s="31" t="s">
        <v>1981</v>
      </c>
      <c r="D85" s="43">
        <v>8000</v>
      </c>
      <c r="E85" s="13">
        <v>41662</v>
      </c>
      <c r="F85" s="13">
        <v>44275</v>
      </c>
      <c r="G85" s="14">
        <v>28536</v>
      </c>
      <c r="H85" s="22">
        <f t="shared" si="18"/>
        <v>44800.783333333333</v>
      </c>
      <c r="I85" s="23">
        <f t="shared" si="14"/>
        <v>5562.7999999999993</v>
      </c>
      <c r="J85" s="17" t="str">
        <f t="shared" si="15"/>
        <v>NOT DUE</v>
      </c>
      <c r="K85" s="31" t="s">
        <v>2152</v>
      </c>
      <c r="L85" s="268"/>
    </row>
    <row r="86" spans="1:12" ht="35.1" customHeight="1">
      <c r="A86" s="17" t="s">
        <v>2297</v>
      </c>
      <c r="B86" s="31" t="s">
        <v>2121</v>
      </c>
      <c r="C86" s="31" t="s">
        <v>1981</v>
      </c>
      <c r="D86" s="43">
        <v>8000</v>
      </c>
      <c r="E86" s="13">
        <v>41662</v>
      </c>
      <c r="F86" s="13">
        <v>44275</v>
      </c>
      <c r="G86" s="14">
        <v>28536</v>
      </c>
      <c r="H86" s="22">
        <f t="shared" si="18"/>
        <v>44800.783333333333</v>
      </c>
      <c r="I86" s="23">
        <f t="shared" si="14"/>
        <v>5562.7999999999993</v>
      </c>
      <c r="J86" s="17" t="str">
        <f t="shared" si="15"/>
        <v>NOT DUE</v>
      </c>
      <c r="K86" s="31" t="s">
        <v>2152</v>
      </c>
      <c r="L86" s="268"/>
    </row>
    <row r="87" spans="1:12" ht="35.1" customHeight="1">
      <c r="A87" s="17" t="s">
        <v>2298</v>
      </c>
      <c r="B87" s="31" t="s">
        <v>2122</v>
      </c>
      <c r="C87" s="31" t="s">
        <v>2123</v>
      </c>
      <c r="D87" s="43">
        <v>8000</v>
      </c>
      <c r="E87" s="13">
        <v>41662</v>
      </c>
      <c r="F87" s="13">
        <v>44275</v>
      </c>
      <c r="G87" s="14">
        <v>28536</v>
      </c>
      <c r="H87" s="22">
        <f t="shared" si="18"/>
        <v>44800.783333333333</v>
      </c>
      <c r="I87" s="23">
        <f t="shared" si="14"/>
        <v>5562.7999999999993</v>
      </c>
      <c r="J87" s="17" t="str">
        <f t="shared" si="15"/>
        <v>NOT DUE</v>
      </c>
      <c r="K87" s="31" t="s">
        <v>2152</v>
      </c>
      <c r="L87" s="275"/>
    </row>
    <row r="88" spans="1:12" ht="35.1" customHeight="1">
      <c r="A88" s="17" t="s">
        <v>2299</v>
      </c>
      <c r="B88" s="31" t="s">
        <v>2124</v>
      </c>
      <c r="C88" s="31" t="s">
        <v>2125</v>
      </c>
      <c r="D88" s="43">
        <v>8000</v>
      </c>
      <c r="E88" s="13">
        <v>41662</v>
      </c>
      <c r="F88" s="13">
        <v>44275</v>
      </c>
      <c r="G88" s="14">
        <v>28536</v>
      </c>
      <c r="H88" s="22">
        <f t="shared" si="18"/>
        <v>44800.783333333333</v>
      </c>
      <c r="I88" s="23">
        <f t="shared" si="14"/>
        <v>5562.7999999999993</v>
      </c>
      <c r="J88" s="17" t="str">
        <f t="shared" si="15"/>
        <v>NOT DUE</v>
      </c>
      <c r="K88" s="31" t="s">
        <v>2153</v>
      </c>
      <c r="L88" s="268"/>
    </row>
    <row r="89" spans="1:12" ht="35.1" customHeight="1">
      <c r="A89" s="17" t="s">
        <v>2300</v>
      </c>
      <c r="B89" s="31" t="s">
        <v>2126</v>
      </c>
      <c r="C89" s="31" t="s">
        <v>1981</v>
      </c>
      <c r="D89" s="43">
        <v>8000</v>
      </c>
      <c r="E89" s="13">
        <v>41662</v>
      </c>
      <c r="F89" s="13">
        <v>44275</v>
      </c>
      <c r="G89" s="14">
        <v>28536</v>
      </c>
      <c r="H89" s="22">
        <f t="shared" si="18"/>
        <v>44800.783333333333</v>
      </c>
      <c r="I89" s="23">
        <f t="shared" si="14"/>
        <v>5562.7999999999993</v>
      </c>
      <c r="J89" s="17" t="str">
        <f t="shared" si="15"/>
        <v>NOT DUE</v>
      </c>
      <c r="K89" s="31" t="s">
        <v>2154</v>
      </c>
      <c r="L89" s="268"/>
    </row>
    <row r="90" spans="1:12" ht="35.1" customHeight="1">
      <c r="A90" s="17" t="s">
        <v>2301</v>
      </c>
      <c r="B90" s="31" t="s">
        <v>2127</v>
      </c>
      <c r="C90" s="31" t="s">
        <v>1981</v>
      </c>
      <c r="D90" s="43">
        <v>8000</v>
      </c>
      <c r="E90" s="13">
        <v>41662</v>
      </c>
      <c r="F90" s="13">
        <v>44275</v>
      </c>
      <c r="G90" s="14">
        <v>28536</v>
      </c>
      <c r="H90" s="22">
        <f t="shared" si="18"/>
        <v>44800.783333333333</v>
      </c>
      <c r="I90" s="23">
        <f t="shared" si="14"/>
        <v>5562.7999999999993</v>
      </c>
      <c r="J90" s="17" t="str">
        <f t="shared" si="15"/>
        <v>NOT DUE</v>
      </c>
      <c r="K90" s="31" t="s">
        <v>2155</v>
      </c>
      <c r="L90" s="268"/>
    </row>
    <row r="91" spans="1:12" ht="35.1" customHeight="1">
      <c r="A91" s="17" t="s">
        <v>2302</v>
      </c>
      <c r="B91" s="31" t="s">
        <v>2128</v>
      </c>
      <c r="C91" s="31" t="s">
        <v>2129</v>
      </c>
      <c r="D91" s="43">
        <v>8000</v>
      </c>
      <c r="E91" s="13">
        <v>41662</v>
      </c>
      <c r="F91" s="13">
        <v>44275</v>
      </c>
      <c r="G91" s="14">
        <v>28536</v>
      </c>
      <c r="H91" s="22">
        <f t="shared" si="18"/>
        <v>44800.783333333333</v>
      </c>
      <c r="I91" s="23">
        <f t="shared" si="14"/>
        <v>5562.7999999999993</v>
      </c>
      <c r="J91" s="17" t="str">
        <f t="shared" si="15"/>
        <v>NOT DUE</v>
      </c>
      <c r="K91" s="31" t="s">
        <v>2156</v>
      </c>
      <c r="L91" s="275"/>
    </row>
    <row r="92" spans="1:12" ht="35.1" customHeight="1">
      <c r="A92" s="17" t="s">
        <v>2303</v>
      </c>
      <c r="B92" s="31" t="s">
        <v>2130</v>
      </c>
      <c r="C92" s="31" t="s">
        <v>2131</v>
      </c>
      <c r="D92" s="43">
        <v>8000</v>
      </c>
      <c r="E92" s="13">
        <v>41662</v>
      </c>
      <c r="F92" s="13">
        <v>44275</v>
      </c>
      <c r="G92" s="14">
        <v>28536</v>
      </c>
      <c r="H92" s="22">
        <f t="shared" si="18"/>
        <v>44800.783333333333</v>
      </c>
      <c r="I92" s="23">
        <f t="shared" si="14"/>
        <v>5562.7999999999993</v>
      </c>
      <c r="J92" s="17" t="str">
        <f t="shared" si="15"/>
        <v>NOT DUE</v>
      </c>
      <c r="K92" s="31"/>
      <c r="L92" s="268"/>
    </row>
    <row r="93" spans="1:12" ht="35.1" customHeight="1">
      <c r="A93" s="17" t="s">
        <v>2304</v>
      </c>
      <c r="B93" s="31" t="s">
        <v>2132</v>
      </c>
      <c r="C93" s="31" t="s">
        <v>1981</v>
      </c>
      <c r="D93" s="43">
        <v>8000</v>
      </c>
      <c r="E93" s="13">
        <v>41662</v>
      </c>
      <c r="F93" s="13">
        <v>44275</v>
      </c>
      <c r="G93" s="14">
        <v>28536</v>
      </c>
      <c r="H93" s="22">
        <f t="shared" si="18"/>
        <v>44800.783333333333</v>
      </c>
      <c r="I93" s="23">
        <f t="shared" si="14"/>
        <v>5562.7999999999993</v>
      </c>
      <c r="J93" s="17" t="str">
        <f t="shared" si="15"/>
        <v>NOT DUE</v>
      </c>
      <c r="K93" s="31"/>
      <c r="L93" s="268"/>
    </row>
    <row r="94" spans="1:12" ht="35.1" customHeight="1">
      <c r="A94" s="17" t="s">
        <v>2305</v>
      </c>
      <c r="B94" s="31" t="s">
        <v>2133</v>
      </c>
      <c r="C94" s="31" t="s">
        <v>1981</v>
      </c>
      <c r="D94" s="43">
        <v>8000</v>
      </c>
      <c r="E94" s="13">
        <v>41662</v>
      </c>
      <c r="F94" s="13">
        <v>44275</v>
      </c>
      <c r="G94" s="14">
        <v>28536</v>
      </c>
      <c r="H94" s="22">
        <f t="shared" si="18"/>
        <v>44800.783333333333</v>
      </c>
      <c r="I94" s="23">
        <f t="shared" si="14"/>
        <v>5562.7999999999993</v>
      </c>
      <c r="J94" s="17" t="str">
        <f t="shared" si="15"/>
        <v>NOT DUE</v>
      </c>
      <c r="K94" s="31"/>
      <c r="L94" s="268"/>
    </row>
    <row r="95" spans="1:12" ht="35.1" customHeight="1">
      <c r="A95" s="17" t="s">
        <v>2306</v>
      </c>
      <c r="B95" s="31" t="s">
        <v>2134</v>
      </c>
      <c r="C95" s="31" t="s">
        <v>2135</v>
      </c>
      <c r="D95" s="43">
        <v>8000</v>
      </c>
      <c r="E95" s="13">
        <v>41662</v>
      </c>
      <c r="F95" s="13">
        <v>44275</v>
      </c>
      <c r="G95" s="14">
        <v>28536</v>
      </c>
      <c r="H95" s="22">
        <f t="shared" si="18"/>
        <v>44800.783333333333</v>
      </c>
      <c r="I95" s="23">
        <f t="shared" si="14"/>
        <v>5562.7999999999993</v>
      </c>
      <c r="J95" s="17" t="str">
        <f t="shared" si="15"/>
        <v>NOT DUE</v>
      </c>
      <c r="K95" s="31"/>
      <c r="L95" s="275"/>
    </row>
    <row r="96" spans="1:12" ht="35.1" customHeight="1">
      <c r="A96" s="17" t="s">
        <v>2307</v>
      </c>
      <c r="B96" s="31" t="s">
        <v>2136</v>
      </c>
      <c r="C96" s="31" t="s">
        <v>37</v>
      </c>
      <c r="D96" s="43">
        <v>8000</v>
      </c>
      <c r="E96" s="13">
        <v>41662</v>
      </c>
      <c r="F96" s="13">
        <v>44275</v>
      </c>
      <c r="G96" s="14">
        <v>28536</v>
      </c>
      <c r="H96" s="22">
        <f t="shared" si="18"/>
        <v>44800.783333333333</v>
      </c>
      <c r="I96" s="23">
        <f t="shared" si="14"/>
        <v>5562.7999999999993</v>
      </c>
      <c r="J96" s="17" t="str">
        <f t="shared" si="15"/>
        <v>NOT DUE</v>
      </c>
      <c r="K96" s="31"/>
      <c r="L96" s="268"/>
    </row>
    <row r="97" spans="1:12" ht="35.1" customHeight="1">
      <c r="A97" s="17" t="s">
        <v>2308</v>
      </c>
      <c r="B97" s="31" t="s">
        <v>2157</v>
      </c>
      <c r="C97" s="31" t="s">
        <v>37</v>
      </c>
      <c r="D97" s="43">
        <v>16000</v>
      </c>
      <c r="E97" s="13">
        <v>41662</v>
      </c>
      <c r="F97" s="13">
        <v>44275</v>
      </c>
      <c r="G97" s="14">
        <v>28536</v>
      </c>
      <c r="H97" s="22">
        <f t="shared" ref="H97:H98" si="19">IF(I97&lt;=16000,$F$5+(I97/24),"error")</f>
        <v>45134.116666666669</v>
      </c>
      <c r="I97" s="23">
        <f t="shared" si="14"/>
        <v>13562.8</v>
      </c>
      <c r="J97" s="17" t="str">
        <f t="shared" si="15"/>
        <v>NOT DUE</v>
      </c>
      <c r="K97" s="31"/>
      <c r="L97" s="268"/>
    </row>
    <row r="98" spans="1:12" ht="35.1" customHeight="1">
      <c r="A98" s="17" t="s">
        <v>2309</v>
      </c>
      <c r="B98" s="31" t="s">
        <v>2158</v>
      </c>
      <c r="C98" s="31" t="s">
        <v>37</v>
      </c>
      <c r="D98" s="43">
        <v>16000</v>
      </c>
      <c r="E98" s="13">
        <v>41662</v>
      </c>
      <c r="F98" s="13">
        <v>44275</v>
      </c>
      <c r="G98" s="14">
        <v>28536</v>
      </c>
      <c r="H98" s="22">
        <f t="shared" si="19"/>
        <v>45134.116666666669</v>
      </c>
      <c r="I98" s="23">
        <f t="shared" si="14"/>
        <v>13562.8</v>
      </c>
      <c r="J98" s="17" t="str">
        <f t="shared" si="15"/>
        <v>NOT DUE</v>
      </c>
      <c r="K98" s="31"/>
      <c r="L98" s="268"/>
    </row>
    <row r="99" spans="1:12" ht="35.1" customHeight="1">
      <c r="A99" s="17" t="s">
        <v>2310</v>
      </c>
      <c r="B99" s="31" t="s">
        <v>2159</v>
      </c>
      <c r="C99" s="31" t="s">
        <v>37</v>
      </c>
      <c r="D99" s="43">
        <v>8000</v>
      </c>
      <c r="E99" s="13">
        <v>41662</v>
      </c>
      <c r="F99" s="13">
        <v>44275</v>
      </c>
      <c r="G99" s="14">
        <v>28536</v>
      </c>
      <c r="H99" s="22">
        <f>IF(I99&lt;=8000,$F$5+(I99/24),"error")</f>
        <v>44800.783333333333</v>
      </c>
      <c r="I99" s="23">
        <f t="shared" si="14"/>
        <v>5562.7999999999993</v>
      </c>
      <c r="J99" s="17" t="str">
        <f t="shared" si="15"/>
        <v>NOT DUE</v>
      </c>
      <c r="K99" s="31"/>
      <c r="L99" s="275"/>
    </row>
    <row r="100" spans="1:12" ht="35.1" customHeight="1">
      <c r="A100" s="17" t="s">
        <v>2311</v>
      </c>
      <c r="B100" s="31" t="s">
        <v>2160</v>
      </c>
      <c r="C100" s="31" t="s">
        <v>37</v>
      </c>
      <c r="D100" s="43">
        <v>16000</v>
      </c>
      <c r="E100" s="13">
        <v>41662</v>
      </c>
      <c r="F100" s="13">
        <v>44275</v>
      </c>
      <c r="G100" s="14">
        <v>28536</v>
      </c>
      <c r="H100" s="22">
        <f>IF(I100&lt;=16000,$F$5+(I100/24),"error")</f>
        <v>45134.116666666669</v>
      </c>
      <c r="I100" s="23">
        <f t="shared" si="14"/>
        <v>13562.8</v>
      </c>
      <c r="J100" s="17" t="str">
        <f t="shared" si="15"/>
        <v>NOT DUE</v>
      </c>
      <c r="K100" s="31"/>
      <c r="L100" s="268"/>
    </row>
    <row r="101" spans="1:12" ht="35.1" customHeight="1">
      <c r="A101" s="17" t="s">
        <v>2312</v>
      </c>
      <c r="B101" s="31" t="s">
        <v>2165</v>
      </c>
      <c r="C101" s="31" t="s">
        <v>37</v>
      </c>
      <c r="D101" s="43">
        <v>8000</v>
      </c>
      <c r="E101" s="13">
        <v>41662</v>
      </c>
      <c r="F101" s="13">
        <v>44275</v>
      </c>
      <c r="G101" s="14">
        <v>28536</v>
      </c>
      <c r="H101" s="22">
        <f>IF(I101&lt;=8000,$F$5+(I101/24),"error")</f>
        <v>44800.783333333333</v>
      </c>
      <c r="I101" s="23">
        <f t="shared" si="14"/>
        <v>5562.7999999999993</v>
      </c>
      <c r="J101" s="17" t="str">
        <f t="shared" si="15"/>
        <v>NOT DUE</v>
      </c>
      <c r="K101" s="31"/>
      <c r="L101" s="268"/>
    </row>
    <row r="102" spans="1:12" ht="35.1" customHeight="1">
      <c r="A102" s="17" t="s">
        <v>2313</v>
      </c>
      <c r="B102" s="31" t="s">
        <v>2166</v>
      </c>
      <c r="C102" s="31" t="s">
        <v>2167</v>
      </c>
      <c r="D102" s="43">
        <v>4000</v>
      </c>
      <c r="E102" s="13">
        <v>41662</v>
      </c>
      <c r="F102" s="13">
        <v>44275</v>
      </c>
      <c r="G102" s="14">
        <v>28536</v>
      </c>
      <c r="H102" s="22">
        <f>IF(I102&lt;=4000,$F$5+(I102/24),"error")</f>
        <v>44634.116666666669</v>
      </c>
      <c r="I102" s="23">
        <f t="shared" si="14"/>
        <v>1562.7999999999993</v>
      </c>
      <c r="J102" s="17" t="str">
        <f t="shared" si="15"/>
        <v>NOT DUE</v>
      </c>
      <c r="K102" s="31" t="s">
        <v>2181</v>
      </c>
      <c r="L102" s="268"/>
    </row>
    <row r="103" spans="1:12" ht="35.1" customHeight="1">
      <c r="A103" s="17" t="s">
        <v>2314</v>
      </c>
      <c r="B103" s="31" t="s">
        <v>2166</v>
      </c>
      <c r="C103" s="31" t="s">
        <v>37</v>
      </c>
      <c r="D103" s="43">
        <v>8000</v>
      </c>
      <c r="E103" s="13">
        <v>41662</v>
      </c>
      <c r="F103" s="13">
        <v>44275</v>
      </c>
      <c r="G103" s="14">
        <v>28536</v>
      </c>
      <c r="H103" s="22">
        <f t="shared" ref="H103:H107" si="20">IF(I103&lt;=8000,$F$5+(I103/24),"error")</f>
        <v>44800.783333333333</v>
      </c>
      <c r="I103" s="23">
        <f t="shared" si="14"/>
        <v>5562.7999999999993</v>
      </c>
      <c r="J103" s="17" t="str">
        <f t="shared" si="15"/>
        <v>NOT DUE</v>
      </c>
      <c r="K103" s="31"/>
      <c r="L103" s="275"/>
    </row>
    <row r="104" spans="1:12" ht="35.1" customHeight="1">
      <c r="A104" s="17" t="s">
        <v>2315</v>
      </c>
      <c r="B104" s="31" t="s">
        <v>2168</v>
      </c>
      <c r="C104" s="31" t="s">
        <v>1981</v>
      </c>
      <c r="D104" s="43">
        <v>8000</v>
      </c>
      <c r="E104" s="13">
        <v>41662</v>
      </c>
      <c r="F104" s="13">
        <v>44275</v>
      </c>
      <c r="G104" s="14">
        <v>28536</v>
      </c>
      <c r="H104" s="22">
        <f t="shared" si="20"/>
        <v>44800.783333333333</v>
      </c>
      <c r="I104" s="23">
        <f t="shared" ref="I104:I121" si="21">D104-($F$4-G104)</f>
        <v>5562.7999999999993</v>
      </c>
      <c r="J104" s="17" t="str">
        <f t="shared" ref="J104:J121" si="22">IF(I104="","",IF(I104&lt;0,"OVERDUE","NOT DUE"))</f>
        <v>NOT DUE</v>
      </c>
      <c r="K104" s="31" t="s">
        <v>2182</v>
      </c>
      <c r="L104" s="268"/>
    </row>
    <row r="105" spans="1:12" ht="35.1" customHeight="1">
      <c r="A105" s="17" t="s">
        <v>2316</v>
      </c>
      <c r="B105" s="31" t="s">
        <v>2169</v>
      </c>
      <c r="C105" s="31" t="s">
        <v>2170</v>
      </c>
      <c r="D105" s="43">
        <v>8000</v>
      </c>
      <c r="E105" s="13">
        <v>41662</v>
      </c>
      <c r="F105" s="13">
        <v>44275</v>
      </c>
      <c r="G105" s="14">
        <v>28536</v>
      </c>
      <c r="H105" s="22">
        <f t="shared" si="20"/>
        <v>44800.783333333333</v>
      </c>
      <c r="I105" s="23">
        <f t="shared" si="21"/>
        <v>5562.7999999999993</v>
      </c>
      <c r="J105" s="17" t="str">
        <f t="shared" si="22"/>
        <v>NOT DUE</v>
      </c>
      <c r="K105" s="31" t="s">
        <v>2182</v>
      </c>
      <c r="L105" s="268"/>
    </row>
    <row r="106" spans="1:12" ht="35.1" customHeight="1">
      <c r="A106" s="17" t="s">
        <v>2317</v>
      </c>
      <c r="B106" s="31" t="s">
        <v>2171</v>
      </c>
      <c r="C106" s="31" t="s">
        <v>37</v>
      </c>
      <c r="D106" s="43">
        <v>8000</v>
      </c>
      <c r="E106" s="13">
        <v>41662</v>
      </c>
      <c r="F106" s="13">
        <v>44275</v>
      </c>
      <c r="G106" s="14">
        <v>28536</v>
      </c>
      <c r="H106" s="22">
        <f t="shared" si="20"/>
        <v>44800.783333333333</v>
      </c>
      <c r="I106" s="23">
        <f t="shared" si="21"/>
        <v>5562.7999999999993</v>
      </c>
      <c r="J106" s="17" t="str">
        <f t="shared" si="22"/>
        <v>NOT DUE</v>
      </c>
      <c r="K106" s="31"/>
      <c r="L106" s="268"/>
    </row>
    <row r="107" spans="1:12" ht="35.1" customHeight="1">
      <c r="A107" s="17" t="s">
        <v>2318</v>
      </c>
      <c r="B107" s="31" t="s">
        <v>2172</v>
      </c>
      <c r="C107" s="31" t="s">
        <v>2170</v>
      </c>
      <c r="D107" s="43">
        <v>8000</v>
      </c>
      <c r="E107" s="13">
        <v>41662</v>
      </c>
      <c r="F107" s="13">
        <v>44275</v>
      </c>
      <c r="G107" s="14">
        <v>28536</v>
      </c>
      <c r="H107" s="22">
        <f t="shared" si="20"/>
        <v>44800.783333333333</v>
      </c>
      <c r="I107" s="23">
        <f t="shared" si="21"/>
        <v>5562.7999999999993</v>
      </c>
      <c r="J107" s="17" t="str">
        <f t="shared" si="22"/>
        <v>NOT DUE</v>
      </c>
      <c r="K107" s="31" t="s">
        <v>2182</v>
      </c>
      <c r="L107" s="275"/>
    </row>
    <row r="108" spans="1:12" ht="35.1" customHeight="1">
      <c r="A108" s="17" t="s">
        <v>2319</v>
      </c>
      <c r="B108" s="31" t="s">
        <v>2172</v>
      </c>
      <c r="C108" s="31" t="s">
        <v>37</v>
      </c>
      <c r="D108" s="43">
        <v>16000</v>
      </c>
      <c r="E108" s="13">
        <v>41662</v>
      </c>
      <c r="F108" s="13">
        <v>44275</v>
      </c>
      <c r="G108" s="14">
        <v>28536</v>
      </c>
      <c r="H108" s="22">
        <f>IF(I108&lt;=16000,$F$5+(I108/24),"error")</f>
        <v>45134.116666666669</v>
      </c>
      <c r="I108" s="23">
        <f t="shared" si="21"/>
        <v>13562.8</v>
      </c>
      <c r="J108" s="17" t="str">
        <f t="shared" si="22"/>
        <v>NOT DUE</v>
      </c>
      <c r="K108" s="31"/>
      <c r="L108" s="268"/>
    </row>
    <row r="109" spans="1:12" ht="35.1" customHeight="1">
      <c r="A109" s="17" t="s">
        <v>2320</v>
      </c>
      <c r="B109" s="31" t="s">
        <v>2184</v>
      </c>
      <c r="C109" s="31" t="s">
        <v>2185</v>
      </c>
      <c r="D109" s="43">
        <v>8000</v>
      </c>
      <c r="E109" s="13">
        <v>41662</v>
      </c>
      <c r="F109" s="13">
        <v>44275</v>
      </c>
      <c r="G109" s="14">
        <v>28536</v>
      </c>
      <c r="H109" s="22">
        <f t="shared" ref="H109:H117" si="23">IF(I109&lt;=8000,$F$5+(I109/24),"error")</f>
        <v>44800.783333333333</v>
      </c>
      <c r="I109" s="23">
        <f t="shared" si="21"/>
        <v>5562.7999999999993</v>
      </c>
      <c r="J109" s="17" t="str">
        <f t="shared" si="22"/>
        <v>NOT DUE</v>
      </c>
      <c r="K109" s="31" t="s">
        <v>2183</v>
      </c>
      <c r="L109" s="268"/>
    </row>
    <row r="110" spans="1:12" ht="35.1" customHeight="1">
      <c r="A110" s="17" t="s">
        <v>2321</v>
      </c>
      <c r="B110" s="31" t="s">
        <v>2186</v>
      </c>
      <c r="C110" s="31" t="s">
        <v>2187</v>
      </c>
      <c r="D110" s="43">
        <v>8000</v>
      </c>
      <c r="E110" s="13">
        <v>41662</v>
      </c>
      <c r="F110" s="13">
        <v>44275</v>
      </c>
      <c r="G110" s="14">
        <v>28536</v>
      </c>
      <c r="H110" s="22">
        <f t="shared" si="23"/>
        <v>44800.783333333333</v>
      </c>
      <c r="I110" s="23">
        <f t="shared" si="21"/>
        <v>5562.7999999999993</v>
      </c>
      <c r="J110" s="17" t="str">
        <f t="shared" si="22"/>
        <v>NOT DUE</v>
      </c>
      <c r="K110" s="31"/>
      <c r="L110" s="268"/>
    </row>
    <row r="111" spans="1:12" ht="35.1" customHeight="1">
      <c r="A111" s="17" t="s">
        <v>2322</v>
      </c>
      <c r="B111" s="31" t="s">
        <v>2188</v>
      </c>
      <c r="C111" s="31" t="s">
        <v>2189</v>
      </c>
      <c r="D111" s="43">
        <v>8000</v>
      </c>
      <c r="E111" s="13">
        <v>41662</v>
      </c>
      <c r="F111" s="13">
        <v>44275</v>
      </c>
      <c r="G111" s="14">
        <v>28536</v>
      </c>
      <c r="H111" s="22">
        <f t="shared" si="23"/>
        <v>44800.783333333333</v>
      </c>
      <c r="I111" s="23">
        <f t="shared" si="21"/>
        <v>5562.7999999999993</v>
      </c>
      <c r="J111" s="17" t="str">
        <f t="shared" si="22"/>
        <v>NOT DUE</v>
      </c>
      <c r="K111" s="31"/>
      <c r="L111" s="275"/>
    </row>
    <row r="112" spans="1:12" ht="35.1" customHeight="1">
      <c r="A112" s="17" t="s">
        <v>2323</v>
      </c>
      <c r="B112" s="31" t="s">
        <v>2190</v>
      </c>
      <c r="C112" s="31" t="s">
        <v>2131</v>
      </c>
      <c r="D112" s="43">
        <v>8000</v>
      </c>
      <c r="E112" s="13">
        <v>41662</v>
      </c>
      <c r="F112" s="13">
        <v>44275</v>
      </c>
      <c r="G112" s="14">
        <v>28536</v>
      </c>
      <c r="H112" s="22">
        <f t="shared" si="23"/>
        <v>44800.783333333333</v>
      </c>
      <c r="I112" s="23">
        <f t="shared" si="21"/>
        <v>5562.7999999999993</v>
      </c>
      <c r="J112" s="17" t="str">
        <f t="shared" si="22"/>
        <v>NOT DUE</v>
      </c>
      <c r="K112" s="31"/>
      <c r="L112" s="268"/>
    </row>
    <row r="113" spans="1:12" ht="35.1" customHeight="1">
      <c r="A113" s="17" t="s">
        <v>2324</v>
      </c>
      <c r="B113" s="31" t="s">
        <v>2191</v>
      </c>
      <c r="C113" s="31" t="s">
        <v>2192</v>
      </c>
      <c r="D113" s="43">
        <v>8000</v>
      </c>
      <c r="E113" s="13">
        <v>41662</v>
      </c>
      <c r="F113" s="13">
        <v>44275</v>
      </c>
      <c r="G113" s="14">
        <v>28536</v>
      </c>
      <c r="H113" s="22">
        <f t="shared" si="23"/>
        <v>44800.783333333333</v>
      </c>
      <c r="I113" s="23">
        <f t="shared" si="21"/>
        <v>5562.7999999999993</v>
      </c>
      <c r="J113" s="17" t="str">
        <f t="shared" si="22"/>
        <v>NOT DUE</v>
      </c>
      <c r="K113" s="31"/>
      <c r="L113" s="268"/>
    </row>
    <row r="114" spans="1:12" ht="35.1" customHeight="1">
      <c r="A114" s="17" t="s">
        <v>2325</v>
      </c>
      <c r="B114" s="31" t="s">
        <v>2193</v>
      </c>
      <c r="C114" s="31" t="s">
        <v>2194</v>
      </c>
      <c r="D114" s="43">
        <v>8000</v>
      </c>
      <c r="E114" s="13">
        <v>41662</v>
      </c>
      <c r="F114" s="13">
        <v>44275</v>
      </c>
      <c r="G114" s="14">
        <v>28536</v>
      </c>
      <c r="H114" s="22">
        <f t="shared" si="23"/>
        <v>44800.783333333333</v>
      </c>
      <c r="I114" s="23">
        <f t="shared" si="21"/>
        <v>5562.7999999999993</v>
      </c>
      <c r="J114" s="17" t="str">
        <f t="shared" si="22"/>
        <v>NOT DUE</v>
      </c>
      <c r="K114" s="31"/>
      <c r="L114" s="268"/>
    </row>
    <row r="115" spans="1:12" ht="35.1" customHeight="1">
      <c r="A115" s="17" t="s">
        <v>2326</v>
      </c>
      <c r="B115" s="31" t="s">
        <v>2195</v>
      </c>
      <c r="C115" s="31" t="s">
        <v>2131</v>
      </c>
      <c r="D115" s="43">
        <v>8000</v>
      </c>
      <c r="E115" s="13">
        <v>41662</v>
      </c>
      <c r="F115" s="13">
        <v>44275</v>
      </c>
      <c r="G115" s="14">
        <v>28536</v>
      </c>
      <c r="H115" s="22">
        <f t="shared" si="23"/>
        <v>44800.783333333333</v>
      </c>
      <c r="I115" s="23">
        <f t="shared" si="21"/>
        <v>5562.7999999999993</v>
      </c>
      <c r="J115" s="17" t="str">
        <f t="shared" si="22"/>
        <v>NOT DUE</v>
      </c>
      <c r="K115" s="31"/>
      <c r="L115" s="275"/>
    </row>
    <row r="116" spans="1:12" ht="35.1" customHeight="1">
      <c r="A116" s="17" t="s">
        <v>2327</v>
      </c>
      <c r="B116" s="31" t="s">
        <v>2196</v>
      </c>
      <c r="C116" s="31" t="s">
        <v>2197</v>
      </c>
      <c r="D116" s="43">
        <v>8000</v>
      </c>
      <c r="E116" s="13">
        <v>41662</v>
      </c>
      <c r="F116" s="13">
        <v>44275</v>
      </c>
      <c r="G116" s="14">
        <v>28536</v>
      </c>
      <c r="H116" s="22">
        <f t="shared" si="23"/>
        <v>44800.783333333333</v>
      </c>
      <c r="I116" s="23">
        <f t="shared" si="21"/>
        <v>5562.7999999999993</v>
      </c>
      <c r="J116" s="17" t="str">
        <f t="shared" si="22"/>
        <v>NOT DUE</v>
      </c>
      <c r="K116" s="31"/>
      <c r="L116" s="268"/>
    </row>
    <row r="117" spans="1:12" ht="35.1" customHeight="1">
      <c r="A117" s="17" t="s">
        <v>2328</v>
      </c>
      <c r="B117" s="31" t="s">
        <v>2198</v>
      </c>
      <c r="C117" s="31" t="s">
        <v>1930</v>
      </c>
      <c r="D117" s="43">
        <v>8000</v>
      </c>
      <c r="E117" s="13">
        <v>41662</v>
      </c>
      <c r="F117" s="13">
        <v>44275</v>
      </c>
      <c r="G117" s="14">
        <v>28536</v>
      </c>
      <c r="H117" s="22">
        <f t="shared" si="23"/>
        <v>44800.783333333333</v>
      </c>
      <c r="I117" s="23">
        <f t="shared" si="21"/>
        <v>5562.7999999999993</v>
      </c>
      <c r="J117" s="17" t="str">
        <f t="shared" si="22"/>
        <v>NOT DUE</v>
      </c>
      <c r="K117" s="31"/>
      <c r="L117" s="268"/>
    </row>
    <row r="118" spans="1:12" ht="35.1" customHeight="1">
      <c r="A118" s="17" t="s">
        <v>2329</v>
      </c>
      <c r="B118" s="31" t="s">
        <v>2199</v>
      </c>
      <c r="C118" s="31" t="s">
        <v>2200</v>
      </c>
      <c r="D118" s="43">
        <v>4000</v>
      </c>
      <c r="E118" s="13">
        <v>41662</v>
      </c>
      <c r="F118" s="13">
        <v>44275</v>
      </c>
      <c r="G118" s="14">
        <v>28536</v>
      </c>
      <c r="H118" s="22">
        <f>IF(I118&lt;=4000,$F$5+(I118/24),"error")</f>
        <v>44634.116666666669</v>
      </c>
      <c r="I118" s="23">
        <f t="shared" si="21"/>
        <v>1562.7999999999993</v>
      </c>
      <c r="J118" s="17" t="str">
        <f t="shared" si="22"/>
        <v>NOT DUE</v>
      </c>
      <c r="K118" s="31"/>
      <c r="L118" s="268"/>
    </row>
    <row r="119" spans="1:12" ht="35.1" customHeight="1">
      <c r="A119" s="17" t="s">
        <v>2330</v>
      </c>
      <c r="B119" s="31" t="s">
        <v>2201</v>
      </c>
      <c r="C119" s="31" t="s">
        <v>37</v>
      </c>
      <c r="D119" s="43">
        <v>24000</v>
      </c>
      <c r="E119" s="13">
        <v>41662</v>
      </c>
      <c r="F119" s="13">
        <v>44275</v>
      </c>
      <c r="G119" s="14">
        <v>28536</v>
      </c>
      <c r="H119" s="22">
        <f>IF(I119&lt;=24000,$F$5+(I119/24),"error")</f>
        <v>45467.45</v>
      </c>
      <c r="I119" s="23">
        <f t="shared" si="21"/>
        <v>21562.799999999999</v>
      </c>
      <c r="J119" s="17" t="str">
        <f t="shared" si="22"/>
        <v>NOT DUE</v>
      </c>
      <c r="K119" s="31" t="s">
        <v>2216</v>
      </c>
      <c r="L119" s="274"/>
    </row>
    <row r="120" spans="1:12" ht="38.25" customHeight="1">
      <c r="A120" s="17" t="s">
        <v>2331</v>
      </c>
      <c r="B120" s="31" t="s">
        <v>2202</v>
      </c>
      <c r="C120" s="31" t="s">
        <v>37</v>
      </c>
      <c r="D120" s="43">
        <v>4000</v>
      </c>
      <c r="E120" s="13">
        <v>41662</v>
      </c>
      <c r="F120" s="13">
        <v>44275</v>
      </c>
      <c r="G120" s="14">
        <v>28536</v>
      </c>
      <c r="H120" s="22">
        <f>IF(I120&lt;=4000,$F$5+(I120/24),"error")</f>
        <v>44634.116666666669</v>
      </c>
      <c r="I120" s="23">
        <f t="shared" si="21"/>
        <v>1562.7999999999993</v>
      </c>
      <c r="J120" s="17" t="str">
        <f t="shared" si="22"/>
        <v>NOT DUE</v>
      </c>
      <c r="K120" s="31" t="s">
        <v>2215</v>
      </c>
      <c r="L120" s="275"/>
    </row>
    <row r="121" spans="1:12" ht="35.1" customHeight="1">
      <c r="A121" s="17" t="s">
        <v>5181</v>
      </c>
      <c r="B121" s="31" t="s">
        <v>5134</v>
      </c>
      <c r="C121" s="31" t="s">
        <v>5135</v>
      </c>
      <c r="D121" s="43">
        <v>24</v>
      </c>
      <c r="E121" s="13">
        <v>41662</v>
      </c>
      <c r="F121" s="13">
        <f>'FO Purifier No.1'!F121</f>
        <v>44570</v>
      </c>
      <c r="G121" s="27">
        <f>F4</f>
        <v>30973.200000000001</v>
      </c>
      <c r="H121" s="22">
        <f>IF(I121&lt;=24,F121+(D121/24),"error")</f>
        <v>44571</v>
      </c>
      <c r="I121" s="23">
        <f t="shared" si="21"/>
        <v>24</v>
      </c>
      <c r="J121" s="17" t="str">
        <f t="shared" si="22"/>
        <v>NOT DUE</v>
      </c>
      <c r="K121" s="263"/>
      <c r="L121" s="279" t="s">
        <v>5172</v>
      </c>
    </row>
    <row r="122" spans="1:12" ht="16.5" customHeight="1">
      <c r="A122"/>
      <c r="C122" s="224"/>
      <c r="D122"/>
      <c r="K122" s="266"/>
      <c r="L122" s="267"/>
    </row>
    <row r="123" spans="1:12" ht="16.5" customHeight="1">
      <c r="A123"/>
      <c r="C123" s="224"/>
      <c r="D123"/>
      <c r="K123" s="264"/>
      <c r="L123" s="265"/>
    </row>
    <row r="124" spans="1:12">
      <c r="A124"/>
      <c r="C124" s="224"/>
      <c r="D124"/>
    </row>
    <row r="125" spans="1:12">
      <c r="A125"/>
      <c r="B125" s="255" t="s">
        <v>5143</v>
      </c>
      <c r="C125"/>
      <c r="D125" s="255" t="s">
        <v>5144</v>
      </c>
      <c r="H125" s="255" t="s">
        <v>5145</v>
      </c>
    </row>
    <row r="126" spans="1:12">
      <c r="A126"/>
      <c r="C126"/>
      <c r="D126"/>
    </row>
    <row r="127" spans="1:12">
      <c r="A127"/>
      <c r="C127" s="374" t="s">
        <v>5303</v>
      </c>
      <c r="D127"/>
      <c r="E127" s="380" t="s">
        <v>5304</v>
      </c>
      <c r="F127" s="380"/>
      <c r="G127" s="380"/>
      <c r="I127" s="446" t="s">
        <v>5292</v>
      </c>
      <c r="J127" s="446"/>
      <c r="K127" s="446"/>
    </row>
    <row r="128" spans="1:12">
      <c r="A128"/>
      <c r="C128" s="254" t="s">
        <v>5146</v>
      </c>
      <c r="D128"/>
      <c r="E128" s="381" t="s">
        <v>5147</v>
      </c>
      <c r="F128" s="381"/>
      <c r="G128" s="381"/>
      <c r="I128" s="381" t="s">
        <v>5148</v>
      </c>
      <c r="J128" s="381"/>
      <c r="K128" s="381"/>
    </row>
  </sheetData>
  <sheetProtection selectLockedCells="1"/>
  <mergeCells count="13">
    <mergeCell ref="A1:B1"/>
    <mergeCell ref="D1:E1"/>
    <mergeCell ref="A2:B2"/>
    <mergeCell ref="D2:E2"/>
    <mergeCell ref="A3:B3"/>
    <mergeCell ref="D3:E3"/>
    <mergeCell ref="E127:G127"/>
    <mergeCell ref="I127:K127"/>
    <mergeCell ref="E128:G128"/>
    <mergeCell ref="I128:K128"/>
    <mergeCell ref="A4:B4"/>
    <mergeCell ref="D4:E4"/>
    <mergeCell ref="A5:B5"/>
  </mergeCells>
  <phoneticPr fontId="39" type="noConversion"/>
  <conditionalFormatting sqref="J8:J121">
    <cfRule type="cellIs" dxfId="62"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C00000"/>
  </sheetPr>
  <dimension ref="A1:N127"/>
  <sheetViews>
    <sheetView topLeftCell="B73" zoomScale="85" zoomScaleNormal="85" workbookViewId="0">
      <selection activeCell="G120" sqref="G120"/>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4.42578125" customWidth="1"/>
    <col min="7" max="7" width="15.42578125" customWidth="1"/>
    <col min="8" max="8" width="19.42578125" customWidth="1"/>
    <col min="9" max="9" width="12" customWidth="1"/>
    <col min="10" max="10" width="10.7109375" customWidth="1"/>
    <col min="11" max="12" width="21.7109375" customWidth="1"/>
    <col min="13" max="13" width="11.5703125" customWidth="1"/>
  </cols>
  <sheetData>
    <row r="1" spans="1:14"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4"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4" ht="19.5" customHeight="1">
      <c r="A3" s="382" t="s">
        <v>10</v>
      </c>
      <c r="B3" s="382"/>
      <c r="C3" s="37" t="s">
        <v>2332</v>
      </c>
      <c r="D3" s="384" t="s">
        <v>12</v>
      </c>
      <c r="E3" s="384"/>
      <c r="F3" s="5" t="s">
        <v>4290</v>
      </c>
    </row>
    <row r="4" spans="1:14" ht="18" customHeight="1">
      <c r="A4" s="382" t="s">
        <v>77</v>
      </c>
      <c r="B4" s="382"/>
      <c r="C4" s="37" t="s">
        <v>3060</v>
      </c>
      <c r="D4" s="384" t="s">
        <v>15</v>
      </c>
      <c r="E4" s="384"/>
      <c r="F4" s="322">
        <f>'Running Hours'!B19</f>
        <v>65973.2</v>
      </c>
    </row>
    <row r="5" spans="1:14" ht="18" customHeight="1">
      <c r="A5" s="382" t="s">
        <v>78</v>
      </c>
      <c r="B5" s="382"/>
      <c r="C5" s="38" t="s">
        <v>1903</v>
      </c>
      <c r="D5" s="46"/>
      <c r="E5" s="282" t="s">
        <v>2946</v>
      </c>
      <c r="F5" s="13">
        <f>'Running Hours'!D3</f>
        <v>44569</v>
      </c>
      <c r="G5" s="261"/>
      <c r="H5" s="261"/>
      <c r="I5" s="261"/>
      <c r="J5" s="261"/>
      <c r="K5" s="261"/>
    </row>
    <row r="6" spans="1:14" ht="7.5" customHeight="1">
      <c r="A6" s="44"/>
      <c r="B6" s="7"/>
      <c r="D6" s="47"/>
      <c r="E6" s="8"/>
      <c r="F6" s="8"/>
      <c r="G6" s="8"/>
      <c r="H6" s="8"/>
      <c r="I6" s="8"/>
      <c r="J6" s="8"/>
      <c r="K6" s="8"/>
    </row>
    <row r="7" spans="1:14" ht="25.5">
      <c r="A7" s="11" t="s">
        <v>16</v>
      </c>
      <c r="B7" s="11" t="s">
        <v>63</v>
      </c>
      <c r="C7" s="11" t="s">
        <v>17</v>
      </c>
      <c r="D7" s="48" t="s">
        <v>18</v>
      </c>
      <c r="E7" s="11" t="s">
        <v>19</v>
      </c>
      <c r="F7" s="11" t="s">
        <v>64</v>
      </c>
      <c r="G7" s="11" t="s">
        <v>20</v>
      </c>
      <c r="H7" s="11" t="s">
        <v>2</v>
      </c>
      <c r="I7" s="11" t="s">
        <v>21</v>
      </c>
      <c r="J7" s="11" t="s">
        <v>22</v>
      </c>
      <c r="K7" s="11" t="s">
        <v>23</v>
      </c>
      <c r="L7" s="11" t="s">
        <v>59</v>
      </c>
    </row>
    <row r="8" spans="1:14" ht="15" customHeight="1">
      <c r="A8" s="17" t="s">
        <v>4291</v>
      </c>
      <c r="B8" s="31" t="s">
        <v>1905</v>
      </c>
      <c r="C8" s="31" t="s">
        <v>1906</v>
      </c>
      <c r="D8" s="43">
        <v>2000</v>
      </c>
      <c r="E8" s="13">
        <v>41662</v>
      </c>
      <c r="F8" s="13">
        <v>44565</v>
      </c>
      <c r="G8" s="27">
        <v>65862.100000000006</v>
      </c>
      <c r="H8" s="22">
        <f>IF(I8&lt;=2000,$F$5+(I8/24),"error")</f>
        <v>44647.70416666667</v>
      </c>
      <c r="I8" s="23">
        <f t="shared" ref="I8:I41" si="0">D8-($F$4-G8)</f>
        <v>1888.9000000000087</v>
      </c>
      <c r="J8" s="17" t="str">
        <f t="shared" ref="J8:J39" si="1">IF(I8="","",IF(I8&lt;0,"OVERDUE","NOT DUE"))</f>
        <v>NOT DUE</v>
      </c>
      <c r="K8" s="31" t="s">
        <v>1965</v>
      </c>
      <c r="L8" s="20" t="s">
        <v>5295</v>
      </c>
    </row>
    <row r="9" spans="1:14" ht="25.5">
      <c r="A9" s="17" t="s">
        <v>4292</v>
      </c>
      <c r="B9" s="31" t="s">
        <v>1907</v>
      </c>
      <c r="C9" s="31" t="s">
        <v>1908</v>
      </c>
      <c r="D9" s="43">
        <v>2000</v>
      </c>
      <c r="E9" s="13">
        <v>41662</v>
      </c>
      <c r="F9" s="13">
        <v>44565</v>
      </c>
      <c r="G9" s="27">
        <v>65862.100000000006</v>
      </c>
      <c r="H9" s="22">
        <f t="shared" ref="H9:H36" si="2">IF(I9&lt;=2000,$F$5+(I9/24),"error")</f>
        <v>44647.70416666667</v>
      </c>
      <c r="I9" s="23">
        <f t="shared" si="0"/>
        <v>1888.9000000000087</v>
      </c>
      <c r="J9" s="17" t="str">
        <f t="shared" si="1"/>
        <v>NOT DUE</v>
      </c>
      <c r="K9" s="31" t="s">
        <v>1966</v>
      </c>
      <c r="L9" s="20"/>
    </row>
    <row r="10" spans="1:14" ht="15" customHeight="1">
      <c r="A10" s="17" t="s">
        <v>4293</v>
      </c>
      <c r="B10" s="31" t="s">
        <v>1909</v>
      </c>
      <c r="C10" s="31" t="s">
        <v>1910</v>
      </c>
      <c r="D10" s="43">
        <v>2000</v>
      </c>
      <c r="E10" s="13">
        <v>41662</v>
      </c>
      <c r="F10" s="13">
        <v>44565</v>
      </c>
      <c r="G10" s="27">
        <v>65862.100000000006</v>
      </c>
      <c r="H10" s="22">
        <f t="shared" si="2"/>
        <v>44647.70416666667</v>
      </c>
      <c r="I10" s="23">
        <f t="shared" si="0"/>
        <v>1888.9000000000087</v>
      </c>
      <c r="J10" s="17" t="str">
        <f t="shared" si="1"/>
        <v>NOT DUE</v>
      </c>
      <c r="K10" s="31" t="s">
        <v>1966</v>
      </c>
      <c r="L10" s="20"/>
    </row>
    <row r="11" spans="1:14" ht="15" customHeight="1">
      <c r="A11" s="17" t="s">
        <v>4294</v>
      </c>
      <c r="B11" s="31" t="s">
        <v>1911</v>
      </c>
      <c r="C11" s="31" t="s">
        <v>1912</v>
      </c>
      <c r="D11" s="43">
        <v>2000</v>
      </c>
      <c r="E11" s="13">
        <v>41662</v>
      </c>
      <c r="F11" s="13">
        <v>44565</v>
      </c>
      <c r="G11" s="27">
        <v>65862.100000000006</v>
      </c>
      <c r="H11" s="22">
        <f t="shared" si="2"/>
        <v>44647.70416666667</v>
      </c>
      <c r="I11" s="23">
        <f t="shared" si="0"/>
        <v>1888.9000000000087</v>
      </c>
      <c r="J11" s="17" t="str">
        <f t="shared" si="1"/>
        <v>NOT DUE</v>
      </c>
      <c r="K11" s="31" t="s">
        <v>1966</v>
      </c>
      <c r="L11" s="20"/>
      <c r="N11" s="280"/>
    </row>
    <row r="12" spans="1:14" ht="15" customHeight="1">
      <c r="A12" s="17" t="s">
        <v>4295</v>
      </c>
      <c r="B12" s="31" t="s">
        <v>1913</v>
      </c>
      <c r="C12" s="31" t="s">
        <v>1914</v>
      </c>
      <c r="D12" s="43">
        <v>2000</v>
      </c>
      <c r="E12" s="13">
        <v>41662</v>
      </c>
      <c r="F12" s="13">
        <v>44565</v>
      </c>
      <c r="G12" s="27">
        <v>65862.100000000006</v>
      </c>
      <c r="H12" s="22">
        <f t="shared" si="2"/>
        <v>44647.70416666667</v>
      </c>
      <c r="I12" s="23">
        <f t="shared" si="0"/>
        <v>1888.9000000000087</v>
      </c>
      <c r="J12" s="17" t="str">
        <f t="shared" si="1"/>
        <v>NOT DUE</v>
      </c>
      <c r="K12" s="31"/>
      <c r="L12" s="20"/>
    </row>
    <row r="13" spans="1:14" ht="26.45" customHeight="1">
      <c r="A13" s="17" t="s">
        <v>4296</v>
      </c>
      <c r="B13" s="31" t="s">
        <v>1986</v>
      </c>
      <c r="C13" s="31" t="s">
        <v>1915</v>
      </c>
      <c r="D13" s="43">
        <v>2000</v>
      </c>
      <c r="E13" s="13">
        <v>41662</v>
      </c>
      <c r="F13" s="13">
        <v>44565</v>
      </c>
      <c r="G13" s="27">
        <v>65862.100000000006</v>
      </c>
      <c r="H13" s="22">
        <f t="shared" si="2"/>
        <v>44647.70416666667</v>
      </c>
      <c r="I13" s="23">
        <f t="shared" si="0"/>
        <v>1888.9000000000087</v>
      </c>
      <c r="J13" s="17" t="str">
        <f t="shared" si="1"/>
        <v>NOT DUE</v>
      </c>
      <c r="K13" s="31" t="s">
        <v>1967</v>
      </c>
      <c r="L13" s="20"/>
    </row>
    <row r="14" spans="1:14" ht="26.45" customHeight="1">
      <c r="A14" s="17" t="s">
        <v>4297</v>
      </c>
      <c r="B14" s="31" t="s">
        <v>1987</v>
      </c>
      <c r="C14" s="31" t="s">
        <v>1916</v>
      </c>
      <c r="D14" s="43">
        <v>2000</v>
      </c>
      <c r="E14" s="13">
        <v>41662</v>
      </c>
      <c r="F14" s="13">
        <v>44565</v>
      </c>
      <c r="G14" s="27">
        <v>65862.100000000006</v>
      </c>
      <c r="H14" s="22">
        <f t="shared" si="2"/>
        <v>44647.70416666667</v>
      </c>
      <c r="I14" s="23">
        <f t="shared" si="0"/>
        <v>1888.9000000000087</v>
      </c>
      <c r="J14" s="17" t="str">
        <f t="shared" si="1"/>
        <v>NOT DUE</v>
      </c>
      <c r="K14" s="31" t="s">
        <v>1967</v>
      </c>
      <c r="L14" s="20"/>
    </row>
    <row r="15" spans="1:14" ht="15" customHeight="1">
      <c r="A15" s="17" t="s">
        <v>4298</v>
      </c>
      <c r="B15" s="31" t="s">
        <v>1917</v>
      </c>
      <c r="C15" s="31" t="s">
        <v>1918</v>
      </c>
      <c r="D15" s="43">
        <v>2000</v>
      </c>
      <c r="E15" s="13">
        <v>41662</v>
      </c>
      <c r="F15" s="13">
        <v>44565</v>
      </c>
      <c r="G15" s="27">
        <v>65862.100000000006</v>
      </c>
      <c r="H15" s="22">
        <f t="shared" si="2"/>
        <v>44647.70416666667</v>
      </c>
      <c r="I15" s="23">
        <f t="shared" si="0"/>
        <v>1888.9000000000087</v>
      </c>
      <c r="J15" s="17" t="str">
        <f t="shared" si="1"/>
        <v>NOT DUE</v>
      </c>
      <c r="K15" s="31"/>
      <c r="L15" s="20"/>
    </row>
    <row r="16" spans="1:14" ht="15" customHeight="1">
      <c r="A16" s="17" t="s">
        <v>4299</v>
      </c>
      <c r="B16" s="31" t="s">
        <v>1919</v>
      </c>
      <c r="C16" s="31" t="s">
        <v>1920</v>
      </c>
      <c r="D16" s="43">
        <v>2000</v>
      </c>
      <c r="E16" s="13">
        <v>41662</v>
      </c>
      <c r="F16" s="13">
        <v>44565</v>
      </c>
      <c r="G16" s="27">
        <v>65862.100000000006</v>
      </c>
      <c r="H16" s="22">
        <f t="shared" si="2"/>
        <v>44647.70416666667</v>
      </c>
      <c r="I16" s="23">
        <f t="shared" si="0"/>
        <v>1888.9000000000087</v>
      </c>
      <c r="J16" s="17" t="str">
        <f t="shared" si="1"/>
        <v>NOT DUE</v>
      </c>
      <c r="K16" s="31"/>
      <c r="L16" s="20"/>
    </row>
    <row r="17" spans="1:12" ht="15" customHeight="1">
      <c r="A17" s="17" t="s">
        <v>4300</v>
      </c>
      <c r="B17" s="31" t="s">
        <v>1921</v>
      </c>
      <c r="C17" s="31" t="s">
        <v>1920</v>
      </c>
      <c r="D17" s="43">
        <v>2000</v>
      </c>
      <c r="E17" s="13">
        <v>41662</v>
      </c>
      <c r="F17" s="13">
        <v>44565</v>
      </c>
      <c r="G17" s="27">
        <v>65862.100000000006</v>
      </c>
      <c r="H17" s="22">
        <f t="shared" si="2"/>
        <v>44647.70416666667</v>
      </c>
      <c r="I17" s="23">
        <f t="shared" si="0"/>
        <v>1888.9000000000087</v>
      </c>
      <c r="J17" s="17" t="str">
        <f t="shared" si="1"/>
        <v>NOT DUE</v>
      </c>
      <c r="K17" s="31" t="s">
        <v>1967</v>
      </c>
      <c r="L17" s="20"/>
    </row>
    <row r="18" spans="1:12" ht="15" customHeight="1">
      <c r="A18" s="17" t="s">
        <v>4301</v>
      </c>
      <c r="B18" s="31" t="s">
        <v>1922</v>
      </c>
      <c r="C18" s="31" t="s">
        <v>1923</v>
      </c>
      <c r="D18" s="43">
        <v>2000</v>
      </c>
      <c r="E18" s="13">
        <v>41662</v>
      </c>
      <c r="F18" s="13">
        <v>44565</v>
      </c>
      <c r="G18" s="27">
        <v>65862.100000000006</v>
      </c>
      <c r="H18" s="22">
        <f t="shared" si="2"/>
        <v>44647.70416666667</v>
      </c>
      <c r="I18" s="23">
        <f t="shared" si="0"/>
        <v>1888.9000000000087</v>
      </c>
      <c r="J18" s="17" t="str">
        <f t="shared" si="1"/>
        <v>NOT DUE</v>
      </c>
      <c r="K18" s="31" t="s">
        <v>1967</v>
      </c>
      <c r="L18" s="20"/>
    </row>
    <row r="19" spans="1:12" ht="26.45" customHeight="1">
      <c r="A19" s="17" t="s">
        <v>4302</v>
      </c>
      <c r="B19" s="31" t="s">
        <v>1924</v>
      </c>
      <c r="C19" s="31" t="s">
        <v>1925</v>
      </c>
      <c r="D19" s="43">
        <v>2000</v>
      </c>
      <c r="E19" s="13">
        <v>41662</v>
      </c>
      <c r="F19" s="13">
        <v>44565</v>
      </c>
      <c r="G19" s="27">
        <v>65862.100000000006</v>
      </c>
      <c r="H19" s="22">
        <f t="shared" si="2"/>
        <v>44647.70416666667</v>
      </c>
      <c r="I19" s="23">
        <f t="shared" si="0"/>
        <v>1888.9000000000087</v>
      </c>
      <c r="J19" s="17" t="str">
        <f t="shared" si="1"/>
        <v>NOT DUE</v>
      </c>
      <c r="K19" s="31" t="s">
        <v>1967</v>
      </c>
      <c r="L19" s="20"/>
    </row>
    <row r="20" spans="1:12" ht="15" customHeight="1">
      <c r="A20" s="17" t="s">
        <v>4303</v>
      </c>
      <c r="B20" s="31" t="s">
        <v>1926</v>
      </c>
      <c r="C20" s="31" t="s">
        <v>1925</v>
      </c>
      <c r="D20" s="43">
        <v>2000</v>
      </c>
      <c r="E20" s="13">
        <v>41662</v>
      </c>
      <c r="F20" s="13">
        <v>44565</v>
      </c>
      <c r="G20" s="27">
        <v>65862.100000000006</v>
      </c>
      <c r="H20" s="22">
        <f t="shared" si="2"/>
        <v>44647.70416666667</v>
      </c>
      <c r="I20" s="23">
        <f t="shared" si="0"/>
        <v>1888.9000000000087</v>
      </c>
      <c r="J20" s="17" t="str">
        <f t="shared" si="1"/>
        <v>NOT DUE</v>
      </c>
      <c r="K20" s="31" t="s">
        <v>1967</v>
      </c>
      <c r="L20" s="20"/>
    </row>
    <row r="21" spans="1:12" ht="26.45" customHeight="1">
      <c r="A21" s="17" t="s">
        <v>4304</v>
      </c>
      <c r="B21" s="31" t="s">
        <v>1927</v>
      </c>
      <c r="C21" s="31" t="s">
        <v>1928</v>
      </c>
      <c r="D21" s="43">
        <v>2000</v>
      </c>
      <c r="E21" s="13">
        <v>41662</v>
      </c>
      <c r="F21" s="13">
        <v>44565</v>
      </c>
      <c r="G21" s="27">
        <v>65862.100000000006</v>
      </c>
      <c r="H21" s="22">
        <f t="shared" si="2"/>
        <v>44647.70416666667</v>
      </c>
      <c r="I21" s="23">
        <f t="shared" si="0"/>
        <v>1888.9000000000087</v>
      </c>
      <c r="J21" s="17" t="str">
        <f t="shared" si="1"/>
        <v>NOT DUE</v>
      </c>
      <c r="K21" s="31" t="s">
        <v>1967</v>
      </c>
      <c r="L21" s="20"/>
    </row>
    <row r="22" spans="1:12" ht="26.45" customHeight="1">
      <c r="A22" s="17" t="s">
        <v>4305</v>
      </c>
      <c r="B22" s="31" t="s">
        <v>1988</v>
      </c>
      <c r="C22" s="31" t="s">
        <v>1925</v>
      </c>
      <c r="D22" s="43">
        <v>2000</v>
      </c>
      <c r="E22" s="13">
        <v>41662</v>
      </c>
      <c r="F22" s="13">
        <v>44565</v>
      </c>
      <c r="G22" s="27">
        <v>65862.100000000006</v>
      </c>
      <c r="H22" s="22">
        <f t="shared" si="2"/>
        <v>44647.70416666667</v>
      </c>
      <c r="I22" s="23">
        <f t="shared" si="0"/>
        <v>1888.9000000000087</v>
      </c>
      <c r="J22" s="17" t="str">
        <f t="shared" si="1"/>
        <v>NOT DUE</v>
      </c>
      <c r="K22" s="31" t="s">
        <v>1967</v>
      </c>
      <c r="L22" s="20"/>
    </row>
    <row r="23" spans="1:12" ht="15" customHeight="1">
      <c r="A23" s="17" t="s">
        <v>4306</v>
      </c>
      <c r="B23" s="31" t="s">
        <v>1929</v>
      </c>
      <c r="C23" s="31" t="s">
        <v>1930</v>
      </c>
      <c r="D23" s="43">
        <v>2000</v>
      </c>
      <c r="E23" s="13">
        <v>41662</v>
      </c>
      <c r="F23" s="13">
        <v>44565</v>
      </c>
      <c r="G23" s="27">
        <v>65862.100000000006</v>
      </c>
      <c r="H23" s="22">
        <f t="shared" si="2"/>
        <v>44647.70416666667</v>
      </c>
      <c r="I23" s="23">
        <f t="shared" si="0"/>
        <v>1888.9000000000087</v>
      </c>
      <c r="J23" s="17" t="str">
        <f t="shared" si="1"/>
        <v>NOT DUE</v>
      </c>
      <c r="K23" s="31" t="s">
        <v>1967</v>
      </c>
      <c r="L23" s="20"/>
    </row>
    <row r="24" spans="1:12" ht="26.45" customHeight="1">
      <c r="A24" s="17" t="s">
        <v>4307</v>
      </c>
      <c r="B24" s="31" t="s">
        <v>1931</v>
      </c>
      <c r="C24" s="31" t="s">
        <v>24</v>
      </c>
      <c r="D24" s="43">
        <v>2000</v>
      </c>
      <c r="E24" s="13">
        <v>41662</v>
      </c>
      <c r="F24" s="13">
        <v>44565</v>
      </c>
      <c r="G24" s="27">
        <v>65862.100000000006</v>
      </c>
      <c r="H24" s="22">
        <f t="shared" si="2"/>
        <v>44647.70416666667</v>
      </c>
      <c r="I24" s="23">
        <f t="shared" si="0"/>
        <v>1888.9000000000087</v>
      </c>
      <c r="J24" s="17" t="str">
        <f t="shared" si="1"/>
        <v>NOT DUE</v>
      </c>
      <c r="K24" s="31" t="s">
        <v>1968</v>
      </c>
      <c r="L24" s="20"/>
    </row>
    <row r="25" spans="1:12" ht="15" customHeight="1">
      <c r="A25" s="17" t="s">
        <v>4308</v>
      </c>
      <c r="B25" s="31" t="s">
        <v>1932</v>
      </c>
      <c r="C25" s="31" t="s">
        <v>1933</v>
      </c>
      <c r="D25" s="43">
        <v>2000</v>
      </c>
      <c r="E25" s="13">
        <v>41662</v>
      </c>
      <c r="F25" s="13">
        <v>44565</v>
      </c>
      <c r="G25" s="27">
        <v>65862.100000000006</v>
      </c>
      <c r="H25" s="22">
        <f t="shared" si="2"/>
        <v>44647.70416666667</v>
      </c>
      <c r="I25" s="23">
        <f t="shared" si="0"/>
        <v>1888.9000000000087</v>
      </c>
      <c r="J25" s="17" t="str">
        <f t="shared" si="1"/>
        <v>NOT DUE</v>
      </c>
      <c r="K25" s="31" t="s">
        <v>1968</v>
      </c>
      <c r="L25" s="20"/>
    </row>
    <row r="26" spans="1:12" ht="26.45" customHeight="1">
      <c r="A26" s="17" t="s">
        <v>4309</v>
      </c>
      <c r="B26" s="31" t="s">
        <v>1934</v>
      </c>
      <c r="C26" s="31" t="s">
        <v>1935</v>
      </c>
      <c r="D26" s="43">
        <v>2000</v>
      </c>
      <c r="E26" s="13">
        <v>41662</v>
      </c>
      <c r="F26" s="13">
        <v>44565</v>
      </c>
      <c r="G26" s="27">
        <v>65862.100000000006</v>
      </c>
      <c r="H26" s="22">
        <f t="shared" si="2"/>
        <v>44647.70416666667</v>
      </c>
      <c r="I26" s="23">
        <f t="shared" si="0"/>
        <v>1888.9000000000087</v>
      </c>
      <c r="J26" s="17" t="str">
        <f t="shared" si="1"/>
        <v>NOT DUE</v>
      </c>
      <c r="K26" s="31" t="s">
        <v>1968</v>
      </c>
      <c r="L26" s="20"/>
    </row>
    <row r="27" spans="1:12" ht="26.45" customHeight="1">
      <c r="A27" s="17" t="s">
        <v>4310</v>
      </c>
      <c r="B27" s="31" t="s">
        <v>1936</v>
      </c>
      <c r="C27" s="31" t="s">
        <v>1925</v>
      </c>
      <c r="D27" s="43">
        <v>2000</v>
      </c>
      <c r="E27" s="13">
        <v>41662</v>
      </c>
      <c r="F27" s="13">
        <v>44565</v>
      </c>
      <c r="G27" s="27">
        <v>65862.100000000006</v>
      </c>
      <c r="H27" s="22">
        <f t="shared" si="2"/>
        <v>44647.70416666667</v>
      </c>
      <c r="I27" s="23">
        <f t="shared" si="0"/>
        <v>1888.9000000000087</v>
      </c>
      <c r="J27" s="17" t="str">
        <f t="shared" si="1"/>
        <v>NOT DUE</v>
      </c>
      <c r="K27" s="31" t="s">
        <v>1969</v>
      </c>
      <c r="L27" s="20"/>
    </row>
    <row r="28" spans="1:12" ht="26.45" customHeight="1">
      <c r="A28" s="17" t="s">
        <v>4311</v>
      </c>
      <c r="B28" s="31" t="s">
        <v>1937</v>
      </c>
      <c r="C28" s="31" t="s">
        <v>1938</v>
      </c>
      <c r="D28" s="43">
        <v>2000</v>
      </c>
      <c r="E28" s="13">
        <v>41662</v>
      </c>
      <c r="F28" s="13">
        <v>44565</v>
      </c>
      <c r="G28" s="27">
        <v>65862.100000000006</v>
      </c>
      <c r="H28" s="22">
        <f t="shared" si="2"/>
        <v>44647.70416666667</v>
      </c>
      <c r="I28" s="23">
        <f t="shared" si="0"/>
        <v>1888.9000000000087</v>
      </c>
      <c r="J28" s="17" t="str">
        <f t="shared" si="1"/>
        <v>NOT DUE</v>
      </c>
      <c r="K28" s="31" t="s">
        <v>1969</v>
      </c>
      <c r="L28" s="20"/>
    </row>
    <row r="29" spans="1:12" ht="26.45" customHeight="1">
      <c r="A29" s="17" t="s">
        <v>4312</v>
      </c>
      <c r="B29" s="31" t="s">
        <v>1939</v>
      </c>
      <c r="C29" s="31" t="s">
        <v>1940</v>
      </c>
      <c r="D29" s="43">
        <v>2000</v>
      </c>
      <c r="E29" s="13">
        <v>41662</v>
      </c>
      <c r="F29" s="13">
        <v>44565</v>
      </c>
      <c r="G29" s="27">
        <v>65862.100000000006</v>
      </c>
      <c r="H29" s="22">
        <f t="shared" si="2"/>
        <v>44647.70416666667</v>
      </c>
      <c r="I29" s="23">
        <f t="shared" si="0"/>
        <v>1888.9000000000087</v>
      </c>
      <c r="J29" s="17" t="str">
        <f t="shared" si="1"/>
        <v>NOT DUE</v>
      </c>
      <c r="K29" s="31" t="s">
        <v>1968</v>
      </c>
      <c r="L29" s="20"/>
    </row>
    <row r="30" spans="1:12" ht="26.45" customHeight="1">
      <c r="A30" s="17" t="s">
        <v>4313</v>
      </c>
      <c r="B30" s="31" t="s">
        <v>1941</v>
      </c>
      <c r="C30" s="31" t="s">
        <v>1914</v>
      </c>
      <c r="D30" s="43">
        <v>2000</v>
      </c>
      <c r="E30" s="13">
        <v>41662</v>
      </c>
      <c r="F30" s="13">
        <v>44565</v>
      </c>
      <c r="G30" s="27">
        <v>65862.100000000006</v>
      </c>
      <c r="H30" s="22">
        <f t="shared" si="2"/>
        <v>44647.70416666667</v>
      </c>
      <c r="I30" s="23">
        <f t="shared" si="0"/>
        <v>1888.9000000000087</v>
      </c>
      <c r="J30" s="17" t="str">
        <f t="shared" si="1"/>
        <v>NOT DUE</v>
      </c>
      <c r="K30" s="31"/>
      <c r="L30" s="20"/>
    </row>
    <row r="31" spans="1:12" ht="26.45" customHeight="1">
      <c r="A31" s="17" t="s">
        <v>4314</v>
      </c>
      <c r="B31" s="31" t="s">
        <v>1989</v>
      </c>
      <c r="C31" s="31" t="s">
        <v>1942</v>
      </c>
      <c r="D31" s="43">
        <v>2000</v>
      </c>
      <c r="E31" s="13">
        <v>41662</v>
      </c>
      <c r="F31" s="13">
        <v>44565</v>
      </c>
      <c r="G31" s="27">
        <v>65862.100000000006</v>
      </c>
      <c r="H31" s="22">
        <f t="shared" si="2"/>
        <v>44647.70416666667</v>
      </c>
      <c r="I31" s="23">
        <f t="shared" si="0"/>
        <v>1888.9000000000087</v>
      </c>
      <c r="J31" s="17" t="str">
        <f t="shared" si="1"/>
        <v>NOT DUE</v>
      </c>
      <c r="K31" s="31" t="s">
        <v>1968</v>
      </c>
      <c r="L31" s="20"/>
    </row>
    <row r="32" spans="1:12" ht="26.45" customHeight="1">
      <c r="A32" s="17" t="s">
        <v>4315</v>
      </c>
      <c r="B32" s="31" t="s">
        <v>1943</v>
      </c>
      <c r="C32" s="31" t="s">
        <v>1944</v>
      </c>
      <c r="D32" s="43">
        <v>2000</v>
      </c>
      <c r="E32" s="13">
        <v>41662</v>
      </c>
      <c r="F32" s="13">
        <v>44565</v>
      </c>
      <c r="G32" s="27">
        <v>65862.100000000006</v>
      </c>
      <c r="H32" s="22">
        <f t="shared" si="2"/>
        <v>44647.70416666667</v>
      </c>
      <c r="I32" s="23">
        <f t="shared" si="0"/>
        <v>1888.9000000000087</v>
      </c>
      <c r="J32" s="17" t="str">
        <f t="shared" si="1"/>
        <v>NOT DUE</v>
      </c>
      <c r="K32" s="31" t="s">
        <v>1970</v>
      </c>
      <c r="L32" s="20"/>
    </row>
    <row r="33" spans="1:12" ht="26.45" customHeight="1">
      <c r="A33" s="17" t="s">
        <v>4316</v>
      </c>
      <c r="B33" s="31" t="s">
        <v>1945</v>
      </c>
      <c r="C33" s="31" t="s">
        <v>1946</v>
      </c>
      <c r="D33" s="43">
        <v>2000</v>
      </c>
      <c r="E33" s="13">
        <v>41662</v>
      </c>
      <c r="F33" s="13">
        <v>44565</v>
      </c>
      <c r="G33" s="27">
        <v>65862.100000000006</v>
      </c>
      <c r="H33" s="22">
        <f t="shared" si="2"/>
        <v>44647.70416666667</v>
      </c>
      <c r="I33" s="23">
        <f t="shared" si="0"/>
        <v>1888.9000000000087</v>
      </c>
      <c r="J33" s="17" t="str">
        <f t="shared" si="1"/>
        <v>NOT DUE</v>
      </c>
      <c r="K33" s="31" t="s">
        <v>1970</v>
      </c>
      <c r="L33" s="20"/>
    </row>
    <row r="34" spans="1:12" ht="26.45" customHeight="1">
      <c r="A34" s="17" t="s">
        <v>4317</v>
      </c>
      <c r="B34" s="31" t="s">
        <v>1947</v>
      </c>
      <c r="C34" s="31" t="s">
        <v>1948</v>
      </c>
      <c r="D34" s="43">
        <v>2000</v>
      </c>
      <c r="E34" s="13">
        <v>41662</v>
      </c>
      <c r="F34" s="13">
        <v>44565</v>
      </c>
      <c r="G34" s="27">
        <v>65862.100000000006</v>
      </c>
      <c r="H34" s="22">
        <f t="shared" si="2"/>
        <v>44647.70416666667</v>
      </c>
      <c r="I34" s="23">
        <f t="shared" si="0"/>
        <v>1888.9000000000087</v>
      </c>
      <c r="J34" s="17" t="str">
        <f t="shared" si="1"/>
        <v>NOT DUE</v>
      </c>
      <c r="K34" s="31" t="s">
        <v>1970</v>
      </c>
      <c r="L34" s="20"/>
    </row>
    <row r="35" spans="1:12" ht="26.45" customHeight="1">
      <c r="A35" s="17" t="s">
        <v>4318</v>
      </c>
      <c r="B35" s="31" t="s">
        <v>1949</v>
      </c>
      <c r="C35" s="31" t="s">
        <v>1950</v>
      </c>
      <c r="D35" s="43">
        <v>2000</v>
      </c>
      <c r="E35" s="13">
        <v>41662</v>
      </c>
      <c r="F35" s="13">
        <v>44565</v>
      </c>
      <c r="G35" s="27">
        <v>65862.100000000006</v>
      </c>
      <c r="H35" s="22">
        <f t="shared" si="2"/>
        <v>44647.70416666667</v>
      </c>
      <c r="I35" s="23">
        <f t="shared" si="0"/>
        <v>1888.9000000000087</v>
      </c>
      <c r="J35" s="17" t="str">
        <f t="shared" si="1"/>
        <v>NOT DUE</v>
      </c>
      <c r="K35" s="31" t="s">
        <v>1971</v>
      </c>
      <c r="L35" s="20"/>
    </row>
    <row r="36" spans="1:12" ht="26.45" customHeight="1">
      <c r="A36" s="17" t="s">
        <v>4319</v>
      </c>
      <c r="B36" s="31" t="s">
        <v>1951</v>
      </c>
      <c r="C36" s="31" t="s">
        <v>1339</v>
      </c>
      <c r="D36" s="43">
        <v>2000</v>
      </c>
      <c r="E36" s="13">
        <v>41662</v>
      </c>
      <c r="F36" s="13">
        <v>44565</v>
      </c>
      <c r="G36" s="27">
        <v>65862.100000000006</v>
      </c>
      <c r="H36" s="22">
        <f t="shared" si="2"/>
        <v>44647.70416666667</v>
      </c>
      <c r="I36" s="23">
        <f t="shared" si="0"/>
        <v>1888.9000000000087</v>
      </c>
      <c r="J36" s="17" t="str">
        <f t="shared" si="1"/>
        <v>NOT DUE</v>
      </c>
      <c r="K36" s="31" t="s">
        <v>1971</v>
      </c>
      <c r="L36" s="20"/>
    </row>
    <row r="37" spans="1:12" ht="21" customHeight="1">
      <c r="A37" s="17" t="s">
        <v>4320</v>
      </c>
      <c r="B37" s="31" t="s">
        <v>1952</v>
      </c>
      <c r="C37" s="31" t="s">
        <v>37</v>
      </c>
      <c r="D37" s="43">
        <v>4000</v>
      </c>
      <c r="E37" s="13">
        <v>41662</v>
      </c>
      <c r="F37" s="13">
        <v>44565</v>
      </c>
      <c r="G37" s="27">
        <v>65862.100000000006</v>
      </c>
      <c r="H37" s="22">
        <f>IF(I37&lt;=4000,$F$5+(I37/24),"error")</f>
        <v>44731.037499999999</v>
      </c>
      <c r="I37" s="23">
        <f t="shared" si="0"/>
        <v>3888.9000000000087</v>
      </c>
      <c r="J37" s="17" t="str">
        <f t="shared" si="1"/>
        <v>NOT DUE</v>
      </c>
      <c r="K37" s="31" t="s">
        <v>1968</v>
      </c>
      <c r="L37" s="18"/>
    </row>
    <row r="38" spans="1:12" ht="26.45" customHeight="1">
      <c r="A38" s="17" t="s">
        <v>4321</v>
      </c>
      <c r="B38" s="31" t="s">
        <v>1990</v>
      </c>
      <c r="C38" s="31" t="s">
        <v>1953</v>
      </c>
      <c r="D38" s="43">
        <v>2000</v>
      </c>
      <c r="E38" s="13">
        <v>41662</v>
      </c>
      <c r="F38" s="13">
        <v>44565</v>
      </c>
      <c r="G38" s="27">
        <v>65862.100000000006</v>
      </c>
      <c r="H38" s="22">
        <f>IF(I38&lt;=2000,$F$5+(I38/24),"error")</f>
        <v>44647.70416666667</v>
      </c>
      <c r="I38" s="23">
        <f t="shared" si="0"/>
        <v>1888.9000000000087</v>
      </c>
      <c r="J38" s="17" t="str">
        <f t="shared" si="1"/>
        <v>NOT DUE</v>
      </c>
      <c r="K38" s="31" t="s">
        <v>1968</v>
      </c>
      <c r="L38" s="20"/>
    </row>
    <row r="39" spans="1:12" ht="23.25" customHeight="1">
      <c r="A39" s="17" t="s">
        <v>4322</v>
      </c>
      <c r="B39" s="31" t="s">
        <v>1954</v>
      </c>
      <c r="C39" s="31" t="s">
        <v>37</v>
      </c>
      <c r="D39" s="43">
        <v>4000</v>
      </c>
      <c r="E39" s="13">
        <v>41662</v>
      </c>
      <c r="F39" s="13">
        <v>44565</v>
      </c>
      <c r="G39" s="27">
        <v>65862.100000000006</v>
      </c>
      <c r="H39" s="22">
        <f t="shared" ref="H39:H41" si="3">IF(I39&lt;=4000,$F$5+(I39/24),"error")</f>
        <v>44731.037499999999</v>
      </c>
      <c r="I39" s="23">
        <f t="shared" si="0"/>
        <v>3888.9000000000087</v>
      </c>
      <c r="J39" s="17" t="str">
        <f t="shared" si="1"/>
        <v>NOT DUE</v>
      </c>
      <c r="K39" s="31" t="s">
        <v>1968</v>
      </c>
      <c r="L39" s="18"/>
    </row>
    <row r="40" spans="1:12" ht="22.5" customHeight="1">
      <c r="A40" s="17" t="s">
        <v>4323</v>
      </c>
      <c r="B40" s="31" t="s">
        <v>1955</v>
      </c>
      <c r="C40" s="31" t="s">
        <v>37</v>
      </c>
      <c r="D40" s="43">
        <v>4000</v>
      </c>
      <c r="E40" s="13">
        <v>41662</v>
      </c>
      <c r="F40" s="13">
        <v>44565</v>
      </c>
      <c r="G40" s="27">
        <v>65862.100000000006</v>
      </c>
      <c r="H40" s="22">
        <f t="shared" si="3"/>
        <v>44731.037499999999</v>
      </c>
      <c r="I40" s="23">
        <f t="shared" si="0"/>
        <v>3888.9000000000087</v>
      </c>
      <c r="J40" s="17" t="str">
        <f t="shared" ref="J40:J71" si="4">IF(I40="","",IF(I40&lt;0,"OVERDUE","NOT DUE"))</f>
        <v>NOT DUE</v>
      </c>
      <c r="K40" s="31" t="s">
        <v>1968</v>
      </c>
      <c r="L40" s="18"/>
    </row>
    <row r="41" spans="1:12" ht="38.25" customHeight="1">
      <c r="A41" s="17" t="s">
        <v>4324</v>
      </c>
      <c r="B41" s="31" t="s">
        <v>1956</v>
      </c>
      <c r="C41" s="31" t="s">
        <v>1957</v>
      </c>
      <c r="D41" s="43">
        <v>4000</v>
      </c>
      <c r="E41" s="13">
        <v>41662</v>
      </c>
      <c r="F41" s="13">
        <v>44565</v>
      </c>
      <c r="G41" s="27">
        <v>65862.100000000006</v>
      </c>
      <c r="H41" s="22">
        <f t="shared" si="3"/>
        <v>44731.037499999999</v>
      </c>
      <c r="I41" s="23">
        <f t="shared" si="0"/>
        <v>3888.9000000000087</v>
      </c>
      <c r="J41" s="17" t="str">
        <f t="shared" si="4"/>
        <v>NOT DUE</v>
      </c>
      <c r="K41" s="31"/>
      <c r="L41" s="18"/>
    </row>
    <row r="42" spans="1:12" ht="26.45" customHeight="1">
      <c r="A42" s="17" t="s">
        <v>4325</v>
      </c>
      <c r="B42" s="31" t="s">
        <v>1958</v>
      </c>
      <c r="C42" s="31" t="s">
        <v>1957</v>
      </c>
      <c r="D42" s="43">
        <v>2000</v>
      </c>
      <c r="E42" s="13">
        <v>41662</v>
      </c>
      <c r="F42" s="13">
        <v>44565</v>
      </c>
      <c r="G42" s="27">
        <v>65862.100000000006</v>
      </c>
      <c r="H42" s="22">
        <f t="shared" ref="H42:H43" si="5">IF(I42&lt;=2000,$F$5+(I42/24),"error")</f>
        <v>44647.70416666667</v>
      </c>
      <c r="I42" s="23">
        <f t="shared" ref="I42:I73" si="6">D42-($F$4-G42)</f>
        <v>1888.9000000000087</v>
      </c>
      <c r="J42" s="17" t="str">
        <f t="shared" si="4"/>
        <v>NOT DUE</v>
      </c>
      <c r="K42" s="31"/>
      <c r="L42" s="20"/>
    </row>
    <row r="43" spans="1:12" ht="26.45" customHeight="1">
      <c r="A43" s="17" t="s">
        <v>4326</v>
      </c>
      <c r="B43" s="31" t="s">
        <v>1963</v>
      </c>
      <c r="C43" s="31" t="s">
        <v>1964</v>
      </c>
      <c r="D43" s="43">
        <v>2000</v>
      </c>
      <c r="E43" s="13">
        <v>41662</v>
      </c>
      <c r="F43" s="13">
        <v>44565</v>
      </c>
      <c r="G43" s="27">
        <v>65862.100000000006</v>
      </c>
      <c r="H43" s="22">
        <f t="shared" si="5"/>
        <v>44647.70416666667</v>
      </c>
      <c r="I43" s="23">
        <f t="shared" si="6"/>
        <v>1888.9000000000087</v>
      </c>
      <c r="J43" s="17" t="str">
        <f t="shared" si="4"/>
        <v>NOT DUE</v>
      </c>
      <c r="K43" s="31"/>
      <c r="L43" s="20"/>
    </row>
    <row r="44" spans="1:12" ht="24" customHeight="1">
      <c r="A44" s="17" t="s">
        <v>4327</v>
      </c>
      <c r="B44" s="31" t="s">
        <v>1959</v>
      </c>
      <c r="C44" s="31" t="s">
        <v>1960</v>
      </c>
      <c r="D44" s="43">
        <v>4000</v>
      </c>
      <c r="E44" s="13">
        <v>41662</v>
      </c>
      <c r="F44" s="13">
        <v>44565</v>
      </c>
      <c r="G44" s="27">
        <v>65862.100000000006</v>
      </c>
      <c r="H44" s="22">
        <f t="shared" ref="H44:H45" si="7">IF(I44&lt;=4000,$F$5+(I44/24),"error")</f>
        <v>44731.037499999999</v>
      </c>
      <c r="I44" s="23">
        <f t="shared" si="6"/>
        <v>3888.9000000000087</v>
      </c>
      <c r="J44" s="17" t="str">
        <f t="shared" si="4"/>
        <v>NOT DUE</v>
      </c>
      <c r="K44" s="31"/>
      <c r="L44" s="18"/>
    </row>
    <row r="45" spans="1:12" ht="15" customHeight="1">
      <c r="A45" s="17" t="s">
        <v>4328</v>
      </c>
      <c r="B45" s="31" t="s">
        <v>1961</v>
      </c>
      <c r="C45" s="31" t="s">
        <v>1962</v>
      </c>
      <c r="D45" s="43">
        <v>4000</v>
      </c>
      <c r="E45" s="13">
        <v>41662</v>
      </c>
      <c r="F45" s="13">
        <v>44565</v>
      </c>
      <c r="G45" s="27">
        <v>65862.100000000006</v>
      </c>
      <c r="H45" s="22">
        <f t="shared" si="7"/>
        <v>44731.037499999999</v>
      </c>
      <c r="I45" s="23">
        <f t="shared" si="6"/>
        <v>3888.9000000000087</v>
      </c>
      <c r="J45" s="17" t="str">
        <f t="shared" si="4"/>
        <v>NOT DUE</v>
      </c>
      <c r="K45" s="31"/>
      <c r="L45" s="18"/>
    </row>
    <row r="46" spans="1:12" ht="15" customHeight="1">
      <c r="A46" s="17" t="s">
        <v>4329</v>
      </c>
      <c r="B46" s="31" t="s">
        <v>1972</v>
      </c>
      <c r="C46" s="31" t="s">
        <v>1973</v>
      </c>
      <c r="D46" s="43">
        <v>2000</v>
      </c>
      <c r="E46" s="13">
        <v>41662</v>
      </c>
      <c r="F46" s="13">
        <v>44565</v>
      </c>
      <c r="G46" s="27">
        <v>65862.100000000006</v>
      </c>
      <c r="H46" s="22">
        <f>IF(I46&lt;=2000,$F$5+(I46/24),"error")</f>
        <v>44647.70416666667</v>
      </c>
      <c r="I46" s="23">
        <f t="shared" si="6"/>
        <v>1888.9000000000087</v>
      </c>
      <c r="J46" s="17" t="str">
        <f t="shared" si="4"/>
        <v>NOT DUE</v>
      </c>
      <c r="K46" s="31"/>
      <c r="L46" s="20"/>
    </row>
    <row r="47" spans="1:12" ht="15" customHeight="1">
      <c r="A47" s="17" t="s">
        <v>4330</v>
      </c>
      <c r="B47" s="31" t="s">
        <v>1974</v>
      </c>
      <c r="C47" s="31" t="s">
        <v>1975</v>
      </c>
      <c r="D47" s="43">
        <v>8000</v>
      </c>
      <c r="E47" s="13">
        <v>41662</v>
      </c>
      <c r="F47" s="13">
        <v>44565</v>
      </c>
      <c r="G47" s="27">
        <v>65862.100000000006</v>
      </c>
      <c r="H47" s="22">
        <f>IF(I47&lt;=8000,$F$5+(I47/24),"error")</f>
        <v>44897.70416666667</v>
      </c>
      <c r="I47" s="23">
        <f t="shared" si="6"/>
        <v>7888.9000000000087</v>
      </c>
      <c r="J47" s="17" t="str">
        <f t="shared" si="4"/>
        <v>NOT DUE</v>
      </c>
      <c r="K47" s="31"/>
      <c r="L47" s="20"/>
    </row>
    <row r="48" spans="1:12" ht="26.45" customHeight="1">
      <c r="A48" s="17" t="s">
        <v>4331</v>
      </c>
      <c r="B48" s="31" t="s">
        <v>1976</v>
      </c>
      <c r="C48" s="31" t="s">
        <v>1977</v>
      </c>
      <c r="D48" s="43">
        <v>4000</v>
      </c>
      <c r="E48" s="13">
        <v>41662</v>
      </c>
      <c r="F48" s="13">
        <v>44565</v>
      </c>
      <c r="G48" s="27">
        <v>65862.100000000006</v>
      </c>
      <c r="H48" s="22">
        <f>IF(I48&lt;=4000,$F$5+(I48/24),"error")</f>
        <v>44731.037499999999</v>
      </c>
      <c r="I48" s="23">
        <f t="shared" si="6"/>
        <v>3888.9000000000087</v>
      </c>
      <c r="J48" s="17" t="str">
        <f t="shared" si="4"/>
        <v>NOT DUE</v>
      </c>
      <c r="K48" s="31"/>
      <c r="L48" s="18"/>
    </row>
    <row r="49" spans="1:12" ht="15" customHeight="1">
      <c r="A49" s="17" t="s">
        <v>4332</v>
      </c>
      <c r="B49" s="31" t="s">
        <v>1978</v>
      </c>
      <c r="C49" s="31" t="s">
        <v>1979</v>
      </c>
      <c r="D49" s="43">
        <v>8000</v>
      </c>
      <c r="E49" s="13">
        <v>41662</v>
      </c>
      <c r="F49" s="13">
        <v>44565</v>
      </c>
      <c r="G49" s="27">
        <v>65862.100000000006</v>
      </c>
      <c r="H49" s="22">
        <f t="shared" ref="H49:H52" si="8">IF(I49&lt;=8000,$F$5+(I49/24),"error")</f>
        <v>44897.70416666667</v>
      </c>
      <c r="I49" s="23">
        <f t="shared" si="6"/>
        <v>7888.9000000000087</v>
      </c>
      <c r="J49" s="17" t="str">
        <f t="shared" si="4"/>
        <v>NOT DUE</v>
      </c>
      <c r="K49" s="31"/>
      <c r="L49" s="20"/>
    </row>
    <row r="50" spans="1:12" ht="15" customHeight="1">
      <c r="A50" s="17" t="s">
        <v>4333</v>
      </c>
      <c r="B50" s="31" t="s">
        <v>1980</v>
      </c>
      <c r="C50" s="31" t="s">
        <v>1981</v>
      </c>
      <c r="D50" s="43">
        <v>8000</v>
      </c>
      <c r="E50" s="13">
        <v>41662</v>
      </c>
      <c r="F50" s="13">
        <v>44565</v>
      </c>
      <c r="G50" s="27">
        <v>65862.100000000006</v>
      </c>
      <c r="H50" s="22">
        <f t="shared" si="8"/>
        <v>44897.70416666667</v>
      </c>
      <c r="I50" s="23">
        <f t="shared" si="6"/>
        <v>7888.9000000000087</v>
      </c>
      <c r="J50" s="17" t="str">
        <f t="shared" si="4"/>
        <v>NOT DUE</v>
      </c>
      <c r="K50" s="31"/>
      <c r="L50" s="20"/>
    </row>
    <row r="51" spans="1:12" ht="36" customHeight="1">
      <c r="A51" s="17" t="s">
        <v>4334</v>
      </c>
      <c r="B51" s="31" t="s">
        <v>1982</v>
      </c>
      <c r="C51" s="31" t="s">
        <v>37</v>
      </c>
      <c r="D51" s="43">
        <v>8000</v>
      </c>
      <c r="E51" s="13">
        <v>41662</v>
      </c>
      <c r="F51" s="13">
        <v>44313</v>
      </c>
      <c r="G51" s="27">
        <v>59942</v>
      </c>
      <c r="H51" s="22">
        <f t="shared" si="8"/>
        <v>44651.033333333333</v>
      </c>
      <c r="I51" s="23">
        <f t="shared" si="6"/>
        <v>1968.8000000000029</v>
      </c>
      <c r="J51" s="17" t="str">
        <f t="shared" si="4"/>
        <v>NOT DUE</v>
      </c>
      <c r="K51" s="31" t="s">
        <v>2039</v>
      </c>
      <c r="L51" s="20"/>
    </row>
    <row r="52" spans="1:12" ht="36" customHeight="1">
      <c r="A52" s="17" t="s">
        <v>4335</v>
      </c>
      <c r="B52" s="31" t="s">
        <v>1983</v>
      </c>
      <c r="C52" s="31" t="s">
        <v>37</v>
      </c>
      <c r="D52" s="43">
        <v>8000</v>
      </c>
      <c r="E52" s="13">
        <v>41662</v>
      </c>
      <c r="F52" s="13">
        <v>44313</v>
      </c>
      <c r="G52" s="27">
        <v>59942</v>
      </c>
      <c r="H52" s="22">
        <f t="shared" si="8"/>
        <v>44651.033333333333</v>
      </c>
      <c r="I52" s="23">
        <f t="shared" si="6"/>
        <v>1968.8000000000029</v>
      </c>
      <c r="J52" s="17" t="str">
        <f t="shared" si="4"/>
        <v>NOT DUE</v>
      </c>
      <c r="K52" s="31" t="s">
        <v>2039</v>
      </c>
      <c r="L52" s="20"/>
    </row>
    <row r="53" spans="1:12" ht="25.5">
      <c r="A53" s="17" t="s">
        <v>4336</v>
      </c>
      <c r="B53" s="31" t="s">
        <v>1984</v>
      </c>
      <c r="C53" s="31" t="s">
        <v>37</v>
      </c>
      <c r="D53" s="43">
        <v>16000</v>
      </c>
      <c r="E53" s="13">
        <v>41662</v>
      </c>
      <c r="F53" s="13">
        <v>43894</v>
      </c>
      <c r="G53" s="27">
        <v>50621</v>
      </c>
      <c r="H53" s="22">
        <f>IF(I53&lt;=16000,$F$5+(I53/24),"error")</f>
        <v>44595.991666666669</v>
      </c>
      <c r="I53" s="23">
        <f t="shared" si="6"/>
        <v>647.80000000000291</v>
      </c>
      <c r="J53" s="17" t="str">
        <f t="shared" si="4"/>
        <v>NOT DUE</v>
      </c>
      <c r="K53" s="31"/>
      <c r="L53" s="20"/>
    </row>
    <row r="54" spans="1:12" ht="25.5">
      <c r="A54" s="17" t="s">
        <v>4337</v>
      </c>
      <c r="B54" s="31" t="s">
        <v>1985</v>
      </c>
      <c r="C54" s="31" t="s">
        <v>37</v>
      </c>
      <c r="D54" s="43">
        <v>16000</v>
      </c>
      <c r="E54" s="13">
        <v>41662</v>
      </c>
      <c r="F54" s="13">
        <v>43894</v>
      </c>
      <c r="G54" s="27">
        <v>50621</v>
      </c>
      <c r="H54" s="22">
        <f>IF(I54&lt;=16000,$F$5+(I54/24),"error")</f>
        <v>44595.991666666669</v>
      </c>
      <c r="I54" s="23">
        <f t="shared" si="6"/>
        <v>647.80000000000291</v>
      </c>
      <c r="J54" s="17" t="str">
        <f t="shared" si="4"/>
        <v>NOT DUE</v>
      </c>
      <c r="K54" s="31"/>
      <c r="L54" s="20"/>
    </row>
    <row r="55" spans="1:12">
      <c r="A55" s="17" t="s">
        <v>4338</v>
      </c>
      <c r="B55" s="31" t="s">
        <v>2040</v>
      </c>
      <c r="C55" s="31" t="s">
        <v>2041</v>
      </c>
      <c r="D55" s="43">
        <v>8000</v>
      </c>
      <c r="E55" s="13">
        <v>41662</v>
      </c>
      <c r="F55" s="13">
        <v>44313</v>
      </c>
      <c r="G55" s="27">
        <v>59942</v>
      </c>
      <c r="H55" s="22">
        <f t="shared" ref="H55:H62" si="9">IF(I55&lt;=8000,$F$5+(I55/24),"error")</f>
        <v>44651.033333333333</v>
      </c>
      <c r="I55" s="23">
        <f t="shared" si="6"/>
        <v>1968.8000000000029</v>
      </c>
      <c r="J55" s="17" t="str">
        <f t="shared" si="4"/>
        <v>NOT DUE</v>
      </c>
      <c r="K55" s="31"/>
      <c r="L55" s="20"/>
    </row>
    <row r="56" spans="1:12" ht="25.5">
      <c r="A56" s="17" t="s">
        <v>4339</v>
      </c>
      <c r="B56" s="31" t="s">
        <v>2042</v>
      </c>
      <c r="C56" s="31" t="s">
        <v>2043</v>
      </c>
      <c r="D56" s="43">
        <v>8000</v>
      </c>
      <c r="E56" s="13">
        <v>41662</v>
      </c>
      <c r="F56" s="13">
        <v>44313</v>
      </c>
      <c r="G56" s="27">
        <v>59942</v>
      </c>
      <c r="H56" s="22">
        <f t="shared" si="9"/>
        <v>44651.033333333333</v>
      </c>
      <c r="I56" s="23">
        <f t="shared" si="6"/>
        <v>1968.8000000000029</v>
      </c>
      <c r="J56" s="17" t="str">
        <f t="shared" si="4"/>
        <v>NOT DUE</v>
      </c>
      <c r="K56" s="31"/>
      <c r="L56" s="20"/>
    </row>
    <row r="57" spans="1:12">
      <c r="A57" s="17" t="s">
        <v>4340</v>
      </c>
      <c r="B57" s="31" t="s">
        <v>2044</v>
      </c>
      <c r="C57" s="31" t="s">
        <v>2045</v>
      </c>
      <c r="D57" s="43">
        <v>8000</v>
      </c>
      <c r="E57" s="13">
        <v>41662</v>
      </c>
      <c r="F57" s="13">
        <v>44313</v>
      </c>
      <c r="G57" s="27">
        <v>59942</v>
      </c>
      <c r="H57" s="22">
        <f t="shared" si="9"/>
        <v>44651.033333333333</v>
      </c>
      <c r="I57" s="23">
        <f t="shared" si="6"/>
        <v>1968.8000000000029</v>
      </c>
      <c r="J57" s="17" t="str">
        <f t="shared" si="4"/>
        <v>NOT DUE</v>
      </c>
      <c r="K57" s="31" t="s">
        <v>2064</v>
      </c>
      <c r="L57" s="20"/>
    </row>
    <row r="58" spans="1:12">
      <c r="A58" s="17" t="s">
        <v>4341</v>
      </c>
      <c r="B58" s="31" t="s">
        <v>2046</v>
      </c>
      <c r="C58" s="31" t="s">
        <v>2047</v>
      </c>
      <c r="D58" s="43">
        <v>8000</v>
      </c>
      <c r="E58" s="13">
        <v>41662</v>
      </c>
      <c r="F58" s="13">
        <v>44313</v>
      </c>
      <c r="G58" s="27">
        <v>59942</v>
      </c>
      <c r="H58" s="22">
        <f t="shared" si="9"/>
        <v>44651.033333333333</v>
      </c>
      <c r="I58" s="23">
        <f t="shared" si="6"/>
        <v>1968.8000000000029</v>
      </c>
      <c r="J58" s="17" t="str">
        <f t="shared" si="4"/>
        <v>NOT DUE</v>
      </c>
      <c r="K58" s="31"/>
      <c r="L58" s="20"/>
    </row>
    <row r="59" spans="1:12" ht="25.5">
      <c r="A59" s="17" t="s">
        <v>4342</v>
      </c>
      <c r="B59" s="31" t="s">
        <v>2048</v>
      </c>
      <c r="C59" s="31" t="s">
        <v>2049</v>
      </c>
      <c r="D59" s="43">
        <v>8000</v>
      </c>
      <c r="E59" s="13">
        <v>41662</v>
      </c>
      <c r="F59" s="13">
        <v>44313</v>
      </c>
      <c r="G59" s="27">
        <v>59942</v>
      </c>
      <c r="H59" s="22">
        <f t="shared" si="9"/>
        <v>44651.033333333333</v>
      </c>
      <c r="I59" s="23">
        <f t="shared" si="6"/>
        <v>1968.8000000000029</v>
      </c>
      <c r="J59" s="17" t="str">
        <f t="shared" si="4"/>
        <v>NOT DUE</v>
      </c>
      <c r="K59" s="31" t="s">
        <v>2065</v>
      </c>
      <c r="L59" s="20"/>
    </row>
    <row r="60" spans="1:12">
      <c r="A60" s="17" t="s">
        <v>4343</v>
      </c>
      <c r="B60" s="31" t="s">
        <v>2050</v>
      </c>
      <c r="C60" s="31" t="s">
        <v>2051</v>
      </c>
      <c r="D60" s="43">
        <v>8000</v>
      </c>
      <c r="E60" s="13">
        <v>41662</v>
      </c>
      <c r="F60" s="13">
        <v>44313</v>
      </c>
      <c r="G60" s="27">
        <v>59942</v>
      </c>
      <c r="H60" s="22">
        <f t="shared" si="9"/>
        <v>44651.033333333333</v>
      </c>
      <c r="I60" s="23">
        <f t="shared" si="6"/>
        <v>1968.8000000000029</v>
      </c>
      <c r="J60" s="17" t="str">
        <f t="shared" si="4"/>
        <v>NOT DUE</v>
      </c>
      <c r="K60" s="31" t="s">
        <v>2065</v>
      </c>
      <c r="L60" s="20"/>
    </row>
    <row r="61" spans="1:12" ht="25.5">
      <c r="A61" s="17" t="s">
        <v>4344</v>
      </c>
      <c r="B61" s="31" t="s">
        <v>2052</v>
      </c>
      <c r="C61" s="31" t="s">
        <v>2053</v>
      </c>
      <c r="D61" s="43">
        <v>8000</v>
      </c>
      <c r="E61" s="13">
        <v>41662</v>
      </c>
      <c r="F61" s="13">
        <v>44313</v>
      </c>
      <c r="G61" s="27">
        <v>59942</v>
      </c>
      <c r="H61" s="22">
        <f t="shared" si="9"/>
        <v>44651.033333333333</v>
      </c>
      <c r="I61" s="23">
        <f t="shared" si="6"/>
        <v>1968.8000000000029</v>
      </c>
      <c r="J61" s="17" t="str">
        <f t="shared" si="4"/>
        <v>NOT DUE</v>
      </c>
      <c r="K61" s="31" t="s">
        <v>2066</v>
      </c>
      <c r="L61" s="20"/>
    </row>
    <row r="62" spans="1:12">
      <c r="A62" s="17" t="s">
        <v>4345</v>
      </c>
      <c r="B62" s="31" t="s">
        <v>2054</v>
      </c>
      <c r="C62" s="31" t="s">
        <v>2055</v>
      </c>
      <c r="D62" s="43">
        <v>8000</v>
      </c>
      <c r="E62" s="13">
        <v>41662</v>
      </c>
      <c r="F62" s="13">
        <v>44313</v>
      </c>
      <c r="G62" s="27">
        <v>59942</v>
      </c>
      <c r="H62" s="22">
        <f t="shared" si="9"/>
        <v>44651.033333333333</v>
      </c>
      <c r="I62" s="23">
        <f t="shared" si="6"/>
        <v>1968.8000000000029</v>
      </c>
      <c r="J62" s="17" t="str">
        <f t="shared" si="4"/>
        <v>NOT DUE</v>
      </c>
      <c r="K62" s="31"/>
      <c r="L62" s="20"/>
    </row>
    <row r="63" spans="1:12">
      <c r="A63" s="17" t="s">
        <v>4346</v>
      </c>
      <c r="B63" s="31" t="s">
        <v>2067</v>
      </c>
      <c r="C63" s="31" t="s">
        <v>1339</v>
      </c>
      <c r="D63" s="43">
        <v>2000</v>
      </c>
      <c r="E63" s="13">
        <v>41662</v>
      </c>
      <c r="F63" s="13">
        <v>44565</v>
      </c>
      <c r="G63" s="27">
        <v>65862.100000000006</v>
      </c>
      <c r="H63" s="22">
        <f t="shared" ref="H63:H65" si="10">IF(I63&lt;=2000,$F$5+(I63/24),"error")</f>
        <v>44647.70416666667</v>
      </c>
      <c r="I63" s="23">
        <f t="shared" si="6"/>
        <v>1888.9000000000087</v>
      </c>
      <c r="J63" s="17" t="str">
        <f t="shared" si="4"/>
        <v>NOT DUE</v>
      </c>
      <c r="K63" s="31"/>
      <c r="L63" s="20"/>
    </row>
    <row r="64" spans="1:12" ht="25.5">
      <c r="A64" s="17" t="s">
        <v>4347</v>
      </c>
      <c r="B64" s="31" t="s">
        <v>2068</v>
      </c>
      <c r="C64" s="31" t="s">
        <v>1925</v>
      </c>
      <c r="D64" s="43">
        <v>2000</v>
      </c>
      <c r="E64" s="13">
        <v>41662</v>
      </c>
      <c r="F64" s="13">
        <v>44565</v>
      </c>
      <c r="G64" s="27">
        <v>65862.100000000006</v>
      </c>
      <c r="H64" s="22">
        <f t="shared" si="10"/>
        <v>44647.70416666667</v>
      </c>
      <c r="I64" s="23">
        <f t="shared" si="6"/>
        <v>1888.9000000000087</v>
      </c>
      <c r="J64" s="17" t="str">
        <f t="shared" si="4"/>
        <v>NOT DUE</v>
      </c>
      <c r="K64" s="31"/>
      <c r="L64" s="20"/>
    </row>
    <row r="65" spans="1:12">
      <c r="A65" s="17" t="s">
        <v>4348</v>
      </c>
      <c r="B65" s="31" t="s">
        <v>2069</v>
      </c>
      <c r="C65" s="31" t="s">
        <v>1339</v>
      </c>
      <c r="D65" s="43">
        <v>2000</v>
      </c>
      <c r="E65" s="13">
        <v>41662</v>
      </c>
      <c r="F65" s="13">
        <v>44565</v>
      </c>
      <c r="G65" s="27">
        <v>65862.100000000006</v>
      </c>
      <c r="H65" s="22">
        <f t="shared" si="10"/>
        <v>44647.70416666667</v>
      </c>
      <c r="I65" s="23">
        <f t="shared" si="6"/>
        <v>1888.9000000000087</v>
      </c>
      <c r="J65" s="17" t="str">
        <f t="shared" si="4"/>
        <v>NOT DUE</v>
      </c>
      <c r="K65" s="31"/>
      <c r="L65" s="20"/>
    </row>
    <row r="66" spans="1:12" ht="25.5">
      <c r="A66" s="17" t="s">
        <v>4349</v>
      </c>
      <c r="B66" s="31" t="s">
        <v>2070</v>
      </c>
      <c r="C66" s="31" t="s">
        <v>2071</v>
      </c>
      <c r="D66" s="43">
        <v>4000</v>
      </c>
      <c r="E66" s="13">
        <v>41662</v>
      </c>
      <c r="F66" s="13">
        <v>44565</v>
      </c>
      <c r="G66" s="27">
        <v>65862.100000000006</v>
      </c>
      <c r="H66" s="22">
        <f>IF(I66&lt;=4000,$F$5+(I66/24),"error")</f>
        <v>44731.037499999999</v>
      </c>
      <c r="I66" s="23">
        <f t="shared" si="6"/>
        <v>3888.9000000000087</v>
      </c>
      <c r="J66" s="17" t="str">
        <f t="shared" si="4"/>
        <v>NOT DUE</v>
      </c>
      <c r="K66" s="31"/>
      <c r="L66" s="18"/>
    </row>
    <row r="67" spans="1:12" ht="38.25">
      <c r="A67" s="17" t="s">
        <v>4350</v>
      </c>
      <c r="B67" s="31" t="s">
        <v>2076</v>
      </c>
      <c r="C67" s="31" t="s">
        <v>37</v>
      </c>
      <c r="D67" s="43">
        <v>8000</v>
      </c>
      <c r="E67" s="13">
        <v>41662</v>
      </c>
      <c r="F67" s="13">
        <v>44313</v>
      </c>
      <c r="G67" s="27">
        <v>59942</v>
      </c>
      <c r="H67" s="22">
        <f t="shared" ref="H67:H69" si="11">IF(I67&lt;=8000,$F$5+(I67/24),"error")</f>
        <v>44651.033333333333</v>
      </c>
      <c r="I67" s="23">
        <f t="shared" si="6"/>
        <v>1968.8000000000029</v>
      </c>
      <c r="J67" s="17" t="str">
        <f t="shared" si="4"/>
        <v>NOT DUE</v>
      </c>
      <c r="K67" s="31" t="s">
        <v>2088</v>
      </c>
      <c r="L67" s="20"/>
    </row>
    <row r="68" spans="1:12">
      <c r="A68" s="17" t="s">
        <v>4351</v>
      </c>
      <c r="B68" s="31" t="s">
        <v>2077</v>
      </c>
      <c r="C68" s="31" t="s">
        <v>2078</v>
      </c>
      <c r="D68" s="43">
        <v>8000</v>
      </c>
      <c r="E68" s="13">
        <v>41662</v>
      </c>
      <c r="F68" s="13">
        <v>44313</v>
      </c>
      <c r="G68" s="27">
        <v>59942</v>
      </c>
      <c r="H68" s="22">
        <f t="shared" si="11"/>
        <v>44651.033333333333</v>
      </c>
      <c r="I68" s="23">
        <f t="shared" si="6"/>
        <v>1968.8000000000029</v>
      </c>
      <c r="J68" s="17" t="str">
        <f t="shared" si="4"/>
        <v>NOT DUE</v>
      </c>
      <c r="K68" s="31" t="s">
        <v>2089</v>
      </c>
      <c r="L68" s="20"/>
    </row>
    <row r="69" spans="1:12">
      <c r="A69" s="17" t="s">
        <v>4352</v>
      </c>
      <c r="B69" s="31" t="s">
        <v>2079</v>
      </c>
      <c r="C69" s="31" t="s">
        <v>2080</v>
      </c>
      <c r="D69" s="43">
        <v>8000</v>
      </c>
      <c r="E69" s="13">
        <v>41662</v>
      </c>
      <c r="F69" s="13">
        <v>44313</v>
      </c>
      <c r="G69" s="27">
        <v>59942</v>
      </c>
      <c r="H69" s="22">
        <f t="shared" si="11"/>
        <v>44651.033333333333</v>
      </c>
      <c r="I69" s="23">
        <f t="shared" si="6"/>
        <v>1968.8000000000029</v>
      </c>
      <c r="J69" s="17" t="str">
        <f t="shared" si="4"/>
        <v>NOT DUE</v>
      </c>
      <c r="K69" s="31" t="s">
        <v>2089</v>
      </c>
      <c r="L69" s="20"/>
    </row>
    <row r="70" spans="1:12" ht="38.25">
      <c r="A70" s="17" t="s">
        <v>4353</v>
      </c>
      <c r="B70" s="31" t="s">
        <v>2081</v>
      </c>
      <c r="C70" s="31" t="s">
        <v>37</v>
      </c>
      <c r="D70" s="43">
        <v>16000</v>
      </c>
      <c r="E70" s="13">
        <v>41662</v>
      </c>
      <c r="F70" s="13">
        <v>44313</v>
      </c>
      <c r="G70" s="27">
        <v>59942</v>
      </c>
      <c r="H70" s="22">
        <f t="shared" ref="H70:H71" si="12">IF(I70&lt;=16000,$F$5+(I70/24),"error")</f>
        <v>44984.366666666669</v>
      </c>
      <c r="I70" s="23">
        <f t="shared" si="6"/>
        <v>9968.8000000000029</v>
      </c>
      <c r="J70" s="17" t="str">
        <f t="shared" si="4"/>
        <v>NOT DUE</v>
      </c>
      <c r="K70" s="31"/>
      <c r="L70" s="20"/>
    </row>
    <row r="71" spans="1:12" ht="38.25">
      <c r="A71" s="17" t="s">
        <v>4354</v>
      </c>
      <c r="B71" s="31" t="s">
        <v>2082</v>
      </c>
      <c r="C71" s="31" t="s">
        <v>37</v>
      </c>
      <c r="D71" s="43">
        <v>16000</v>
      </c>
      <c r="E71" s="13">
        <v>41662</v>
      </c>
      <c r="F71" s="13">
        <v>44313</v>
      </c>
      <c r="G71" s="27">
        <v>59942</v>
      </c>
      <c r="H71" s="22">
        <f t="shared" si="12"/>
        <v>44984.366666666669</v>
      </c>
      <c r="I71" s="23">
        <f t="shared" si="6"/>
        <v>9968.8000000000029</v>
      </c>
      <c r="J71" s="17" t="str">
        <f t="shared" si="4"/>
        <v>NOT DUE</v>
      </c>
      <c r="K71" s="31"/>
      <c r="L71" s="20"/>
    </row>
    <row r="72" spans="1:12" ht="25.5">
      <c r="A72" s="17" t="s">
        <v>4355</v>
      </c>
      <c r="B72" s="31" t="s">
        <v>2090</v>
      </c>
      <c r="C72" s="31" t="s">
        <v>2091</v>
      </c>
      <c r="D72" s="43">
        <v>4000</v>
      </c>
      <c r="E72" s="13">
        <v>41662</v>
      </c>
      <c r="F72" s="13">
        <v>44565</v>
      </c>
      <c r="G72" s="27">
        <v>65862.100000000006</v>
      </c>
      <c r="H72" s="22">
        <f t="shared" ref="H72:H73" si="13">IF(I72&lt;=4000,$F$5+(I72/24),"error")</f>
        <v>44731.037499999999</v>
      </c>
      <c r="I72" s="23">
        <f t="shared" si="6"/>
        <v>3888.9000000000087</v>
      </c>
      <c r="J72" s="17" t="str">
        <f t="shared" ref="J72:J103" si="14">IF(I72="","",IF(I72&lt;0,"OVERDUE","NOT DUE"))</f>
        <v>NOT DUE</v>
      </c>
      <c r="K72" s="31" t="s">
        <v>2102</v>
      </c>
      <c r="L72" s="18"/>
    </row>
    <row r="73" spans="1:12" ht="25.5">
      <c r="A73" s="17" t="s">
        <v>4356</v>
      </c>
      <c r="B73" s="31" t="s">
        <v>2092</v>
      </c>
      <c r="C73" s="31" t="s">
        <v>2093</v>
      </c>
      <c r="D73" s="43">
        <v>4000</v>
      </c>
      <c r="E73" s="13">
        <v>41662</v>
      </c>
      <c r="F73" s="13">
        <v>44565</v>
      </c>
      <c r="G73" s="27">
        <v>65862.100000000006</v>
      </c>
      <c r="H73" s="22">
        <f t="shared" si="13"/>
        <v>44731.037499999999</v>
      </c>
      <c r="I73" s="23">
        <f t="shared" si="6"/>
        <v>3888.9000000000087</v>
      </c>
      <c r="J73" s="17" t="str">
        <f t="shared" si="14"/>
        <v>NOT DUE</v>
      </c>
      <c r="K73" s="31" t="s">
        <v>2103</v>
      </c>
      <c r="L73" s="18"/>
    </row>
    <row r="74" spans="1:12">
      <c r="A74" s="17" t="s">
        <v>4357</v>
      </c>
      <c r="B74" s="31" t="s">
        <v>2094</v>
      </c>
      <c r="C74" s="31" t="s">
        <v>2078</v>
      </c>
      <c r="D74" s="43">
        <v>8000</v>
      </c>
      <c r="E74" s="13">
        <v>41662</v>
      </c>
      <c r="F74" s="13">
        <v>44313</v>
      </c>
      <c r="G74" s="27">
        <v>59942</v>
      </c>
      <c r="H74" s="22">
        <f t="shared" ref="H74:H76" si="15">IF(I74&lt;=8000,$F$5+(I74/24),"error")</f>
        <v>44651.033333333333</v>
      </c>
      <c r="I74" s="23">
        <f t="shared" ref="I74:I103" si="16">D74-($F$4-G74)</f>
        <v>1968.8000000000029</v>
      </c>
      <c r="J74" s="17" t="str">
        <f t="shared" si="14"/>
        <v>NOT DUE</v>
      </c>
      <c r="K74" s="31" t="s">
        <v>2104</v>
      </c>
      <c r="L74" s="20"/>
    </row>
    <row r="75" spans="1:12">
      <c r="A75" s="17" t="s">
        <v>4358</v>
      </c>
      <c r="B75" s="31" t="s">
        <v>2094</v>
      </c>
      <c r="C75" s="31" t="s">
        <v>2095</v>
      </c>
      <c r="D75" s="43">
        <v>8000</v>
      </c>
      <c r="E75" s="13">
        <v>41662</v>
      </c>
      <c r="F75" s="13">
        <v>44313</v>
      </c>
      <c r="G75" s="27">
        <v>59942</v>
      </c>
      <c r="H75" s="22">
        <f t="shared" si="15"/>
        <v>44651.033333333333</v>
      </c>
      <c r="I75" s="23">
        <f t="shared" si="16"/>
        <v>1968.8000000000029</v>
      </c>
      <c r="J75" s="17" t="str">
        <f t="shared" si="14"/>
        <v>NOT DUE</v>
      </c>
      <c r="K75" s="31" t="s">
        <v>2104</v>
      </c>
      <c r="L75" s="20"/>
    </row>
    <row r="76" spans="1:12">
      <c r="A76" s="17" t="s">
        <v>4359</v>
      </c>
      <c r="B76" s="31" t="s">
        <v>2096</v>
      </c>
      <c r="C76" s="31" t="s">
        <v>1981</v>
      </c>
      <c r="D76" s="43">
        <v>8000</v>
      </c>
      <c r="E76" s="13">
        <v>41662</v>
      </c>
      <c r="F76" s="13">
        <v>44313</v>
      </c>
      <c r="G76" s="27">
        <v>59942</v>
      </c>
      <c r="H76" s="22">
        <f t="shared" si="15"/>
        <v>44651.033333333333</v>
      </c>
      <c r="I76" s="23">
        <f t="shared" si="16"/>
        <v>1968.8000000000029</v>
      </c>
      <c r="J76" s="17" t="str">
        <f t="shared" si="14"/>
        <v>NOT DUE</v>
      </c>
      <c r="K76" s="31"/>
      <c r="L76" s="20"/>
    </row>
    <row r="77" spans="1:12" ht="38.25">
      <c r="A77" s="17" t="s">
        <v>4360</v>
      </c>
      <c r="B77" s="31" t="s">
        <v>2105</v>
      </c>
      <c r="C77" s="31" t="s">
        <v>37</v>
      </c>
      <c r="D77" s="43">
        <v>16000</v>
      </c>
      <c r="E77" s="13">
        <v>41662</v>
      </c>
      <c r="F77" s="13">
        <v>44313</v>
      </c>
      <c r="G77" s="27">
        <v>59942</v>
      </c>
      <c r="H77" s="22">
        <f t="shared" ref="H77:H82" si="17">IF(I77&lt;=16000,$F$5+(I77/24),"error")</f>
        <v>44984.366666666669</v>
      </c>
      <c r="I77" s="23">
        <f t="shared" si="16"/>
        <v>9968.8000000000029</v>
      </c>
      <c r="J77" s="17" t="str">
        <f t="shared" si="14"/>
        <v>NOT DUE</v>
      </c>
      <c r="K77" s="31"/>
      <c r="L77" s="20"/>
    </row>
    <row r="78" spans="1:12" ht="38.25">
      <c r="A78" s="17" t="s">
        <v>4361</v>
      </c>
      <c r="B78" s="31" t="s">
        <v>2106</v>
      </c>
      <c r="C78" s="31" t="s">
        <v>37</v>
      </c>
      <c r="D78" s="43">
        <v>16000</v>
      </c>
      <c r="E78" s="13">
        <v>41662</v>
      </c>
      <c r="F78" s="13">
        <v>44313</v>
      </c>
      <c r="G78" s="27">
        <v>59942</v>
      </c>
      <c r="H78" s="22">
        <f t="shared" si="17"/>
        <v>44984.366666666669</v>
      </c>
      <c r="I78" s="23">
        <f t="shared" si="16"/>
        <v>9968.8000000000029</v>
      </c>
      <c r="J78" s="17" t="str">
        <f t="shared" si="14"/>
        <v>NOT DUE</v>
      </c>
      <c r="K78" s="31"/>
      <c r="L78" s="20"/>
    </row>
    <row r="79" spans="1:12" ht="25.5">
      <c r="A79" s="17" t="s">
        <v>4362</v>
      </c>
      <c r="B79" s="31" t="s">
        <v>2107</v>
      </c>
      <c r="C79" s="31" t="s">
        <v>37</v>
      </c>
      <c r="D79" s="43">
        <v>16000</v>
      </c>
      <c r="E79" s="13">
        <v>41662</v>
      </c>
      <c r="F79" s="13">
        <v>44313</v>
      </c>
      <c r="G79" s="27">
        <v>59942</v>
      </c>
      <c r="H79" s="22">
        <f t="shared" si="17"/>
        <v>44984.366666666669</v>
      </c>
      <c r="I79" s="23">
        <f t="shared" si="16"/>
        <v>9968.8000000000029</v>
      </c>
      <c r="J79" s="17" t="str">
        <f t="shared" si="14"/>
        <v>NOT DUE</v>
      </c>
      <c r="K79" s="31"/>
      <c r="L79" s="20"/>
    </row>
    <row r="80" spans="1:12" ht="25.5">
      <c r="A80" s="17" t="s">
        <v>4363</v>
      </c>
      <c r="B80" s="31" t="s">
        <v>2108</v>
      </c>
      <c r="C80" s="31" t="s">
        <v>37</v>
      </c>
      <c r="D80" s="43">
        <v>16000</v>
      </c>
      <c r="E80" s="13">
        <v>41662</v>
      </c>
      <c r="F80" s="13">
        <v>44313</v>
      </c>
      <c r="G80" s="27">
        <v>59942</v>
      </c>
      <c r="H80" s="22">
        <f t="shared" si="17"/>
        <v>44984.366666666669</v>
      </c>
      <c r="I80" s="23">
        <f t="shared" si="16"/>
        <v>9968.8000000000029</v>
      </c>
      <c r="J80" s="17" t="str">
        <f t="shared" si="14"/>
        <v>NOT DUE</v>
      </c>
      <c r="K80" s="31"/>
      <c r="L80" s="20"/>
    </row>
    <row r="81" spans="1:12" ht="38.25">
      <c r="A81" s="17" t="s">
        <v>4364</v>
      </c>
      <c r="B81" s="31" t="s">
        <v>2109</v>
      </c>
      <c r="C81" s="31" t="s">
        <v>37</v>
      </c>
      <c r="D81" s="43">
        <v>16000</v>
      </c>
      <c r="E81" s="13">
        <v>41662</v>
      </c>
      <c r="F81" s="13">
        <v>44313</v>
      </c>
      <c r="G81" s="27">
        <v>59942</v>
      </c>
      <c r="H81" s="22">
        <f t="shared" si="17"/>
        <v>44984.366666666669</v>
      </c>
      <c r="I81" s="23">
        <f t="shared" si="16"/>
        <v>9968.8000000000029</v>
      </c>
      <c r="J81" s="17" t="str">
        <f t="shared" si="14"/>
        <v>NOT DUE</v>
      </c>
      <c r="K81" s="31"/>
      <c r="L81" s="20"/>
    </row>
    <row r="82" spans="1:12" ht="25.5">
      <c r="A82" s="17" t="s">
        <v>4365</v>
      </c>
      <c r="B82" s="31" t="s">
        <v>2110</v>
      </c>
      <c r="C82" s="31" t="s">
        <v>37</v>
      </c>
      <c r="D82" s="43">
        <v>16000</v>
      </c>
      <c r="E82" s="13">
        <v>41662</v>
      </c>
      <c r="F82" s="13">
        <v>44313</v>
      </c>
      <c r="G82" s="27">
        <v>59942</v>
      </c>
      <c r="H82" s="22">
        <f t="shared" si="17"/>
        <v>44984.366666666669</v>
      </c>
      <c r="I82" s="23">
        <f t="shared" si="16"/>
        <v>9968.8000000000029</v>
      </c>
      <c r="J82" s="17" t="str">
        <f t="shared" si="14"/>
        <v>NOT DUE</v>
      </c>
      <c r="K82" s="31"/>
      <c r="L82" s="20"/>
    </row>
    <row r="83" spans="1:12">
      <c r="A83" s="17" t="s">
        <v>4366</v>
      </c>
      <c r="B83" s="31" t="s">
        <v>2117</v>
      </c>
      <c r="C83" s="31" t="s">
        <v>2118</v>
      </c>
      <c r="D83" s="43">
        <v>8000</v>
      </c>
      <c r="E83" s="13">
        <v>41662</v>
      </c>
      <c r="F83" s="13">
        <v>44313</v>
      </c>
      <c r="G83" s="27">
        <v>59942</v>
      </c>
      <c r="H83" s="22">
        <f t="shared" ref="H83:H96" si="18">IF(I83&lt;=8000,$F$5+(I83/24),"error")</f>
        <v>44651.033333333333</v>
      </c>
      <c r="I83" s="23">
        <f t="shared" si="16"/>
        <v>1968.8000000000029</v>
      </c>
      <c r="J83" s="17" t="str">
        <f t="shared" si="14"/>
        <v>NOT DUE</v>
      </c>
      <c r="K83" s="31" t="s">
        <v>2151</v>
      </c>
      <c r="L83" s="20"/>
    </row>
    <row r="84" spans="1:12" ht="25.5">
      <c r="A84" s="17" t="s">
        <v>4367</v>
      </c>
      <c r="B84" s="31" t="s">
        <v>2119</v>
      </c>
      <c r="C84" s="31" t="s">
        <v>1933</v>
      </c>
      <c r="D84" s="43">
        <v>8000</v>
      </c>
      <c r="E84" s="13">
        <v>41662</v>
      </c>
      <c r="F84" s="13">
        <v>44565</v>
      </c>
      <c r="G84" s="27">
        <v>65862.100000000006</v>
      </c>
      <c r="H84" s="22">
        <f t="shared" si="18"/>
        <v>44897.70416666667</v>
      </c>
      <c r="I84" s="23">
        <f t="shared" si="16"/>
        <v>7888.9000000000087</v>
      </c>
      <c r="J84" s="17" t="str">
        <f t="shared" si="14"/>
        <v>NOT DUE</v>
      </c>
      <c r="K84" s="31" t="s">
        <v>2152</v>
      </c>
      <c r="L84" s="20"/>
    </row>
    <row r="85" spans="1:12" ht="25.5">
      <c r="A85" s="17" t="s">
        <v>4368</v>
      </c>
      <c r="B85" s="31" t="s">
        <v>2120</v>
      </c>
      <c r="C85" s="31" t="s">
        <v>1981</v>
      </c>
      <c r="D85" s="43">
        <v>8000</v>
      </c>
      <c r="E85" s="13">
        <v>41662</v>
      </c>
      <c r="F85" s="13">
        <v>44565</v>
      </c>
      <c r="G85" s="27">
        <v>65862.100000000006</v>
      </c>
      <c r="H85" s="22">
        <f t="shared" si="18"/>
        <v>44897.70416666667</v>
      </c>
      <c r="I85" s="23">
        <f t="shared" si="16"/>
        <v>7888.9000000000087</v>
      </c>
      <c r="J85" s="17" t="str">
        <f t="shared" si="14"/>
        <v>NOT DUE</v>
      </c>
      <c r="K85" s="31" t="s">
        <v>2152</v>
      </c>
      <c r="L85" s="20"/>
    </row>
    <row r="86" spans="1:12">
      <c r="A86" s="17" t="s">
        <v>4369</v>
      </c>
      <c r="B86" s="31" t="s">
        <v>2121</v>
      </c>
      <c r="C86" s="31" t="s">
        <v>1981</v>
      </c>
      <c r="D86" s="43">
        <v>8000</v>
      </c>
      <c r="E86" s="13">
        <v>41662</v>
      </c>
      <c r="F86" s="13">
        <v>44565</v>
      </c>
      <c r="G86" s="27">
        <v>65862.100000000006</v>
      </c>
      <c r="H86" s="22">
        <f t="shared" si="18"/>
        <v>44897.70416666667</v>
      </c>
      <c r="I86" s="23">
        <f t="shared" si="16"/>
        <v>7888.9000000000087</v>
      </c>
      <c r="J86" s="17" t="str">
        <f t="shared" si="14"/>
        <v>NOT DUE</v>
      </c>
      <c r="K86" s="31" t="s">
        <v>2152</v>
      </c>
      <c r="L86" s="20"/>
    </row>
    <row r="87" spans="1:12" ht="25.5">
      <c r="A87" s="17" t="s">
        <v>4370</v>
      </c>
      <c r="B87" s="31" t="s">
        <v>2122</v>
      </c>
      <c r="C87" s="31" t="s">
        <v>2123</v>
      </c>
      <c r="D87" s="43">
        <v>8000</v>
      </c>
      <c r="E87" s="13">
        <v>41662</v>
      </c>
      <c r="F87" s="13">
        <v>44565</v>
      </c>
      <c r="G87" s="27">
        <v>65862.100000000006</v>
      </c>
      <c r="H87" s="22">
        <f t="shared" si="18"/>
        <v>44897.70416666667</v>
      </c>
      <c r="I87" s="23">
        <f t="shared" si="16"/>
        <v>7888.9000000000087</v>
      </c>
      <c r="J87" s="17" t="str">
        <f t="shared" si="14"/>
        <v>NOT DUE</v>
      </c>
      <c r="K87" s="31" t="s">
        <v>2152</v>
      </c>
      <c r="L87" s="20"/>
    </row>
    <row r="88" spans="1:12" ht="25.5">
      <c r="A88" s="17" t="s">
        <v>4371</v>
      </c>
      <c r="B88" s="31" t="s">
        <v>2124</v>
      </c>
      <c r="C88" s="31" t="s">
        <v>2125</v>
      </c>
      <c r="D88" s="43">
        <v>8000</v>
      </c>
      <c r="E88" s="13">
        <v>41662</v>
      </c>
      <c r="F88" s="13">
        <v>44565</v>
      </c>
      <c r="G88" s="27">
        <v>65862.100000000006</v>
      </c>
      <c r="H88" s="22">
        <f t="shared" si="18"/>
        <v>44897.70416666667</v>
      </c>
      <c r="I88" s="23">
        <f t="shared" si="16"/>
        <v>7888.9000000000087</v>
      </c>
      <c r="J88" s="17" t="str">
        <f t="shared" si="14"/>
        <v>NOT DUE</v>
      </c>
      <c r="K88" s="31" t="s">
        <v>2153</v>
      </c>
      <c r="L88" s="20"/>
    </row>
    <row r="89" spans="1:12">
      <c r="A89" s="17" t="s">
        <v>4372</v>
      </c>
      <c r="B89" s="31" t="s">
        <v>2126</v>
      </c>
      <c r="C89" s="31" t="s">
        <v>1981</v>
      </c>
      <c r="D89" s="43">
        <v>8000</v>
      </c>
      <c r="E89" s="13">
        <v>41662</v>
      </c>
      <c r="F89" s="13">
        <v>44565</v>
      </c>
      <c r="G89" s="27">
        <v>65862.100000000006</v>
      </c>
      <c r="H89" s="22">
        <f t="shared" si="18"/>
        <v>44897.70416666667</v>
      </c>
      <c r="I89" s="23">
        <f t="shared" si="16"/>
        <v>7888.9000000000087</v>
      </c>
      <c r="J89" s="17" t="str">
        <f t="shared" si="14"/>
        <v>NOT DUE</v>
      </c>
      <c r="K89" s="31" t="s">
        <v>2154</v>
      </c>
      <c r="L89" s="20"/>
    </row>
    <row r="90" spans="1:12" ht="25.5">
      <c r="A90" s="17" t="s">
        <v>4373</v>
      </c>
      <c r="B90" s="31" t="s">
        <v>2127</v>
      </c>
      <c r="C90" s="31" t="s">
        <v>1981</v>
      </c>
      <c r="D90" s="43">
        <v>8000</v>
      </c>
      <c r="E90" s="13">
        <v>41662</v>
      </c>
      <c r="F90" s="13">
        <v>44565</v>
      </c>
      <c r="G90" s="27">
        <v>65862.100000000006</v>
      </c>
      <c r="H90" s="22">
        <f t="shared" si="18"/>
        <v>44897.70416666667</v>
      </c>
      <c r="I90" s="23">
        <f t="shared" si="16"/>
        <v>7888.9000000000087</v>
      </c>
      <c r="J90" s="17" t="str">
        <f t="shared" si="14"/>
        <v>NOT DUE</v>
      </c>
      <c r="K90" s="31" t="s">
        <v>2155</v>
      </c>
      <c r="L90" s="20"/>
    </row>
    <row r="91" spans="1:12" ht="25.5">
      <c r="A91" s="17" t="s">
        <v>4374</v>
      </c>
      <c r="B91" s="31" t="s">
        <v>2128</v>
      </c>
      <c r="C91" s="31" t="s">
        <v>2129</v>
      </c>
      <c r="D91" s="43">
        <v>8000</v>
      </c>
      <c r="E91" s="13">
        <v>41662</v>
      </c>
      <c r="F91" s="13">
        <v>44565</v>
      </c>
      <c r="G91" s="27">
        <v>65862.100000000006</v>
      </c>
      <c r="H91" s="22">
        <f t="shared" si="18"/>
        <v>44897.70416666667</v>
      </c>
      <c r="I91" s="23">
        <f t="shared" si="16"/>
        <v>7888.9000000000087</v>
      </c>
      <c r="J91" s="17" t="str">
        <f t="shared" si="14"/>
        <v>NOT DUE</v>
      </c>
      <c r="K91" s="31" t="s">
        <v>2156</v>
      </c>
      <c r="L91" s="20"/>
    </row>
    <row r="92" spans="1:12">
      <c r="A92" s="17" t="s">
        <v>4375</v>
      </c>
      <c r="B92" s="31" t="s">
        <v>2130</v>
      </c>
      <c r="C92" s="31" t="s">
        <v>2131</v>
      </c>
      <c r="D92" s="43">
        <v>8000</v>
      </c>
      <c r="E92" s="13">
        <v>41662</v>
      </c>
      <c r="F92" s="13">
        <v>44565</v>
      </c>
      <c r="G92" s="27">
        <v>65862.100000000006</v>
      </c>
      <c r="H92" s="22">
        <f t="shared" si="18"/>
        <v>44897.70416666667</v>
      </c>
      <c r="I92" s="23">
        <f t="shared" si="16"/>
        <v>7888.9000000000087</v>
      </c>
      <c r="J92" s="17" t="str">
        <f t="shared" si="14"/>
        <v>NOT DUE</v>
      </c>
      <c r="K92" s="31"/>
      <c r="L92" s="20"/>
    </row>
    <row r="93" spans="1:12" ht="38.25">
      <c r="A93" s="17" t="s">
        <v>4376</v>
      </c>
      <c r="B93" s="31" t="s">
        <v>2132</v>
      </c>
      <c r="C93" s="31" t="s">
        <v>1981</v>
      </c>
      <c r="D93" s="43">
        <v>8000</v>
      </c>
      <c r="E93" s="13">
        <v>41662</v>
      </c>
      <c r="F93" s="13">
        <v>44565</v>
      </c>
      <c r="G93" s="27">
        <v>65862.100000000006</v>
      </c>
      <c r="H93" s="22">
        <f t="shared" si="18"/>
        <v>44897.70416666667</v>
      </c>
      <c r="I93" s="23">
        <f t="shared" si="16"/>
        <v>7888.9000000000087</v>
      </c>
      <c r="J93" s="17" t="str">
        <f t="shared" si="14"/>
        <v>NOT DUE</v>
      </c>
      <c r="K93" s="31"/>
      <c r="L93" s="20"/>
    </row>
    <row r="94" spans="1:12" ht="38.25">
      <c r="A94" s="17" t="s">
        <v>4377</v>
      </c>
      <c r="B94" s="31" t="s">
        <v>2133</v>
      </c>
      <c r="C94" s="31" t="s">
        <v>1981</v>
      </c>
      <c r="D94" s="43">
        <v>8000</v>
      </c>
      <c r="E94" s="13">
        <v>41662</v>
      </c>
      <c r="F94" s="13">
        <v>44565</v>
      </c>
      <c r="G94" s="27">
        <v>65862.100000000006</v>
      </c>
      <c r="H94" s="22">
        <f t="shared" si="18"/>
        <v>44897.70416666667</v>
      </c>
      <c r="I94" s="23">
        <f t="shared" si="16"/>
        <v>7888.9000000000087</v>
      </c>
      <c r="J94" s="17" t="str">
        <f t="shared" si="14"/>
        <v>NOT DUE</v>
      </c>
      <c r="K94" s="31"/>
      <c r="L94" s="20"/>
    </row>
    <row r="95" spans="1:12">
      <c r="A95" s="17" t="s">
        <v>4378</v>
      </c>
      <c r="B95" s="31" t="s">
        <v>2134</v>
      </c>
      <c r="C95" s="31" t="s">
        <v>2135</v>
      </c>
      <c r="D95" s="43">
        <v>8000</v>
      </c>
      <c r="E95" s="13">
        <v>41662</v>
      </c>
      <c r="F95" s="13">
        <v>44565</v>
      </c>
      <c r="G95" s="27">
        <v>65862.100000000006</v>
      </c>
      <c r="H95" s="22">
        <f t="shared" si="18"/>
        <v>44897.70416666667</v>
      </c>
      <c r="I95" s="23">
        <f t="shared" si="16"/>
        <v>7888.9000000000087</v>
      </c>
      <c r="J95" s="17" t="str">
        <f t="shared" si="14"/>
        <v>NOT DUE</v>
      </c>
      <c r="K95" s="31"/>
      <c r="L95" s="20"/>
    </row>
    <row r="96" spans="1:12" ht="25.5">
      <c r="A96" s="17" t="s">
        <v>4379</v>
      </c>
      <c r="B96" s="31" t="s">
        <v>2136</v>
      </c>
      <c r="C96" s="31" t="s">
        <v>37</v>
      </c>
      <c r="D96" s="43">
        <v>8000</v>
      </c>
      <c r="E96" s="13">
        <v>41662</v>
      </c>
      <c r="F96" s="13">
        <v>44565</v>
      </c>
      <c r="G96" s="27">
        <v>65862.100000000006</v>
      </c>
      <c r="H96" s="22">
        <f t="shared" si="18"/>
        <v>44897.70416666667</v>
      </c>
      <c r="I96" s="23">
        <f t="shared" si="16"/>
        <v>7888.9000000000087</v>
      </c>
      <c r="J96" s="17" t="str">
        <f t="shared" si="14"/>
        <v>NOT DUE</v>
      </c>
      <c r="K96" s="31"/>
      <c r="L96" s="20"/>
    </row>
    <row r="97" spans="1:12" ht="25.5">
      <c r="A97" s="17" t="s">
        <v>4380</v>
      </c>
      <c r="B97" s="31" t="s">
        <v>2157</v>
      </c>
      <c r="C97" s="31" t="s">
        <v>37</v>
      </c>
      <c r="D97" s="43">
        <v>16000</v>
      </c>
      <c r="E97" s="13">
        <v>41662</v>
      </c>
      <c r="F97" s="13">
        <v>44565</v>
      </c>
      <c r="G97" s="27">
        <v>65862.100000000006</v>
      </c>
      <c r="H97" s="22">
        <f t="shared" ref="H97:H98" si="19">IF(I97&lt;=16000,$F$5+(I97/24),"error")</f>
        <v>45231.037499999999</v>
      </c>
      <c r="I97" s="23">
        <f t="shared" si="16"/>
        <v>15888.900000000009</v>
      </c>
      <c r="J97" s="17" t="str">
        <f t="shared" si="14"/>
        <v>NOT DUE</v>
      </c>
      <c r="K97" s="31"/>
      <c r="L97" s="20"/>
    </row>
    <row r="98" spans="1:12" ht="25.5">
      <c r="A98" s="17" t="s">
        <v>4381</v>
      </c>
      <c r="B98" s="31" t="s">
        <v>2158</v>
      </c>
      <c r="C98" s="31" t="s">
        <v>37</v>
      </c>
      <c r="D98" s="43">
        <v>16000</v>
      </c>
      <c r="E98" s="13">
        <v>41662</v>
      </c>
      <c r="F98" s="13">
        <v>44565</v>
      </c>
      <c r="G98" s="27">
        <v>65862.100000000006</v>
      </c>
      <c r="H98" s="22">
        <f t="shared" si="19"/>
        <v>45231.037499999999</v>
      </c>
      <c r="I98" s="23">
        <f t="shared" si="16"/>
        <v>15888.900000000009</v>
      </c>
      <c r="J98" s="17" t="str">
        <f t="shared" si="14"/>
        <v>NOT DUE</v>
      </c>
      <c r="K98" s="31"/>
      <c r="L98" s="20"/>
    </row>
    <row r="99" spans="1:12" ht="25.5">
      <c r="A99" s="17" t="s">
        <v>4382</v>
      </c>
      <c r="B99" s="31" t="s">
        <v>2159</v>
      </c>
      <c r="C99" s="31" t="s">
        <v>37</v>
      </c>
      <c r="D99" s="43">
        <v>8000</v>
      </c>
      <c r="E99" s="13">
        <v>41662</v>
      </c>
      <c r="F99" s="13">
        <v>44565</v>
      </c>
      <c r="G99" s="27">
        <v>65862.100000000006</v>
      </c>
      <c r="H99" s="22">
        <f>IF(I99&lt;=8000,$F$5+(I99/24),"error")</f>
        <v>44897.70416666667</v>
      </c>
      <c r="I99" s="23">
        <f t="shared" si="16"/>
        <v>7888.9000000000087</v>
      </c>
      <c r="J99" s="17" t="str">
        <f t="shared" si="14"/>
        <v>NOT DUE</v>
      </c>
      <c r="K99" s="31"/>
      <c r="L99" s="20"/>
    </row>
    <row r="100" spans="1:12" ht="25.5">
      <c r="A100" s="17" t="s">
        <v>4383</v>
      </c>
      <c r="B100" s="31" t="s">
        <v>2160</v>
      </c>
      <c r="C100" s="31" t="s">
        <v>37</v>
      </c>
      <c r="D100" s="43">
        <v>16000</v>
      </c>
      <c r="E100" s="13">
        <v>41662</v>
      </c>
      <c r="F100" s="13">
        <v>44565</v>
      </c>
      <c r="G100" s="27">
        <v>65862.100000000006</v>
      </c>
      <c r="H100" s="22">
        <f>IF(I100&lt;=16000,$F$5+(I100/24),"error")</f>
        <v>45231.037499999999</v>
      </c>
      <c r="I100" s="23">
        <f t="shared" si="16"/>
        <v>15888.900000000009</v>
      </c>
      <c r="J100" s="17" t="str">
        <f t="shared" si="14"/>
        <v>NOT DUE</v>
      </c>
      <c r="K100" s="31"/>
      <c r="L100" s="20"/>
    </row>
    <row r="101" spans="1:12" ht="24">
      <c r="A101" s="17" t="s">
        <v>4384</v>
      </c>
      <c r="B101" s="31" t="s">
        <v>2165</v>
      </c>
      <c r="C101" s="31" t="s">
        <v>37</v>
      </c>
      <c r="D101" s="43">
        <v>8000</v>
      </c>
      <c r="E101" s="13">
        <v>41662</v>
      </c>
      <c r="F101" s="13">
        <v>44565</v>
      </c>
      <c r="G101" s="27">
        <v>65862.100000000006</v>
      </c>
      <c r="H101" s="22">
        <f>IF(I101&lt;=8000,$F$5+(I101/24),"error")</f>
        <v>44897.70416666667</v>
      </c>
      <c r="I101" s="23">
        <f t="shared" si="16"/>
        <v>7888.9000000000087</v>
      </c>
      <c r="J101" s="17" t="str">
        <f t="shared" si="14"/>
        <v>NOT DUE</v>
      </c>
      <c r="K101" s="31"/>
      <c r="L101" s="20" t="s">
        <v>4498</v>
      </c>
    </row>
    <row r="102" spans="1:12" ht="24">
      <c r="A102" s="17" t="s">
        <v>4385</v>
      </c>
      <c r="B102" s="31" t="s">
        <v>2166</v>
      </c>
      <c r="C102" s="31" t="s">
        <v>2167</v>
      </c>
      <c r="D102" s="43">
        <v>8000</v>
      </c>
      <c r="E102" s="13">
        <v>41662</v>
      </c>
      <c r="F102" s="13">
        <v>43894</v>
      </c>
      <c r="G102" s="27">
        <v>59098.400000000001</v>
      </c>
      <c r="H102" s="22">
        <f>IF(I102&lt;=8000,$F$5+(I102/24),"error")</f>
        <v>44615.883333333331</v>
      </c>
      <c r="I102" s="23">
        <f t="shared" ref="I102:I120" si="20">D102-($F$4-G102)</f>
        <v>1125.2000000000044</v>
      </c>
      <c r="J102" s="17" t="str">
        <f t="shared" si="14"/>
        <v>NOT DUE</v>
      </c>
      <c r="K102" s="31" t="s">
        <v>2181</v>
      </c>
      <c r="L102" s="20" t="s">
        <v>4498</v>
      </c>
    </row>
    <row r="103" spans="1:12" ht="24">
      <c r="A103" s="17" t="s">
        <v>4386</v>
      </c>
      <c r="B103" s="31" t="s">
        <v>2166</v>
      </c>
      <c r="C103" s="31" t="s">
        <v>37</v>
      </c>
      <c r="D103" s="43">
        <v>8000</v>
      </c>
      <c r="E103" s="13">
        <v>41662</v>
      </c>
      <c r="F103" s="13">
        <v>43894</v>
      </c>
      <c r="G103" s="27">
        <v>59098.400000000001</v>
      </c>
      <c r="H103" s="22">
        <f t="shared" ref="H103:H107" si="21">IF(I103&lt;=8000,$F$5+(I103/24),"error")</f>
        <v>44615.883333333331</v>
      </c>
      <c r="I103" s="23">
        <f t="shared" si="16"/>
        <v>1125.2000000000044</v>
      </c>
      <c r="J103" s="17" t="str">
        <f t="shared" si="14"/>
        <v>NOT DUE</v>
      </c>
      <c r="K103" s="31"/>
      <c r="L103" s="20" t="s">
        <v>4498</v>
      </c>
    </row>
    <row r="104" spans="1:12" ht="25.5">
      <c r="A104" s="17" t="s">
        <v>4387</v>
      </c>
      <c r="B104" s="31" t="s">
        <v>2168</v>
      </c>
      <c r="C104" s="31" t="s">
        <v>1981</v>
      </c>
      <c r="D104" s="43">
        <v>8000</v>
      </c>
      <c r="E104" s="13">
        <v>41662</v>
      </c>
      <c r="F104" s="13">
        <v>43894</v>
      </c>
      <c r="G104" s="27">
        <v>59098.400000000001</v>
      </c>
      <c r="H104" s="22">
        <f t="shared" si="21"/>
        <v>44615.883333333331</v>
      </c>
      <c r="I104" s="23">
        <f t="shared" si="20"/>
        <v>1125.2000000000044</v>
      </c>
      <c r="J104" s="17" t="str">
        <f t="shared" ref="J104:J120" si="22">IF(I104="","",IF(I104&lt;0,"OVERDUE","NOT DUE"))</f>
        <v>NOT DUE</v>
      </c>
      <c r="K104" s="31" t="s">
        <v>2182</v>
      </c>
      <c r="L104" s="20" t="s">
        <v>4498</v>
      </c>
    </row>
    <row r="105" spans="1:12" ht="24">
      <c r="A105" s="17" t="s">
        <v>4388</v>
      </c>
      <c r="B105" s="31" t="s">
        <v>2169</v>
      </c>
      <c r="C105" s="31" t="s">
        <v>2170</v>
      </c>
      <c r="D105" s="43">
        <v>8000</v>
      </c>
      <c r="E105" s="13">
        <v>41662</v>
      </c>
      <c r="F105" s="13">
        <v>43894</v>
      </c>
      <c r="G105" s="27">
        <v>59098.400000000001</v>
      </c>
      <c r="H105" s="22">
        <f t="shared" si="21"/>
        <v>44615.883333333331</v>
      </c>
      <c r="I105" s="23">
        <f t="shared" si="20"/>
        <v>1125.2000000000044</v>
      </c>
      <c r="J105" s="17" t="str">
        <f t="shared" si="22"/>
        <v>NOT DUE</v>
      </c>
      <c r="K105" s="31" t="s">
        <v>2182</v>
      </c>
      <c r="L105" s="20" t="s">
        <v>4498</v>
      </c>
    </row>
    <row r="106" spans="1:12" ht="25.5">
      <c r="A106" s="17" t="s">
        <v>4389</v>
      </c>
      <c r="B106" s="31" t="s">
        <v>2171</v>
      </c>
      <c r="C106" s="31" t="s">
        <v>37</v>
      </c>
      <c r="D106" s="43">
        <v>8000</v>
      </c>
      <c r="E106" s="13">
        <v>41662</v>
      </c>
      <c r="F106" s="13">
        <v>43894</v>
      </c>
      <c r="G106" s="27">
        <v>59098.400000000001</v>
      </c>
      <c r="H106" s="22">
        <f t="shared" si="21"/>
        <v>44615.883333333331</v>
      </c>
      <c r="I106" s="23">
        <f t="shared" si="20"/>
        <v>1125.2000000000044</v>
      </c>
      <c r="J106" s="17" t="str">
        <f t="shared" si="22"/>
        <v>NOT DUE</v>
      </c>
      <c r="K106" s="31"/>
      <c r="L106" s="20" t="s">
        <v>4498</v>
      </c>
    </row>
    <row r="107" spans="1:12" ht="24">
      <c r="A107" s="17" t="s">
        <v>4390</v>
      </c>
      <c r="B107" s="31" t="s">
        <v>2172</v>
      </c>
      <c r="C107" s="31" t="s">
        <v>2170</v>
      </c>
      <c r="D107" s="43">
        <v>8000</v>
      </c>
      <c r="E107" s="13">
        <v>41662</v>
      </c>
      <c r="F107" s="13">
        <v>43894</v>
      </c>
      <c r="G107" s="27">
        <v>59098.400000000001</v>
      </c>
      <c r="H107" s="22">
        <f t="shared" si="21"/>
        <v>44615.883333333331</v>
      </c>
      <c r="I107" s="23">
        <f t="shared" si="20"/>
        <v>1125.2000000000044</v>
      </c>
      <c r="J107" s="17" t="str">
        <f t="shared" si="22"/>
        <v>NOT DUE</v>
      </c>
      <c r="K107" s="31" t="s">
        <v>2182</v>
      </c>
      <c r="L107" s="20" t="s">
        <v>4498</v>
      </c>
    </row>
    <row r="108" spans="1:12" ht="24">
      <c r="A108" s="17" t="s">
        <v>4391</v>
      </c>
      <c r="B108" s="31" t="s">
        <v>2172</v>
      </c>
      <c r="C108" s="31" t="s">
        <v>37</v>
      </c>
      <c r="D108" s="43">
        <v>8000</v>
      </c>
      <c r="E108" s="13">
        <v>41662</v>
      </c>
      <c r="F108" s="13">
        <v>43894</v>
      </c>
      <c r="G108" s="27">
        <v>59098.400000000001</v>
      </c>
      <c r="H108" s="22">
        <f>IF(I108&lt;=16000,$F$5+(I108/24),"error")</f>
        <v>44615.883333333331</v>
      </c>
      <c r="I108" s="23">
        <f t="shared" si="20"/>
        <v>1125.2000000000044</v>
      </c>
      <c r="J108" s="17" t="str">
        <f t="shared" si="22"/>
        <v>NOT DUE</v>
      </c>
      <c r="K108" s="31"/>
      <c r="L108" s="20" t="s">
        <v>4498</v>
      </c>
    </row>
    <row r="109" spans="1:12">
      <c r="A109" s="17" t="s">
        <v>4392</v>
      </c>
      <c r="B109" s="31" t="s">
        <v>2184</v>
      </c>
      <c r="C109" s="31" t="s">
        <v>2185</v>
      </c>
      <c r="D109" s="43">
        <v>8000</v>
      </c>
      <c r="E109" s="13">
        <v>41662</v>
      </c>
      <c r="F109" s="13">
        <v>44565</v>
      </c>
      <c r="G109" s="27">
        <v>65862.100000000006</v>
      </c>
      <c r="H109" s="22">
        <f t="shared" ref="H109:H117" si="23">IF(I109&lt;=8000,$F$5+(I109/24),"error")</f>
        <v>44897.70416666667</v>
      </c>
      <c r="I109" s="23">
        <f t="shared" si="20"/>
        <v>7888.9000000000087</v>
      </c>
      <c r="J109" s="17" t="str">
        <f t="shared" si="22"/>
        <v>NOT DUE</v>
      </c>
      <c r="K109" s="31" t="s">
        <v>2183</v>
      </c>
      <c r="L109" s="20"/>
    </row>
    <row r="110" spans="1:12" ht="25.5">
      <c r="A110" s="17" t="s">
        <v>4393</v>
      </c>
      <c r="B110" s="31" t="s">
        <v>2186</v>
      </c>
      <c r="C110" s="31" t="s">
        <v>2187</v>
      </c>
      <c r="D110" s="43">
        <v>4000</v>
      </c>
      <c r="E110" s="13">
        <v>41662</v>
      </c>
      <c r="F110" s="13">
        <v>44565</v>
      </c>
      <c r="G110" s="27">
        <v>65862.100000000006</v>
      </c>
      <c r="H110" s="22">
        <f t="shared" si="23"/>
        <v>44731.037499999999</v>
      </c>
      <c r="I110" s="23">
        <f t="shared" si="20"/>
        <v>3888.9000000000087</v>
      </c>
      <c r="J110" s="17" t="str">
        <f t="shared" si="22"/>
        <v>NOT DUE</v>
      </c>
      <c r="K110" s="31"/>
      <c r="L110" s="18"/>
    </row>
    <row r="111" spans="1:12" ht="25.5">
      <c r="A111" s="17" t="s">
        <v>4394</v>
      </c>
      <c r="B111" s="31" t="s">
        <v>2188</v>
      </c>
      <c r="C111" s="31" t="s">
        <v>2189</v>
      </c>
      <c r="D111" s="43">
        <v>4000</v>
      </c>
      <c r="E111" s="13">
        <v>41662</v>
      </c>
      <c r="F111" s="13">
        <v>44565</v>
      </c>
      <c r="G111" s="27">
        <v>65862.100000000006</v>
      </c>
      <c r="H111" s="22">
        <f t="shared" si="23"/>
        <v>44731.037499999999</v>
      </c>
      <c r="I111" s="23">
        <f t="shared" si="20"/>
        <v>3888.9000000000087</v>
      </c>
      <c r="J111" s="17" t="str">
        <f t="shared" si="22"/>
        <v>NOT DUE</v>
      </c>
      <c r="K111" s="31"/>
      <c r="L111" s="125"/>
    </row>
    <row r="112" spans="1:12">
      <c r="A112" s="17" t="s">
        <v>4395</v>
      </c>
      <c r="B112" s="31" t="s">
        <v>2190</v>
      </c>
      <c r="C112" s="31" t="s">
        <v>2131</v>
      </c>
      <c r="D112" s="43">
        <v>4000</v>
      </c>
      <c r="E112" s="13">
        <v>41662</v>
      </c>
      <c r="F112" s="13">
        <v>44565</v>
      </c>
      <c r="G112" s="27">
        <v>65862.100000000006</v>
      </c>
      <c r="H112" s="22">
        <f t="shared" si="23"/>
        <v>44731.037499999999</v>
      </c>
      <c r="I112" s="23">
        <f t="shared" si="20"/>
        <v>3888.9000000000087</v>
      </c>
      <c r="J112" s="17" t="str">
        <f t="shared" si="22"/>
        <v>NOT DUE</v>
      </c>
      <c r="K112" s="31"/>
      <c r="L112" s="20"/>
    </row>
    <row r="113" spans="1:12" ht="25.5">
      <c r="A113" s="17" t="s">
        <v>4396</v>
      </c>
      <c r="B113" s="31" t="s">
        <v>2191</v>
      </c>
      <c r="C113" s="31" t="s">
        <v>2192</v>
      </c>
      <c r="D113" s="43">
        <v>8000</v>
      </c>
      <c r="E113" s="13">
        <v>41662</v>
      </c>
      <c r="F113" s="13">
        <v>44313</v>
      </c>
      <c r="G113" s="27">
        <v>59942</v>
      </c>
      <c r="H113" s="22">
        <f t="shared" si="23"/>
        <v>44651.033333333333</v>
      </c>
      <c r="I113" s="23">
        <f t="shared" si="20"/>
        <v>1968.8000000000029</v>
      </c>
      <c r="J113" s="17" t="str">
        <f t="shared" si="22"/>
        <v>NOT DUE</v>
      </c>
      <c r="K113" s="31"/>
      <c r="L113" s="20"/>
    </row>
    <row r="114" spans="1:12" ht="25.5">
      <c r="A114" s="17" t="s">
        <v>4397</v>
      </c>
      <c r="B114" s="31" t="s">
        <v>2193</v>
      </c>
      <c r="C114" s="31" t="s">
        <v>2194</v>
      </c>
      <c r="D114" s="43">
        <v>8000</v>
      </c>
      <c r="E114" s="13">
        <v>41662</v>
      </c>
      <c r="F114" s="13">
        <v>44313</v>
      </c>
      <c r="G114" s="27">
        <v>59942</v>
      </c>
      <c r="H114" s="22">
        <f t="shared" si="23"/>
        <v>44651.033333333333</v>
      </c>
      <c r="I114" s="23">
        <f t="shared" si="20"/>
        <v>1968.8000000000029</v>
      </c>
      <c r="J114" s="17" t="str">
        <f t="shared" si="22"/>
        <v>NOT DUE</v>
      </c>
      <c r="K114" s="31"/>
      <c r="L114" s="20"/>
    </row>
    <row r="115" spans="1:12">
      <c r="A115" s="17" t="s">
        <v>4398</v>
      </c>
      <c r="B115" s="31" t="s">
        <v>2195</v>
      </c>
      <c r="C115" s="31" t="s">
        <v>2131</v>
      </c>
      <c r="D115" s="43">
        <v>8000</v>
      </c>
      <c r="E115" s="13">
        <v>41662</v>
      </c>
      <c r="F115" s="13">
        <v>44313</v>
      </c>
      <c r="G115" s="27">
        <v>59942</v>
      </c>
      <c r="H115" s="22">
        <f t="shared" si="23"/>
        <v>44651.033333333333</v>
      </c>
      <c r="I115" s="23">
        <f t="shared" si="20"/>
        <v>1968.8000000000029</v>
      </c>
      <c r="J115" s="17" t="str">
        <f t="shared" si="22"/>
        <v>NOT DUE</v>
      </c>
      <c r="K115" s="31"/>
      <c r="L115" s="20"/>
    </row>
    <row r="116" spans="1:12" ht="25.5">
      <c r="A116" s="17" t="s">
        <v>4399</v>
      </c>
      <c r="B116" s="31" t="s">
        <v>2196</v>
      </c>
      <c r="C116" s="31" t="s">
        <v>2197</v>
      </c>
      <c r="D116" s="43">
        <v>8000</v>
      </c>
      <c r="E116" s="13">
        <v>41662</v>
      </c>
      <c r="F116" s="13">
        <v>44313</v>
      </c>
      <c r="G116" s="27">
        <v>59942</v>
      </c>
      <c r="H116" s="22">
        <f t="shared" si="23"/>
        <v>44651.033333333333</v>
      </c>
      <c r="I116" s="23">
        <f t="shared" si="20"/>
        <v>1968.8000000000029</v>
      </c>
      <c r="J116" s="17" t="str">
        <f t="shared" si="22"/>
        <v>NOT DUE</v>
      </c>
      <c r="K116" s="31"/>
      <c r="L116" s="20"/>
    </row>
    <row r="117" spans="1:12">
      <c r="A117" s="17" t="s">
        <v>4400</v>
      </c>
      <c r="B117" s="31" t="s">
        <v>2198</v>
      </c>
      <c r="C117" s="31" t="s">
        <v>1930</v>
      </c>
      <c r="D117" s="43">
        <v>8000</v>
      </c>
      <c r="E117" s="13">
        <v>41662</v>
      </c>
      <c r="F117" s="13">
        <v>44313</v>
      </c>
      <c r="G117" s="27">
        <v>59942</v>
      </c>
      <c r="H117" s="22">
        <f t="shared" si="23"/>
        <v>44651.033333333333</v>
      </c>
      <c r="I117" s="23">
        <f t="shared" si="20"/>
        <v>1968.8000000000029</v>
      </c>
      <c r="J117" s="17" t="str">
        <f t="shared" si="22"/>
        <v>NOT DUE</v>
      </c>
      <c r="K117" s="31"/>
      <c r="L117" s="20"/>
    </row>
    <row r="118" spans="1:12">
      <c r="A118" s="17" t="s">
        <v>4401</v>
      </c>
      <c r="B118" s="31" t="s">
        <v>2199</v>
      </c>
      <c r="C118" s="31" t="s">
        <v>2200</v>
      </c>
      <c r="D118" s="43">
        <v>4000</v>
      </c>
      <c r="E118" s="13">
        <v>41662</v>
      </c>
      <c r="F118" s="13">
        <v>44565</v>
      </c>
      <c r="G118" s="27">
        <v>65862.100000000006</v>
      </c>
      <c r="H118" s="22">
        <f>IF(I118&lt;=4000,$F$5+(I118/24),"error")</f>
        <v>44731.037499999999</v>
      </c>
      <c r="I118" s="23">
        <f t="shared" si="20"/>
        <v>3888.9000000000087</v>
      </c>
      <c r="J118" s="17" t="str">
        <f t="shared" si="22"/>
        <v>NOT DUE</v>
      </c>
      <c r="K118" s="31"/>
      <c r="L118" s="18"/>
    </row>
    <row r="119" spans="1:12" ht="36">
      <c r="A119" s="17" t="s">
        <v>4402</v>
      </c>
      <c r="B119" s="31" t="s">
        <v>2201</v>
      </c>
      <c r="C119" s="31" t="s">
        <v>37</v>
      </c>
      <c r="D119" s="43">
        <v>24000</v>
      </c>
      <c r="E119" s="13">
        <v>41662</v>
      </c>
      <c r="F119" s="13">
        <v>44428</v>
      </c>
      <c r="G119" s="27">
        <v>62641</v>
      </c>
      <c r="H119" s="22">
        <f>IF(I119&lt;=24000,$F$5+(I119/24),"error")</f>
        <v>45430.158333333333</v>
      </c>
      <c r="I119" s="23">
        <f t="shared" si="20"/>
        <v>20667.800000000003</v>
      </c>
      <c r="J119" s="17" t="str">
        <f t="shared" si="22"/>
        <v>NOT DUE</v>
      </c>
      <c r="K119" s="31" t="s">
        <v>2216</v>
      </c>
      <c r="L119" s="20" t="s">
        <v>5270</v>
      </c>
    </row>
    <row r="120" spans="1:12" ht="38.25">
      <c r="A120" s="17" t="s">
        <v>4403</v>
      </c>
      <c r="B120" s="31" t="s">
        <v>2202</v>
      </c>
      <c r="C120" s="31" t="s">
        <v>37</v>
      </c>
      <c r="D120" s="43">
        <v>4000</v>
      </c>
      <c r="E120" s="13">
        <v>41662</v>
      </c>
      <c r="F120" s="13">
        <v>44565</v>
      </c>
      <c r="G120" s="27">
        <v>65862.100000000006</v>
      </c>
      <c r="H120" s="22">
        <f>IF(I120&lt;=4000,$F$5+(I120/24),"error")</f>
        <v>44731.037499999999</v>
      </c>
      <c r="I120" s="23">
        <f t="shared" si="20"/>
        <v>3888.9000000000087</v>
      </c>
      <c r="J120" s="17" t="str">
        <f t="shared" si="22"/>
        <v>NOT DUE</v>
      </c>
      <c r="K120" s="31" t="s">
        <v>2215</v>
      </c>
      <c r="L120" s="18"/>
    </row>
    <row r="121" spans="1:12">
      <c r="A121"/>
      <c r="C121" s="224"/>
      <c r="D121"/>
    </row>
    <row r="122" spans="1:12">
      <c r="A122"/>
      <c r="C122" s="224"/>
      <c r="D122"/>
    </row>
    <row r="123" spans="1:12">
      <c r="A123"/>
      <c r="C123" s="224"/>
      <c r="D123"/>
    </row>
    <row r="124" spans="1:12">
      <c r="A124"/>
      <c r="B124" s="255" t="s">
        <v>5143</v>
      </c>
      <c r="C124"/>
      <c r="D124" s="255" t="s">
        <v>5144</v>
      </c>
      <c r="H124" s="255" t="s">
        <v>5145</v>
      </c>
    </row>
    <row r="125" spans="1:12">
      <c r="A125"/>
      <c r="C125"/>
      <c r="D125"/>
    </row>
    <row r="126" spans="1:12">
      <c r="A126"/>
      <c r="C126" s="374" t="s">
        <v>5303</v>
      </c>
      <c r="D126"/>
      <c r="E126" s="380" t="s">
        <v>5304</v>
      </c>
      <c r="F126" s="380"/>
      <c r="G126" s="380"/>
      <c r="I126" s="446" t="s">
        <v>5292</v>
      </c>
      <c r="J126" s="446"/>
      <c r="K126" s="446"/>
    </row>
    <row r="127" spans="1:12">
      <c r="A127"/>
      <c r="C127" s="254" t="s">
        <v>5146</v>
      </c>
      <c r="D127"/>
      <c r="E127" s="381" t="s">
        <v>5147</v>
      </c>
      <c r="F127" s="381"/>
      <c r="G127" s="381"/>
      <c r="I127" s="381" t="s">
        <v>5148</v>
      </c>
      <c r="J127" s="381"/>
      <c r="K127" s="381"/>
    </row>
  </sheetData>
  <sheetProtection selectLockedCells="1"/>
  <mergeCells count="13">
    <mergeCell ref="A1:B1"/>
    <mergeCell ref="D1:E1"/>
    <mergeCell ref="A2:B2"/>
    <mergeCell ref="D2:E2"/>
    <mergeCell ref="A3:B3"/>
    <mergeCell ref="D3:E3"/>
    <mergeCell ref="E126:G126"/>
    <mergeCell ref="I126:K126"/>
    <mergeCell ref="E127:G127"/>
    <mergeCell ref="I127:K127"/>
    <mergeCell ref="A4:B4"/>
    <mergeCell ref="D4:E4"/>
    <mergeCell ref="A5:B5"/>
  </mergeCells>
  <conditionalFormatting sqref="J8:J120">
    <cfRule type="cellIs" dxfId="6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00000"/>
  </sheetPr>
  <dimension ref="A1:L127"/>
  <sheetViews>
    <sheetView topLeftCell="A112" zoomScale="85" zoomScaleNormal="85" workbookViewId="0">
      <selection activeCell="E126" sqref="E126:G126"/>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3004</v>
      </c>
      <c r="D3" s="384" t="s">
        <v>12</v>
      </c>
      <c r="E3" s="384"/>
      <c r="F3" s="5" t="s">
        <v>4176</v>
      </c>
    </row>
    <row r="4" spans="1:12" ht="18" customHeight="1">
      <c r="A4" s="382" t="s">
        <v>77</v>
      </c>
      <c r="B4" s="382"/>
      <c r="C4" s="37" t="s">
        <v>3059</v>
      </c>
      <c r="D4" s="384" t="s">
        <v>15</v>
      </c>
      <c r="E4" s="384"/>
      <c r="F4" s="322">
        <f>'Running Hours'!B20</f>
        <v>7415.8</v>
      </c>
    </row>
    <row r="5" spans="1:12" ht="18" customHeight="1">
      <c r="A5" s="382" t="s">
        <v>78</v>
      </c>
      <c r="B5" s="382"/>
      <c r="C5" s="38" t="s">
        <v>1903</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4177</v>
      </c>
      <c r="B8" s="31" t="s">
        <v>1905</v>
      </c>
      <c r="C8" s="31" t="s">
        <v>1906</v>
      </c>
      <c r="D8" s="43">
        <v>2000</v>
      </c>
      <c r="E8" s="13">
        <v>41662</v>
      </c>
      <c r="F8" s="13">
        <v>43579</v>
      </c>
      <c r="G8" s="14">
        <v>7137.5</v>
      </c>
      <c r="H8" s="22">
        <f>IF(I8&lt;=2000,$F$5+(I8/24),"error")</f>
        <v>44640.737500000003</v>
      </c>
      <c r="I8" s="23">
        <f t="shared" ref="I8:I71" si="0">D8-($F$4-G8)</f>
        <v>1721.6999999999998</v>
      </c>
      <c r="J8" s="17" t="str">
        <f>IF(I8="","",IF(I8&lt;0,"OVERDUE","NOT DUE"))</f>
        <v>NOT DUE</v>
      </c>
      <c r="K8" s="31" t="s">
        <v>1965</v>
      </c>
      <c r="L8" s="137"/>
    </row>
    <row r="9" spans="1:12" ht="25.5">
      <c r="A9" s="17" t="s">
        <v>4178</v>
      </c>
      <c r="B9" s="31" t="s">
        <v>1907</v>
      </c>
      <c r="C9" s="31" t="s">
        <v>1908</v>
      </c>
      <c r="D9" s="43">
        <v>2000</v>
      </c>
      <c r="E9" s="13">
        <v>41662</v>
      </c>
      <c r="F9" s="13">
        <v>43579</v>
      </c>
      <c r="G9" s="14">
        <v>7137.5</v>
      </c>
      <c r="H9" s="22">
        <f t="shared" ref="H9:H36" si="1">IF(I9&lt;=2000,$F$5+(I9/24),"error")</f>
        <v>44640.737500000003</v>
      </c>
      <c r="I9" s="23">
        <f t="shared" si="0"/>
        <v>1721.6999999999998</v>
      </c>
      <c r="J9" s="17" t="str">
        <f t="shared" ref="J9:J72" si="2">IF(I9="","",IF(I9&lt;0,"OVERDUE","NOT DUE"))</f>
        <v>NOT DUE</v>
      </c>
      <c r="K9" s="31" t="s">
        <v>1966</v>
      </c>
      <c r="L9" s="18"/>
    </row>
    <row r="10" spans="1:12" ht="15" customHeight="1">
      <c r="A10" s="17" t="s">
        <v>4179</v>
      </c>
      <c r="B10" s="31" t="s">
        <v>1909</v>
      </c>
      <c r="C10" s="31" t="s">
        <v>1910</v>
      </c>
      <c r="D10" s="43">
        <v>2000</v>
      </c>
      <c r="E10" s="13">
        <v>41662</v>
      </c>
      <c r="F10" s="13">
        <v>43579</v>
      </c>
      <c r="G10" s="14">
        <v>7137.5</v>
      </c>
      <c r="H10" s="22">
        <f t="shared" si="1"/>
        <v>44640.737500000003</v>
      </c>
      <c r="I10" s="23">
        <f t="shared" si="0"/>
        <v>1721.6999999999998</v>
      </c>
      <c r="J10" s="17" t="str">
        <f t="shared" si="2"/>
        <v>NOT DUE</v>
      </c>
      <c r="K10" s="31" t="s">
        <v>1966</v>
      </c>
      <c r="L10" s="18"/>
    </row>
    <row r="11" spans="1:12" ht="15" customHeight="1">
      <c r="A11" s="17" t="s">
        <v>4180</v>
      </c>
      <c r="B11" s="31" t="s">
        <v>1911</v>
      </c>
      <c r="C11" s="31" t="s">
        <v>1912</v>
      </c>
      <c r="D11" s="43">
        <v>2000</v>
      </c>
      <c r="E11" s="13">
        <v>41662</v>
      </c>
      <c r="F11" s="13">
        <v>43579</v>
      </c>
      <c r="G11" s="14">
        <v>7137.5</v>
      </c>
      <c r="H11" s="22">
        <f t="shared" si="1"/>
        <v>44640.737500000003</v>
      </c>
      <c r="I11" s="23">
        <f t="shared" si="0"/>
        <v>1721.6999999999998</v>
      </c>
      <c r="J11" s="17" t="str">
        <f t="shared" si="2"/>
        <v>NOT DUE</v>
      </c>
      <c r="K11" s="31" t="s">
        <v>1966</v>
      </c>
      <c r="L11" s="18"/>
    </row>
    <row r="12" spans="1:12" ht="15" customHeight="1">
      <c r="A12" s="17" t="s">
        <v>4181</v>
      </c>
      <c r="B12" s="31" t="s">
        <v>1913</v>
      </c>
      <c r="C12" s="31" t="s">
        <v>1914</v>
      </c>
      <c r="D12" s="43">
        <v>2000</v>
      </c>
      <c r="E12" s="13">
        <v>41662</v>
      </c>
      <c r="F12" s="13">
        <v>43579</v>
      </c>
      <c r="G12" s="14">
        <v>7137.5</v>
      </c>
      <c r="H12" s="22">
        <f t="shared" si="1"/>
        <v>44640.737500000003</v>
      </c>
      <c r="I12" s="23">
        <f t="shared" si="0"/>
        <v>1721.6999999999998</v>
      </c>
      <c r="J12" s="17" t="str">
        <f t="shared" si="2"/>
        <v>NOT DUE</v>
      </c>
      <c r="K12" s="31"/>
      <c r="L12" s="18"/>
    </row>
    <row r="13" spans="1:12" ht="26.45" customHeight="1">
      <c r="A13" s="17" t="s">
        <v>4182</v>
      </c>
      <c r="B13" s="31" t="s">
        <v>1986</v>
      </c>
      <c r="C13" s="31" t="s">
        <v>1915</v>
      </c>
      <c r="D13" s="43">
        <v>2000</v>
      </c>
      <c r="E13" s="13">
        <v>41662</v>
      </c>
      <c r="F13" s="13">
        <v>43579</v>
      </c>
      <c r="G13" s="14">
        <v>7137.5</v>
      </c>
      <c r="H13" s="22">
        <f t="shared" si="1"/>
        <v>44640.737500000003</v>
      </c>
      <c r="I13" s="23">
        <f t="shared" si="0"/>
        <v>1721.6999999999998</v>
      </c>
      <c r="J13" s="17" t="str">
        <f t="shared" si="2"/>
        <v>NOT DUE</v>
      </c>
      <c r="K13" s="31" t="s">
        <v>1967</v>
      </c>
      <c r="L13" s="18"/>
    </row>
    <row r="14" spans="1:12" ht="26.45" customHeight="1">
      <c r="A14" s="17" t="s">
        <v>4183</v>
      </c>
      <c r="B14" s="31" t="s">
        <v>1987</v>
      </c>
      <c r="C14" s="31" t="s">
        <v>1916</v>
      </c>
      <c r="D14" s="43">
        <v>2000</v>
      </c>
      <c r="E14" s="13">
        <v>41662</v>
      </c>
      <c r="F14" s="13">
        <v>43579</v>
      </c>
      <c r="G14" s="14">
        <v>7137.5</v>
      </c>
      <c r="H14" s="22">
        <f t="shared" si="1"/>
        <v>44640.737500000003</v>
      </c>
      <c r="I14" s="23">
        <f t="shared" si="0"/>
        <v>1721.6999999999998</v>
      </c>
      <c r="J14" s="17" t="str">
        <f t="shared" si="2"/>
        <v>NOT DUE</v>
      </c>
      <c r="K14" s="31" t="s">
        <v>1967</v>
      </c>
      <c r="L14" s="18"/>
    </row>
    <row r="15" spans="1:12" ht="15" customHeight="1">
      <c r="A15" s="17" t="s">
        <v>4184</v>
      </c>
      <c r="B15" s="31" t="s">
        <v>1917</v>
      </c>
      <c r="C15" s="31" t="s">
        <v>1918</v>
      </c>
      <c r="D15" s="43">
        <v>2000</v>
      </c>
      <c r="E15" s="13">
        <v>41662</v>
      </c>
      <c r="F15" s="13">
        <v>43579</v>
      </c>
      <c r="G15" s="14">
        <v>7137.5</v>
      </c>
      <c r="H15" s="22">
        <f t="shared" si="1"/>
        <v>44640.737500000003</v>
      </c>
      <c r="I15" s="23">
        <f t="shared" si="0"/>
        <v>1721.6999999999998</v>
      </c>
      <c r="J15" s="17" t="str">
        <f t="shared" si="2"/>
        <v>NOT DUE</v>
      </c>
      <c r="K15" s="31"/>
      <c r="L15" s="18"/>
    </row>
    <row r="16" spans="1:12" ht="15" customHeight="1">
      <c r="A16" s="17" t="s">
        <v>4185</v>
      </c>
      <c r="B16" s="31" t="s">
        <v>1919</v>
      </c>
      <c r="C16" s="31" t="s">
        <v>1920</v>
      </c>
      <c r="D16" s="43">
        <v>2000</v>
      </c>
      <c r="E16" s="13">
        <v>41662</v>
      </c>
      <c r="F16" s="13">
        <v>43579</v>
      </c>
      <c r="G16" s="14">
        <v>7137.5</v>
      </c>
      <c r="H16" s="22">
        <f t="shared" si="1"/>
        <v>44640.737500000003</v>
      </c>
      <c r="I16" s="23">
        <f t="shared" si="0"/>
        <v>1721.6999999999998</v>
      </c>
      <c r="J16" s="17" t="str">
        <f t="shared" si="2"/>
        <v>NOT DUE</v>
      </c>
      <c r="K16" s="31"/>
      <c r="L16" s="18"/>
    </row>
    <row r="17" spans="1:12" ht="15" customHeight="1">
      <c r="A17" s="17" t="s">
        <v>4186</v>
      </c>
      <c r="B17" s="31" t="s">
        <v>1921</v>
      </c>
      <c r="C17" s="31" t="s">
        <v>1920</v>
      </c>
      <c r="D17" s="43">
        <v>2000</v>
      </c>
      <c r="E17" s="13">
        <v>41662</v>
      </c>
      <c r="F17" s="13">
        <v>43579</v>
      </c>
      <c r="G17" s="14">
        <v>7137.5</v>
      </c>
      <c r="H17" s="22">
        <f t="shared" si="1"/>
        <v>44640.737500000003</v>
      </c>
      <c r="I17" s="23">
        <f t="shared" si="0"/>
        <v>1721.6999999999998</v>
      </c>
      <c r="J17" s="17" t="str">
        <f t="shared" si="2"/>
        <v>NOT DUE</v>
      </c>
      <c r="K17" s="31" t="s">
        <v>1967</v>
      </c>
      <c r="L17" s="25"/>
    </row>
    <row r="18" spans="1:12" ht="15" customHeight="1">
      <c r="A18" s="17" t="s">
        <v>4187</v>
      </c>
      <c r="B18" s="31" t="s">
        <v>1922</v>
      </c>
      <c r="C18" s="31" t="s">
        <v>1923</v>
      </c>
      <c r="D18" s="43">
        <v>2000</v>
      </c>
      <c r="E18" s="13">
        <v>41662</v>
      </c>
      <c r="F18" s="13">
        <v>43579</v>
      </c>
      <c r="G18" s="14">
        <v>7137.5</v>
      </c>
      <c r="H18" s="22">
        <f t="shared" si="1"/>
        <v>44640.737500000003</v>
      </c>
      <c r="I18" s="23">
        <f t="shared" si="0"/>
        <v>1721.6999999999998</v>
      </c>
      <c r="J18" s="17" t="str">
        <f t="shared" si="2"/>
        <v>NOT DUE</v>
      </c>
      <c r="K18" s="31" t="s">
        <v>1967</v>
      </c>
      <c r="L18" s="18"/>
    </row>
    <row r="19" spans="1:12" ht="26.45" customHeight="1">
      <c r="A19" s="17" t="s">
        <v>4188</v>
      </c>
      <c r="B19" s="31" t="s">
        <v>1924</v>
      </c>
      <c r="C19" s="31" t="s">
        <v>1925</v>
      </c>
      <c r="D19" s="43">
        <v>2000</v>
      </c>
      <c r="E19" s="13">
        <v>41662</v>
      </c>
      <c r="F19" s="13">
        <v>43579</v>
      </c>
      <c r="G19" s="14">
        <v>7137.5</v>
      </c>
      <c r="H19" s="22">
        <f t="shared" si="1"/>
        <v>44640.737500000003</v>
      </c>
      <c r="I19" s="23">
        <f t="shared" si="0"/>
        <v>1721.6999999999998</v>
      </c>
      <c r="J19" s="17" t="str">
        <f t="shared" si="2"/>
        <v>NOT DUE</v>
      </c>
      <c r="K19" s="31" t="s">
        <v>1967</v>
      </c>
      <c r="L19" s="18"/>
    </row>
    <row r="20" spans="1:12" ht="15" customHeight="1">
      <c r="A20" s="17" t="s">
        <v>4189</v>
      </c>
      <c r="B20" s="31" t="s">
        <v>1926</v>
      </c>
      <c r="C20" s="31" t="s">
        <v>1925</v>
      </c>
      <c r="D20" s="43">
        <v>2000</v>
      </c>
      <c r="E20" s="13">
        <v>41662</v>
      </c>
      <c r="F20" s="13">
        <v>43579</v>
      </c>
      <c r="G20" s="14">
        <v>7137.5</v>
      </c>
      <c r="H20" s="22">
        <f t="shared" si="1"/>
        <v>44640.737500000003</v>
      </c>
      <c r="I20" s="23">
        <f t="shared" si="0"/>
        <v>1721.6999999999998</v>
      </c>
      <c r="J20" s="17" t="str">
        <f t="shared" si="2"/>
        <v>NOT DUE</v>
      </c>
      <c r="K20" s="31" t="s">
        <v>1967</v>
      </c>
      <c r="L20" s="18"/>
    </row>
    <row r="21" spans="1:12" ht="26.45" customHeight="1">
      <c r="A21" s="17" t="s">
        <v>4190</v>
      </c>
      <c r="B21" s="31" t="s">
        <v>1927</v>
      </c>
      <c r="C21" s="31" t="s">
        <v>1928</v>
      </c>
      <c r="D21" s="43">
        <v>2000</v>
      </c>
      <c r="E21" s="13">
        <v>41662</v>
      </c>
      <c r="F21" s="13">
        <v>43579</v>
      </c>
      <c r="G21" s="14">
        <v>7137.5</v>
      </c>
      <c r="H21" s="22">
        <f t="shared" si="1"/>
        <v>44640.737500000003</v>
      </c>
      <c r="I21" s="23">
        <f t="shared" si="0"/>
        <v>1721.6999999999998</v>
      </c>
      <c r="J21" s="17" t="str">
        <f t="shared" si="2"/>
        <v>NOT DUE</v>
      </c>
      <c r="K21" s="31" t="s">
        <v>1967</v>
      </c>
      <c r="L21" s="18"/>
    </row>
    <row r="22" spans="1:12" ht="26.45" customHeight="1">
      <c r="A22" s="17" t="s">
        <v>4191</v>
      </c>
      <c r="B22" s="31" t="s">
        <v>1988</v>
      </c>
      <c r="C22" s="31" t="s">
        <v>1925</v>
      </c>
      <c r="D22" s="43">
        <v>2000</v>
      </c>
      <c r="E22" s="13">
        <v>41662</v>
      </c>
      <c r="F22" s="13">
        <v>43579</v>
      </c>
      <c r="G22" s="14">
        <v>7137.5</v>
      </c>
      <c r="H22" s="22">
        <f t="shared" si="1"/>
        <v>44640.737500000003</v>
      </c>
      <c r="I22" s="23">
        <f t="shared" si="0"/>
        <v>1721.6999999999998</v>
      </c>
      <c r="J22" s="17" t="str">
        <f t="shared" si="2"/>
        <v>NOT DUE</v>
      </c>
      <c r="K22" s="31" t="s">
        <v>1967</v>
      </c>
      <c r="L22" s="18"/>
    </row>
    <row r="23" spans="1:12" ht="15" customHeight="1">
      <c r="A23" s="17" t="s">
        <v>4192</v>
      </c>
      <c r="B23" s="31" t="s">
        <v>1929</v>
      </c>
      <c r="C23" s="31" t="s">
        <v>1930</v>
      </c>
      <c r="D23" s="43">
        <v>2000</v>
      </c>
      <c r="E23" s="13">
        <v>41662</v>
      </c>
      <c r="F23" s="13">
        <v>43579</v>
      </c>
      <c r="G23" s="14">
        <v>7137.5</v>
      </c>
      <c r="H23" s="22">
        <f t="shared" si="1"/>
        <v>44640.737500000003</v>
      </c>
      <c r="I23" s="23">
        <f t="shared" si="0"/>
        <v>1721.6999999999998</v>
      </c>
      <c r="J23" s="17" t="str">
        <f t="shared" si="2"/>
        <v>NOT DUE</v>
      </c>
      <c r="K23" s="31" t="s">
        <v>1967</v>
      </c>
      <c r="L23" s="18"/>
    </row>
    <row r="24" spans="1:12" ht="26.45" customHeight="1">
      <c r="A24" s="17" t="s">
        <v>4193</v>
      </c>
      <c r="B24" s="31" t="s">
        <v>1931</v>
      </c>
      <c r="C24" s="31" t="s">
        <v>24</v>
      </c>
      <c r="D24" s="43">
        <v>2000</v>
      </c>
      <c r="E24" s="13">
        <v>41662</v>
      </c>
      <c r="F24" s="13">
        <v>43579</v>
      </c>
      <c r="G24" s="14">
        <v>7137.5</v>
      </c>
      <c r="H24" s="22">
        <f t="shared" si="1"/>
        <v>44640.737500000003</v>
      </c>
      <c r="I24" s="23">
        <f t="shared" si="0"/>
        <v>1721.6999999999998</v>
      </c>
      <c r="J24" s="17" t="str">
        <f t="shared" si="2"/>
        <v>NOT DUE</v>
      </c>
      <c r="K24" s="31" t="s">
        <v>1968</v>
      </c>
      <c r="L24" s="18"/>
    </row>
    <row r="25" spans="1:12" ht="15" customHeight="1">
      <c r="A25" s="17" t="s">
        <v>4194</v>
      </c>
      <c r="B25" s="31" t="s">
        <v>1932</v>
      </c>
      <c r="C25" s="31" t="s">
        <v>1933</v>
      </c>
      <c r="D25" s="43">
        <v>2000</v>
      </c>
      <c r="E25" s="13">
        <v>41662</v>
      </c>
      <c r="F25" s="13">
        <v>43579</v>
      </c>
      <c r="G25" s="14">
        <v>7137.5</v>
      </c>
      <c r="H25" s="22">
        <f t="shared" si="1"/>
        <v>44640.737500000003</v>
      </c>
      <c r="I25" s="23">
        <f t="shared" si="0"/>
        <v>1721.6999999999998</v>
      </c>
      <c r="J25" s="17" t="str">
        <f t="shared" si="2"/>
        <v>NOT DUE</v>
      </c>
      <c r="K25" s="31" t="s">
        <v>1968</v>
      </c>
      <c r="L25" s="18"/>
    </row>
    <row r="26" spans="1:12" ht="26.45" customHeight="1">
      <c r="A26" s="17" t="s">
        <v>4195</v>
      </c>
      <c r="B26" s="31" t="s">
        <v>1934</v>
      </c>
      <c r="C26" s="31" t="s">
        <v>1935</v>
      </c>
      <c r="D26" s="43">
        <v>2000</v>
      </c>
      <c r="E26" s="13">
        <v>41662</v>
      </c>
      <c r="F26" s="13">
        <v>43579</v>
      </c>
      <c r="G26" s="14">
        <v>7137.5</v>
      </c>
      <c r="H26" s="22">
        <f t="shared" si="1"/>
        <v>44640.737500000003</v>
      </c>
      <c r="I26" s="23">
        <f t="shared" si="0"/>
        <v>1721.6999999999998</v>
      </c>
      <c r="J26" s="17" t="str">
        <f t="shared" si="2"/>
        <v>NOT DUE</v>
      </c>
      <c r="K26" s="31" t="s">
        <v>1968</v>
      </c>
      <c r="L26" s="18"/>
    </row>
    <row r="27" spans="1:12" ht="26.45" customHeight="1">
      <c r="A27" s="17" t="s">
        <v>4196</v>
      </c>
      <c r="B27" s="31" t="s">
        <v>1936</v>
      </c>
      <c r="C27" s="31" t="s">
        <v>1925</v>
      </c>
      <c r="D27" s="43">
        <v>2000</v>
      </c>
      <c r="E27" s="13">
        <v>41662</v>
      </c>
      <c r="F27" s="13">
        <v>43579</v>
      </c>
      <c r="G27" s="14">
        <v>7137.5</v>
      </c>
      <c r="H27" s="22">
        <f t="shared" si="1"/>
        <v>44640.737500000003</v>
      </c>
      <c r="I27" s="23">
        <f t="shared" si="0"/>
        <v>1721.6999999999998</v>
      </c>
      <c r="J27" s="17" t="str">
        <f t="shared" si="2"/>
        <v>NOT DUE</v>
      </c>
      <c r="K27" s="31" t="s">
        <v>1969</v>
      </c>
      <c r="L27" s="18"/>
    </row>
    <row r="28" spans="1:12" ht="26.45" customHeight="1">
      <c r="A28" s="17" t="s">
        <v>4197</v>
      </c>
      <c r="B28" s="31" t="s">
        <v>1937</v>
      </c>
      <c r="C28" s="31" t="s">
        <v>1938</v>
      </c>
      <c r="D28" s="43">
        <v>2000</v>
      </c>
      <c r="E28" s="13">
        <v>41662</v>
      </c>
      <c r="F28" s="13">
        <v>43579</v>
      </c>
      <c r="G28" s="14">
        <v>7137.5</v>
      </c>
      <c r="H28" s="22">
        <f t="shared" si="1"/>
        <v>44640.737500000003</v>
      </c>
      <c r="I28" s="23">
        <f t="shared" si="0"/>
        <v>1721.6999999999998</v>
      </c>
      <c r="J28" s="17" t="str">
        <f t="shared" si="2"/>
        <v>NOT DUE</v>
      </c>
      <c r="K28" s="31" t="s">
        <v>1969</v>
      </c>
      <c r="L28" s="20"/>
    </row>
    <row r="29" spans="1:12" ht="26.45" customHeight="1">
      <c r="A29" s="17" t="s">
        <v>4198</v>
      </c>
      <c r="B29" s="31" t="s">
        <v>1939</v>
      </c>
      <c r="C29" s="31" t="s">
        <v>1940</v>
      </c>
      <c r="D29" s="43">
        <v>2000</v>
      </c>
      <c r="E29" s="13">
        <v>41662</v>
      </c>
      <c r="F29" s="13">
        <v>43579</v>
      </c>
      <c r="G29" s="14">
        <v>7137.5</v>
      </c>
      <c r="H29" s="22">
        <f t="shared" si="1"/>
        <v>44640.737500000003</v>
      </c>
      <c r="I29" s="23">
        <f t="shared" si="0"/>
        <v>1721.6999999999998</v>
      </c>
      <c r="J29" s="17" t="str">
        <f t="shared" si="2"/>
        <v>NOT DUE</v>
      </c>
      <c r="K29" s="31" t="s">
        <v>1968</v>
      </c>
      <c r="L29" s="20"/>
    </row>
    <row r="30" spans="1:12" ht="26.45" customHeight="1">
      <c r="A30" s="17" t="s">
        <v>4199</v>
      </c>
      <c r="B30" s="31" t="s">
        <v>1941</v>
      </c>
      <c r="C30" s="31" t="s">
        <v>1914</v>
      </c>
      <c r="D30" s="43">
        <v>2000</v>
      </c>
      <c r="E30" s="13">
        <v>41662</v>
      </c>
      <c r="F30" s="13">
        <v>43579</v>
      </c>
      <c r="G30" s="14">
        <v>7137.5</v>
      </c>
      <c r="H30" s="22">
        <f t="shared" si="1"/>
        <v>44640.737500000003</v>
      </c>
      <c r="I30" s="23">
        <f t="shared" si="0"/>
        <v>1721.6999999999998</v>
      </c>
      <c r="J30" s="17" t="str">
        <f t="shared" si="2"/>
        <v>NOT DUE</v>
      </c>
      <c r="K30" s="31"/>
      <c r="L30" s="20"/>
    </row>
    <row r="31" spans="1:12" ht="26.45" customHeight="1">
      <c r="A31" s="17" t="s">
        <v>4200</v>
      </c>
      <c r="B31" s="31" t="s">
        <v>1989</v>
      </c>
      <c r="C31" s="31" t="s">
        <v>1942</v>
      </c>
      <c r="D31" s="43">
        <v>2000</v>
      </c>
      <c r="E31" s="13">
        <v>41662</v>
      </c>
      <c r="F31" s="13">
        <v>43579</v>
      </c>
      <c r="G31" s="14">
        <v>7137.5</v>
      </c>
      <c r="H31" s="22">
        <f t="shared" si="1"/>
        <v>44640.737500000003</v>
      </c>
      <c r="I31" s="23">
        <f t="shared" si="0"/>
        <v>1721.6999999999998</v>
      </c>
      <c r="J31" s="17" t="str">
        <f t="shared" si="2"/>
        <v>NOT DUE</v>
      </c>
      <c r="K31" s="31" t="s">
        <v>1968</v>
      </c>
      <c r="L31" s="20"/>
    </row>
    <row r="32" spans="1:12" ht="26.45" customHeight="1">
      <c r="A32" s="17" t="s">
        <v>4201</v>
      </c>
      <c r="B32" s="31" t="s">
        <v>1943</v>
      </c>
      <c r="C32" s="31" t="s">
        <v>1944</v>
      </c>
      <c r="D32" s="43">
        <v>2000</v>
      </c>
      <c r="E32" s="13">
        <v>41662</v>
      </c>
      <c r="F32" s="13">
        <v>43579</v>
      </c>
      <c r="G32" s="14">
        <v>7137.5</v>
      </c>
      <c r="H32" s="22">
        <f t="shared" si="1"/>
        <v>44640.737500000003</v>
      </c>
      <c r="I32" s="23">
        <f t="shared" si="0"/>
        <v>1721.6999999999998</v>
      </c>
      <c r="J32" s="17" t="str">
        <f t="shared" si="2"/>
        <v>NOT DUE</v>
      </c>
      <c r="K32" s="31" t="s">
        <v>1970</v>
      </c>
      <c r="L32" s="20"/>
    </row>
    <row r="33" spans="1:12" ht="26.45" customHeight="1">
      <c r="A33" s="17" t="s">
        <v>4202</v>
      </c>
      <c r="B33" s="31" t="s">
        <v>1945</v>
      </c>
      <c r="C33" s="31" t="s">
        <v>1946</v>
      </c>
      <c r="D33" s="43">
        <v>2000</v>
      </c>
      <c r="E33" s="13">
        <v>41662</v>
      </c>
      <c r="F33" s="13">
        <v>43579</v>
      </c>
      <c r="G33" s="14">
        <v>7137.5</v>
      </c>
      <c r="H33" s="22">
        <f t="shared" si="1"/>
        <v>44640.737500000003</v>
      </c>
      <c r="I33" s="23">
        <f t="shared" si="0"/>
        <v>1721.6999999999998</v>
      </c>
      <c r="J33" s="17" t="str">
        <f t="shared" si="2"/>
        <v>NOT DUE</v>
      </c>
      <c r="K33" s="31" t="s">
        <v>1970</v>
      </c>
      <c r="L33" s="20"/>
    </row>
    <row r="34" spans="1:12" ht="26.45" customHeight="1">
      <c r="A34" s="17" t="s">
        <v>4203</v>
      </c>
      <c r="B34" s="31" t="s">
        <v>1947</v>
      </c>
      <c r="C34" s="31" t="s">
        <v>1948</v>
      </c>
      <c r="D34" s="43">
        <v>2000</v>
      </c>
      <c r="E34" s="13">
        <v>41662</v>
      </c>
      <c r="F34" s="13">
        <v>43579</v>
      </c>
      <c r="G34" s="14">
        <v>7137.5</v>
      </c>
      <c r="H34" s="22">
        <f t="shared" si="1"/>
        <v>44640.737500000003</v>
      </c>
      <c r="I34" s="23">
        <f t="shared" si="0"/>
        <v>1721.6999999999998</v>
      </c>
      <c r="J34" s="17" t="str">
        <f t="shared" si="2"/>
        <v>NOT DUE</v>
      </c>
      <c r="K34" s="31" t="s">
        <v>1970</v>
      </c>
      <c r="L34" s="20"/>
    </row>
    <row r="35" spans="1:12" ht="26.45" customHeight="1">
      <c r="A35" s="17" t="s">
        <v>4204</v>
      </c>
      <c r="B35" s="31" t="s">
        <v>1949</v>
      </c>
      <c r="C35" s="31" t="s">
        <v>1950</v>
      </c>
      <c r="D35" s="43">
        <v>2000</v>
      </c>
      <c r="E35" s="13">
        <v>41662</v>
      </c>
      <c r="F35" s="13">
        <v>43579</v>
      </c>
      <c r="G35" s="14">
        <v>7137.5</v>
      </c>
      <c r="H35" s="22">
        <f t="shared" si="1"/>
        <v>44640.737500000003</v>
      </c>
      <c r="I35" s="23">
        <f t="shared" si="0"/>
        <v>1721.6999999999998</v>
      </c>
      <c r="J35" s="17" t="str">
        <f t="shared" si="2"/>
        <v>NOT DUE</v>
      </c>
      <c r="K35" s="31" t="s">
        <v>1971</v>
      </c>
      <c r="L35" s="20"/>
    </row>
    <row r="36" spans="1:12" ht="26.45" customHeight="1">
      <c r="A36" s="17" t="s">
        <v>4205</v>
      </c>
      <c r="B36" s="31" t="s">
        <v>1951</v>
      </c>
      <c r="C36" s="31" t="s">
        <v>1339</v>
      </c>
      <c r="D36" s="43">
        <v>2000</v>
      </c>
      <c r="E36" s="13">
        <v>41662</v>
      </c>
      <c r="F36" s="13">
        <v>43579</v>
      </c>
      <c r="G36" s="14">
        <v>7137.5</v>
      </c>
      <c r="H36" s="22">
        <f t="shared" si="1"/>
        <v>44640.737500000003</v>
      </c>
      <c r="I36" s="23">
        <f t="shared" si="0"/>
        <v>1721.6999999999998</v>
      </c>
      <c r="J36" s="17" t="str">
        <f t="shared" si="2"/>
        <v>NOT DUE</v>
      </c>
      <c r="K36" s="31" t="s">
        <v>1971</v>
      </c>
      <c r="L36" s="20"/>
    </row>
    <row r="37" spans="1:12" ht="15" customHeight="1">
      <c r="A37" s="17" t="s">
        <v>4206</v>
      </c>
      <c r="B37" s="31" t="s">
        <v>1952</v>
      </c>
      <c r="C37" s="31" t="s">
        <v>37</v>
      </c>
      <c r="D37" s="43">
        <v>4000</v>
      </c>
      <c r="E37" s="13">
        <v>41662</v>
      </c>
      <c r="F37" s="13">
        <v>43579</v>
      </c>
      <c r="G37" s="14">
        <v>7137.5</v>
      </c>
      <c r="H37" s="22">
        <f>IF(I37&lt;=4000,$F$5+(I37/24),"error")</f>
        <v>44724.070833333331</v>
      </c>
      <c r="I37" s="23">
        <f t="shared" si="0"/>
        <v>3721.7</v>
      </c>
      <c r="J37" s="17" t="str">
        <f t="shared" si="2"/>
        <v>NOT DUE</v>
      </c>
      <c r="K37" s="31" t="s">
        <v>1968</v>
      </c>
      <c r="L37" s="20"/>
    </row>
    <row r="38" spans="1:12" ht="26.45" customHeight="1">
      <c r="A38" s="17" t="s">
        <v>4207</v>
      </c>
      <c r="B38" s="31" t="s">
        <v>1990</v>
      </c>
      <c r="C38" s="31" t="s">
        <v>1953</v>
      </c>
      <c r="D38" s="43">
        <v>2000</v>
      </c>
      <c r="E38" s="13">
        <v>41662</v>
      </c>
      <c r="F38" s="13">
        <v>43579</v>
      </c>
      <c r="G38" s="14">
        <v>7137.5</v>
      </c>
      <c r="H38" s="22">
        <f>IF(I38&lt;=2000,$F$5+(I38/24),"error")</f>
        <v>44640.737500000003</v>
      </c>
      <c r="I38" s="23">
        <f t="shared" si="0"/>
        <v>1721.6999999999998</v>
      </c>
      <c r="J38" s="17" t="str">
        <f t="shared" si="2"/>
        <v>NOT DUE</v>
      </c>
      <c r="K38" s="31" t="s">
        <v>1968</v>
      </c>
      <c r="L38" s="20"/>
    </row>
    <row r="39" spans="1:12" ht="15" customHeight="1">
      <c r="A39" s="17" t="s">
        <v>4208</v>
      </c>
      <c r="B39" s="31" t="s">
        <v>1954</v>
      </c>
      <c r="C39" s="31" t="s">
        <v>37</v>
      </c>
      <c r="D39" s="43">
        <v>4000</v>
      </c>
      <c r="E39" s="13">
        <v>41662</v>
      </c>
      <c r="F39" s="13">
        <v>43579</v>
      </c>
      <c r="G39" s="14">
        <v>7137.5</v>
      </c>
      <c r="H39" s="22">
        <f t="shared" ref="H39:H41" si="3">IF(I39&lt;=4000,$F$5+(I39/24),"error")</f>
        <v>44724.070833333331</v>
      </c>
      <c r="I39" s="23">
        <f t="shared" si="0"/>
        <v>3721.7</v>
      </c>
      <c r="J39" s="17" t="str">
        <f t="shared" si="2"/>
        <v>NOT DUE</v>
      </c>
      <c r="K39" s="31" t="s">
        <v>1968</v>
      </c>
      <c r="L39" s="20"/>
    </row>
    <row r="40" spans="1:12" ht="15" customHeight="1">
      <c r="A40" s="17" t="s">
        <v>4209</v>
      </c>
      <c r="B40" s="31" t="s">
        <v>1955</v>
      </c>
      <c r="C40" s="31" t="s">
        <v>37</v>
      </c>
      <c r="D40" s="43">
        <v>4000</v>
      </c>
      <c r="E40" s="13">
        <v>41662</v>
      </c>
      <c r="F40" s="13">
        <v>43579</v>
      </c>
      <c r="G40" s="14">
        <v>7137.5</v>
      </c>
      <c r="H40" s="22">
        <f t="shared" si="3"/>
        <v>44724.070833333331</v>
      </c>
      <c r="I40" s="23">
        <f t="shared" si="0"/>
        <v>3721.7</v>
      </c>
      <c r="J40" s="17" t="str">
        <f t="shared" si="2"/>
        <v>NOT DUE</v>
      </c>
      <c r="K40" s="31" t="s">
        <v>1968</v>
      </c>
      <c r="L40" s="20"/>
    </row>
    <row r="41" spans="1:12" ht="38.25" customHeight="1">
      <c r="A41" s="17" t="s">
        <v>4210</v>
      </c>
      <c r="B41" s="31" t="s">
        <v>1956</v>
      </c>
      <c r="C41" s="31" t="s">
        <v>1957</v>
      </c>
      <c r="D41" s="43">
        <v>4000</v>
      </c>
      <c r="E41" s="13">
        <v>41662</v>
      </c>
      <c r="F41" s="13">
        <v>43579</v>
      </c>
      <c r="G41" s="14">
        <v>7137.5</v>
      </c>
      <c r="H41" s="22">
        <f t="shared" si="3"/>
        <v>44724.070833333331</v>
      </c>
      <c r="I41" s="23">
        <f t="shared" si="0"/>
        <v>3721.7</v>
      </c>
      <c r="J41" s="17" t="str">
        <f t="shared" si="2"/>
        <v>NOT DUE</v>
      </c>
      <c r="K41" s="31"/>
      <c r="L41" s="20"/>
    </row>
    <row r="42" spans="1:12" ht="26.45" customHeight="1">
      <c r="A42" s="17" t="s">
        <v>4211</v>
      </c>
      <c r="B42" s="31" t="s">
        <v>1958</v>
      </c>
      <c r="C42" s="31" t="s">
        <v>1957</v>
      </c>
      <c r="D42" s="43">
        <v>2000</v>
      </c>
      <c r="E42" s="13">
        <v>41662</v>
      </c>
      <c r="F42" s="13">
        <v>43579</v>
      </c>
      <c r="G42" s="14">
        <v>7137.5</v>
      </c>
      <c r="H42" s="22">
        <f t="shared" ref="H42:H43" si="4">IF(I42&lt;=2000,$F$5+(I42/24),"error")</f>
        <v>44640.737500000003</v>
      </c>
      <c r="I42" s="23">
        <f t="shared" si="0"/>
        <v>1721.6999999999998</v>
      </c>
      <c r="J42" s="17" t="str">
        <f t="shared" si="2"/>
        <v>NOT DUE</v>
      </c>
      <c r="K42" s="31"/>
      <c r="L42" s="20"/>
    </row>
    <row r="43" spans="1:12" ht="26.45" customHeight="1">
      <c r="A43" s="17" t="s">
        <v>4212</v>
      </c>
      <c r="B43" s="31" t="s">
        <v>1963</v>
      </c>
      <c r="C43" s="31" t="s">
        <v>1964</v>
      </c>
      <c r="D43" s="43">
        <v>2000</v>
      </c>
      <c r="E43" s="13">
        <v>41662</v>
      </c>
      <c r="F43" s="13">
        <v>43579</v>
      </c>
      <c r="G43" s="14">
        <v>7137.5</v>
      </c>
      <c r="H43" s="22">
        <f t="shared" si="4"/>
        <v>44640.737500000003</v>
      </c>
      <c r="I43" s="23">
        <f t="shared" si="0"/>
        <v>1721.6999999999998</v>
      </c>
      <c r="J43" s="17" t="str">
        <f t="shared" si="2"/>
        <v>NOT DUE</v>
      </c>
      <c r="K43" s="31"/>
      <c r="L43" s="20"/>
    </row>
    <row r="44" spans="1:12" ht="15" customHeight="1">
      <c r="A44" s="17" t="s">
        <v>4213</v>
      </c>
      <c r="B44" s="31" t="s">
        <v>1959</v>
      </c>
      <c r="C44" s="31" t="s">
        <v>1960</v>
      </c>
      <c r="D44" s="43">
        <v>4000</v>
      </c>
      <c r="E44" s="13">
        <v>41662</v>
      </c>
      <c r="F44" s="13">
        <v>43579</v>
      </c>
      <c r="G44" s="14">
        <v>7137.5</v>
      </c>
      <c r="H44" s="22">
        <f t="shared" ref="H44:H45" si="5">IF(I44&lt;=4000,$F$5+(I44/24),"error")</f>
        <v>44724.070833333331</v>
      </c>
      <c r="I44" s="23">
        <f t="shared" si="0"/>
        <v>3721.7</v>
      </c>
      <c r="J44" s="17" t="str">
        <f t="shared" si="2"/>
        <v>NOT DUE</v>
      </c>
      <c r="K44" s="31"/>
      <c r="L44" s="20"/>
    </row>
    <row r="45" spans="1:12" ht="15" customHeight="1">
      <c r="A45" s="17" t="s">
        <v>4214</v>
      </c>
      <c r="B45" s="31" t="s">
        <v>1961</v>
      </c>
      <c r="C45" s="31" t="s">
        <v>1962</v>
      </c>
      <c r="D45" s="43">
        <v>4000</v>
      </c>
      <c r="E45" s="13">
        <v>41662</v>
      </c>
      <c r="F45" s="13">
        <v>43579</v>
      </c>
      <c r="G45" s="14">
        <v>7137.5</v>
      </c>
      <c r="H45" s="22">
        <f t="shared" si="5"/>
        <v>44724.070833333331</v>
      </c>
      <c r="I45" s="23">
        <f t="shared" si="0"/>
        <v>3721.7</v>
      </c>
      <c r="J45" s="17" t="str">
        <f t="shared" si="2"/>
        <v>NOT DUE</v>
      </c>
      <c r="K45" s="31"/>
      <c r="L45" s="20"/>
    </row>
    <row r="46" spans="1:12" ht="15" customHeight="1">
      <c r="A46" s="17" t="s">
        <v>4215</v>
      </c>
      <c r="B46" s="31" t="s">
        <v>1972</v>
      </c>
      <c r="C46" s="31" t="s">
        <v>1973</v>
      </c>
      <c r="D46" s="43">
        <v>2000</v>
      </c>
      <c r="E46" s="13">
        <v>41662</v>
      </c>
      <c r="F46" s="13">
        <v>43579</v>
      </c>
      <c r="G46" s="14">
        <v>7137.5</v>
      </c>
      <c r="H46" s="22">
        <f>IF(I46&lt;=2000,$F$5+(I46/24),"error")</f>
        <v>44640.737500000003</v>
      </c>
      <c r="I46" s="23">
        <f t="shared" si="0"/>
        <v>1721.6999999999998</v>
      </c>
      <c r="J46" s="17" t="str">
        <f t="shared" si="2"/>
        <v>NOT DUE</v>
      </c>
      <c r="K46" s="31"/>
      <c r="L46" s="20"/>
    </row>
    <row r="47" spans="1:12" ht="15" customHeight="1">
      <c r="A47" s="17" t="s">
        <v>4216</v>
      </c>
      <c r="B47" s="31" t="s">
        <v>1974</v>
      </c>
      <c r="C47" s="31" t="s">
        <v>1975</v>
      </c>
      <c r="D47" s="43">
        <v>8000</v>
      </c>
      <c r="E47" s="13">
        <v>41662</v>
      </c>
      <c r="F47" s="13">
        <v>43579</v>
      </c>
      <c r="G47" s="14">
        <v>7137.5</v>
      </c>
      <c r="H47" s="22">
        <f>IF(I47&lt;=8000,$F$5+(I47/24),"error")</f>
        <v>44890.737500000003</v>
      </c>
      <c r="I47" s="23">
        <f t="shared" si="0"/>
        <v>7721.7</v>
      </c>
      <c r="J47" s="17" t="str">
        <f t="shared" si="2"/>
        <v>NOT DUE</v>
      </c>
      <c r="K47" s="31"/>
      <c r="L47" s="20"/>
    </row>
    <row r="48" spans="1:12" ht="26.45" customHeight="1">
      <c r="A48" s="17" t="s">
        <v>4217</v>
      </c>
      <c r="B48" s="31" t="s">
        <v>1976</v>
      </c>
      <c r="C48" s="31" t="s">
        <v>1977</v>
      </c>
      <c r="D48" s="43">
        <v>4000</v>
      </c>
      <c r="E48" s="13">
        <v>41662</v>
      </c>
      <c r="F48" s="13">
        <v>43579</v>
      </c>
      <c r="G48" s="14">
        <v>7137.5</v>
      </c>
      <c r="H48" s="22">
        <f>IF(I48&lt;=4000,$F$5+(I48/24),"error")</f>
        <v>44724.070833333331</v>
      </c>
      <c r="I48" s="23">
        <f t="shared" si="0"/>
        <v>3721.7</v>
      </c>
      <c r="J48" s="17" t="str">
        <f t="shared" si="2"/>
        <v>NOT DUE</v>
      </c>
      <c r="K48" s="31"/>
      <c r="L48" s="20"/>
    </row>
    <row r="49" spans="1:12" ht="15" customHeight="1">
      <c r="A49" s="17" t="s">
        <v>4218</v>
      </c>
      <c r="B49" s="31" t="s">
        <v>1978</v>
      </c>
      <c r="C49" s="31" t="s">
        <v>1979</v>
      </c>
      <c r="D49" s="43">
        <v>8000</v>
      </c>
      <c r="E49" s="13">
        <v>41662</v>
      </c>
      <c r="F49" s="13">
        <v>43579</v>
      </c>
      <c r="G49" s="14">
        <v>7137.5</v>
      </c>
      <c r="H49" s="22">
        <f t="shared" ref="H49:H52" si="6">IF(I49&lt;=8000,$F$5+(I49/24),"error")</f>
        <v>44890.737500000003</v>
      </c>
      <c r="I49" s="23">
        <f t="shared" si="0"/>
        <v>7721.7</v>
      </c>
      <c r="J49" s="17" t="str">
        <f t="shared" si="2"/>
        <v>NOT DUE</v>
      </c>
      <c r="K49" s="31"/>
      <c r="L49" s="20"/>
    </row>
    <row r="50" spans="1:12" ht="15" customHeight="1">
      <c r="A50" s="17" t="s">
        <v>4219</v>
      </c>
      <c r="B50" s="31" t="s">
        <v>1980</v>
      </c>
      <c r="C50" s="31" t="s">
        <v>1981</v>
      </c>
      <c r="D50" s="43">
        <v>8000</v>
      </c>
      <c r="E50" s="13">
        <v>41662</v>
      </c>
      <c r="F50" s="13">
        <v>43579</v>
      </c>
      <c r="G50" s="14">
        <v>7137.5</v>
      </c>
      <c r="H50" s="22">
        <f t="shared" si="6"/>
        <v>44890.737500000003</v>
      </c>
      <c r="I50" s="23">
        <f t="shared" si="0"/>
        <v>7721.7</v>
      </c>
      <c r="J50" s="17" t="str">
        <f t="shared" si="2"/>
        <v>NOT DUE</v>
      </c>
      <c r="K50" s="31"/>
      <c r="L50" s="20"/>
    </row>
    <row r="51" spans="1:12" ht="36" customHeight="1">
      <c r="A51" s="17" t="s">
        <v>4220</v>
      </c>
      <c r="B51" s="31" t="s">
        <v>1982</v>
      </c>
      <c r="C51" s="31" t="s">
        <v>37</v>
      </c>
      <c r="D51" s="43">
        <v>8000</v>
      </c>
      <c r="E51" s="13">
        <v>41662</v>
      </c>
      <c r="F51" s="13">
        <v>41662</v>
      </c>
      <c r="G51" s="27">
        <v>0</v>
      </c>
      <c r="H51" s="22">
        <f t="shared" si="6"/>
        <v>44593.341666666667</v>
      </c>
      <c r="I51" s="23">
        <f t="shared" si="0"/>
        <v>584.19999999999982</v>
      </c>
      <c r="J51" s="17" t="str">
        <f t="shared" si="2"/>
        <v>NOT DUE</v>
      </c>
      <c r="K51" s="31" t="s">
        <v>2039</v>
      </c>
      <c r="L51" s="20"/>
    </row>
    <row r="52" spans="1:12" ht="36" customHeight="1">
      <c r="A52" s="17" t="s">
        <v>4221</v>
      </c>
      <c r="B52" s="31" t="s">
        <v>1983</v>
      </c>
      <c r="C52" s="31" t="s">
        <v>37</v>
      </c>
      <c r="D52" s="43">
        <v>8000</v>
      </c>
      <c r="E52" s="13">
        <v>41662</v>
      </c>
      <c r="F52" s="13">
        <v>41662</v>
      </c>
      <c r="G52" s="27">
        <v>0</v>
      </c>
      <c r="H52" s="22">
        <f t="shared" si="6"/>
        <v>44593.341666666667</v>
      </c>
      <c r="I52" s="23">
        <f t="shared" si="0"/>
        <v>584.19999999999982</v>
      </c>
      <c r="J52" s="17" t="str">
        <f t="shared" si="2"/>
        <v>NOT DUE</v>
      </c>
      <c r="K52" s="31" t="s">
        <v>2039</v>
      </c>
      <c r="L52" s="20"/>
    </row>
    <row r="53" spans="1:12" ht="25.5">
      <c r="A53" s="17" t="s">
        <v>4222</v>
      </c>
      <c r="B53" s="31" t="s">
        <v>1984</v>
      </c>
      <c r="C53" s="31" t="s">
        <v>37</v>
      </c>
      <c r="D53" s="43">
        <v>16000</v>
      </c>
      <c r="E53" s="13">
        <v>41662</v>
      </c>
      <c r="F53" s="13">
        <v>41662</v>
      </c>
      <c r="G53" s="27">
        <v>0</v>
      </c>
      <c r="H53" s="22">
        <f>IF(I53&lt;=16000,$F$5+(I53/24),"error")</f>
        <v>44926.675000000003</v>
      </c>
      <c r="I53" s="23">
        <f t="shared" si="0"/>
        <v>8584.2000000000007</v>
      </c>
      <c r="J53" s="17" t="str">
        <f t="shared" si="2"/>
        <v>NOT DUE</v>
      </c>
      <c r="K53" s="31"/>
      <c r="L53" s="20"/>
    </row>
    <row r="54" spans="1:12" ht="25.5">
      <c r="A54" s="17" t="s">
        <v>4223</v>
      </c>
      <c r="B54" s="31" t="s">
        <v>1985</v>
      </c>
      <c r="C54" s="31" t="s">
        <v>37</v>
      </c>
      <c r="D54" s="43">
        <v>16000</v>
      </c>
      <c r="E54" s="13">
        <v>41662</v>
      </c>
      <c r="F54" s="13">
        <v>41662</v>
      </c>
      <c r="G54" s="27">
        <v>0</v>
      </c>
      <c r="H54" s="22">
        <f>IF(I54&lt;=16000,$F$5+(I54/24),"error")</f>
        <v>44926.675000000003</v>
      </c>
      <c r="I54" s="23">
        <f t="shared" si="0"/>
        <v>8584.2000000000007</v>
      </c>
      <c r="J54" s="17" t="str">
        <f t="shared" si="2"/>
        <v>NOT DUE</v>
      </c>
      <c r="K54" s="31"/>
      <c r="L54" s="20"/>
    </row>
    <row r="55" spans="1:12">
      <c r="A55" s="17" t="s">
        <v>4224</v>
      </c>
      <c r="B55" s="31" t="s">
        <v>2040</v>
      </c>
      <c r="C55" s="31" t="s">
        <v>2041</v>
      </c>
      <c r="D55" s="43">
        <v>8000</v>
      </c>
      <c r="E55" s="13">
        <v>41662</v>
      </c>
      <c r="F55" s="13">
        <v>41662</v>
      </c>
      <c r="G55" s="27">
        <v>0</v>
      </c>
      <c r="H55" s="22">
        <f t="shared" ref="H55:H62" si="7">IF(I55&lt;=8000,$F$5+(I55/24),"error")</f>
        <v>44593.341666666667</v>
      </c>
      <c r="I55" s="23">
        <f t="shared" si="0"/>
        <v>584.19999999999982</v>
      </c>
      <c r="J55" s="17" t="str">
        <f t="shared" si="2"/>
        <v>NOT DUE</v>
      </c>
      <c r="K55" s="31"/>
      <c r="L55" s="20"/>
    </row>
    <row r="56" spans="1:12" ht="25.5">
      <c r="A56" s="17" t="s">
        <v>4225</v>
      </c>
      <c r="B56" s="31" t="s">
        <v>2042</v>
      </c>
      <c r="C56" s="31" t="s">
        <v>2043</v>
      </c>
      <c r="D56" s="43">
        <v>8000</v>
      </c>
      <c r="E56" s="13">
        <v>41662</v>
      </c>
      <c r="F56" s="13">
        <v>41662</v>
      </c>
      <c r="G56" s="27">
        <v>0</v>
      </c>
      <c r="H56" s="22">
        <f t="shared" si="7"/>
        <v>44593.341666666667</v>
      </c>
      <c r="I56" s="23">
        <f t="shared" si="0"/>
        <v>584.19999999999982</v>
      </c>
      <c r="J56" s="17" t="str">
        <f t="shared" si="2"/>
        <v>NOT DUE</v>
      </c>
      <c r="K56" s="31"/>
      <c r="L56" s="20"/>
    </row>
    <row r="57" spans="1:12">
      <c r="A57" s="17" t="s">
        <v>4226</v>
      </c>
      <c r="B57" s="31" t="s">
        <v>2044</v>
      </c>
      <c r="C57" s="31" t="s">
        <v>2045</v>
      </c>
      <c r="D57" s="43">
        <v>8000</v>
      </c>
      <c r="E57" s="13">
        <v>41662</v>
      </c>
      <c r="F57" s="13">
        <v>41662</v>
      </c>
      <c r="G57" s="27">
        <v>0</v>
      </c>
      <c r="H57" s="22">
        <f t="shared" si="7"/>
        <v>44593.341666666667</v>
      </c>
      <c r="I57" s="23">
        <f t="shared" si="0"/>
        <v>584.19999999999982</v>
      </c>
      <c r="J57" s="17" t="str">
        <f t="shared" si="2"/>
        <v>NOT DUE</v>
      </c>
      <c r="K57" s="31" t="s">
        <v>2064</v>
      </c>
      <c r="L57" s="20"/>
    </row>
    <row r="58" spans="1:12">
      <c r="A58" s="17" t="s">
        <v>4227</v>
      </c>
      <c r="B58" s="31" t="s">
        <v>2046</v>
      </c>
      <c r="C58" s="31" t="s">
        <v>2047</v>
      </c>
      <c r="D58" s="43">
        <v>8000</v>
      </c>
      <c r="E58" s="13">
        <v>41662</v>
      </c>
      <c r="F58" s="13">
        <v>41662</v>
      </c>
      <c r="G58" s="27">
        <v>0</v>
      </c>
      <c r="H58" s="22">
        <f t="shared" si="7"/>
        <v>44593.341666666667</v>
      </c>
      <c r="I58" s="23">
        <f t="shared" si="0"/>
        <v>584.19999999999982</v>
      </c>
      <c r="J58" s="17" t="str">
        <f t="shared" si="2"/>
        <v>NOT DUE</v>
      </c>
      <c r="K58" s="31"/>
      <c r="L58" s="20"/>
    </row>
    <row r="59" spans="1:12" ht="25.5">
      <c r="A59" s="17" t="s">
        <v>4228</v>
      </c>
      <c r="B59" s="31" t="s">
        <v>2048</v>
      </c>
      <c r="C59" s="31" t="s">
        <v>2049</v>
      </c>
      <c r="D59" s="43">
        <v>8000</v>
      </c>
      <c r="E59" s="13">
        <v>41662</v>
      </c>
      <c r="F59" s="13">
        <v>41662</v>
      </c>
      <c r="G59" s="27">
        <v>0</v>
      </c>
      <c r="H59" s="22">
        <f t="shared" si="7"/>
        <v>44593.341666666667</v>
      </c>
      <c r="I59" s="23">
        <f t="shared" si="0"/>
        <v>584.19999999999982</v>
      </c>
      <c r="J59" s="17" t="str">
        <f t="shared" si="2"/>
        <v>NOT DUE</v>
      </c>
      <c r="K59" s="31" t="s">
        <v>2065</v>
      </c>
      <c r="L59" s="20"/>
    </row>
    <row r="60" spans="1:12">
      <c r="A60" s="17" t="s">
        <v>4229</v>
      </c>
      <c r="B60" s="31" t="s">
        <v>2050</v>
      </c>
      <c r="C60" s="31" t="s">
        <v>2051</v>
      </c>
      <c r="D60" s="43">
        <v>8000</v>
      </c>
      <c r="E60" s="13">
        <v>41662</v>
      </c>
      <c r="F60" s="13">
        <v>41662</v>
      </c>
      <c r="G60" s="27">
        <v>0</v>
      </c>
      <c r="H60" s="22">
        <f t="shared" si="7"/>
        <v>44593.341666666667</v>
      </c>
      <c r="I60" s="23">
        <f t="shared" si="0"/>
        <v>584.19999999999982</v>
      </c>
      <c r="J60" s="17" t="str">
        <f t="shared" si="2"/>
        <v>NOT DUE</v>
      </c>
      <c r="K60" s="31" t="s">
        <v>2065</v>
      </c>
      <c r="L60" s="20"/>
    </row>
    <row r="61" spans="1:12" ht="25.5">
      <c r="A61" s="17" t="s">
        <v>4230</v>
      </c>
      <c r="B61" s="31" t="s">
        <v>2052</v>
      </c>
      <c r="C61" s="31" t="s">
        <v>2053</v>
      </c>
      <c r="D61" s="43">
        <v>8000</v>
      </c>
      <c r="E61" s="13">
        <v>41662</v>
      </c>
      <c r="F61" s="13">
        <v>41662</v>
      </c>
      <c r="G61" s="27">
        <v>0</v>
      </c>
      <c r="H61" s="22">
        <f t="shared" si="7"/>
        <v>44593.341666666667</v>
      </c>
      <c r="I61" s="23">
        <f t="shared" si="0"/>
        <v>584.19999999999982</v>
      </c>
      <c r="J61" s="17" t="str">
        <f t="shared" si="2"/>
        <v>NOT DUE</v>
      </c>
      <c r="K61" s="31" t="s">
        <v>2066</v>
      </c>
      <c r="L61" s="20"/>
    </row>
    <row r="62" spans="1:12">
      <c r="A62" s="17" t="s">
        <v>4231</v>
      </c>
      <c r="B62" s="31" t="s">
        <v>2054</v>
      </c>
      <c r="C62" s="31" t="s">
        <v>2055</v>
      </c>
      <c r="D62" s="43">
        <v>8000</v>
      </c>
      <c r="E62" s="13">
        <v>41662</v>
      </c>
      <c r="F62" s="13">
        <v>41662</v>
      </c>
      <c r="G62" s="27">
        <v>0</v>
      </c>
      <c r="H62" s="22">
        <f t="shared" si="7"/>
        <v>44593.341666666667</v>
      </c>
      <c r="I62" s="23">
        <f t="shared" si="0"/>
        <v>584.19999999999982</v>
      </c>
      <c r="J62" s="17" t="str">
        <f t="shared" si="2"/>
        <v>NOT DUE</v>
      </c>
      <c r="K62" s="31"/>
      <c r="L62" s="20"/>
    </row>
    <row r="63" spans="1:12">
      <c r="A63" s="17" t="s">
        <v>4232</v>
      </c>
      <c r="B63" s="31" t="s">
        <v>2067</v>
      </c>
      <c r="C63" s="31" t="s">
        <v>1339</v>
      </c>
      <c r="D63" s="43">
        <v>2000</v>
      </c>
      <c r="E63" s="13">
        <v>41662</v>
      </c>
      <c r="F63" s="13">
        <v>43333</v>
      </c>
      <c r="G63" s="27">
        <v>7000</v>
      </c>
      <c r="H63" s="22">
        <f t="shared" ref="H63:H65" si="8">IF(I63&lt;=2000,$F$5+(I63/24),"error")</f>
        <v>44635.008333333331</v>
      </c>
      <c r="I63" s="23">
        <f t="shared" si="0"/>
        <v>1584.1999999999998</v>
      </c>
      <c r="J63" s="17" t="str">
        <f t="shared" si="2"/>
        <v>NOT DUE</v>
      </c>
      <c r="K63" s="31"/>
      <c r="L63" s="20"/>
    </row>
    <row r="64" spans="1:12" ht="25.5">
      <c r="A64" s="17" t="s">
        <v>4233</v>
      </c>
      <c r="B64" s="31" t="s">
        <v>2068</v>
      </c>
      <c r="C64" s="31" t="s">
        <v>1925</v>
      </c>
      <c r="D64" s="43">
        <v>2000</v>
      </c>
      <c r="E64" s="13">
        <v>41662</v>
      </c>
      <c r="F64" s="13">
        <v>43333</v>
      </c>
      <c r="G64" s="27">
        <v>7000</v>
      </c>
      <c r="H64" s="22">
        <f t="shared" si="8"/>
        <v>44635.008333333331</v>
      </c>
      <c r="I64" s="23">
        <f t="shared" si="0"/>
        <v>1584.1999999999998</v>
      </c>
      <c r="J64" s="17" t="str">
        <f t="shared" si="2"/>
        <v>NOT DUE</v>
      </c>
      <c r="K64" s="31"/>
      <c r="L64" s="20"/>
    </row>
    <row r="65" spans="1:12">
      <c r="A65" s="17" t="s">
        <v>4234</v>
      </c>
      <c r="B65" s="31" t="s">
        <v>2069</v>
      </c>
      <c r="C65" s="31" t="s">
        <v>1339</v>
      </c>
      <c r="D65" s="43">
        <v>2000</v>
      </c>
      <c r="E65" s="13">
        <v>41662</v>
      </c>
      <c r="F65" s="13">
        <v>43333</v>
      </c>
      <c r="G65" s="27">
        <v>7000</v>
      </c>
      <c r="H65" s="22">
        <f t="shared" si="8"/>
        <v>44635.008333333331</v>
      </c>
      <c r="I65" s="23">
        <f t="shared" si="0"/>
        <v>1584.1999999999998</v>
      </c>
      <c r="J65" s="17" t="str">
        <f t="shared" si="2"/>
        <v>NOT DUE</v>
      </c>
      <c r="K65" s="31"/>
      <c r="L65" s="20"/>
    </row>
    <row r="66" spans="1:12" ht="25.5">
      <c r="A66" s="17" t="s">
        <v>4235</v>
      </c>
      <c r="B66" s="31" t="s">
        <v>2070</v>
      </c>
      <c r="C66" s="31" t="s">
        <v>2071</v>
      </c>
      <c r="D66" s="43">
        <v>4000</v>
      </c>
      <c r="E66" s="13">
        <v>41662</v>
      </c>
      <c r="F66" s="13">
        <v>43333</v>
      </c>
      <c r="G66" s="27">
        <v>7000</v>
      </c>
      <c r="H66" s="22">
        <f>IF(I66&lt;=4000,$F$5+(I66/24),"error")</f>
        <v>44718.341666666667</v>
      </c>
      <c r="I66" s="23">
        <f t="shared" si="0"/>
        <v>3584.2</v>
      </c>
      <c r="J66" s="17" t="str">
        <f t="shared" si="2"/>
        <v>NOT DUE</v>
      </c>
      <c r="K66" s="31"/>
      <c r="L66" s="20"/>
    </row>
    <row r="67" spans="1:12" ht="38.25">
      <c r="A67" s="17" t="s">
        <v>4236</v>
      </c>
      <c r="B67" s="31" t="s">
        <v>2076</v>
      </c>
      <c r="C67" s="31" t="s">
        <v>37</v>
      </c>
      <c r="D67" s="43">
        <v>8000</v>
      </c>
      <c r="E67" s="13">
        <v>41662</v>
      </c>
      <c r="F67" s="13">
        <v>41662</v>
      </c>
      <c r="G67" s="27">
        <v>0</v>
      </c>
      <c r="H67" s="22">
        <f t="shared" ref="H67:H69" si="9">IF(I67&lt;=8000,$F$5+(I67/24),"error")</f>
        <v>44593.341666666667</v>
      </c>
      <c r="I67" s="23">
        <f t="shared" si="0"/>
        <v>584.19999999999982</v>
      </c>
      <c r="J67" s="17" t="str">
        <f t="shared" si="2"/>
        <v>NOT DUE</v>
      </c>
      <c r="K67" s="31" t="s">
        <v>2088</v>
      </c>
      <c r="L67" s="20"/>
    </row>
    <row r="68" spans="1:12">
      <c r="A68" s="17" t="s">
        <v>4237</v>
      </c>
      <c r="B68" s="31" t="s">
        <v>2077</v>
      </c>
      <c r="C68" s="31" t="s">
        <v>2078</v>
      </c>
      <c r="D68" s="43">
        <v>8000</v>
      </c>
      <c r="E68" s="13">
        <v>41662</v>
      </c>
      <c r="F68" s="13">
        <v>41662</v>
      </c>
      <c r="G68" s="27">
        <v>0</v>
      </c>
      <c r="H68" s="22">
        <f t="shared" si="9"/>
        <v>44593.341666666667</v>
      </c>
      <c r="I68" s="23">
        <f t="shared" si="0"/>
        <v>584.19999999999982</v>
      </c>
      <c r="J68" s="17" t="str">
        <f t="shared" si="2"/>
        <v>NOT DUE</v>
      </c>
      <c r="K68" s="31" t="s">
        <v>2089</v>
      </c>
      <c r="L68" s="20"/>
    </row>
    <row r="69" spans="1:12">
      <c r="A69" s="17" t="s">
        <v>4238</v>
      </c>
      <c r="B69" s="31" t="s">
        <v>2079</v>
      </c>
      <c r="C69" s="31" t="s">
        <v>2080</v>
      </c>
      <c r="D69" s="43">
        <v>8000</v>
      </c>
      <c r="E69" s="13">
        <v>41662</v>
      </c>
      <c r="F69" s="13">
        <v>41662</v>
      </c>
      <c r="G69" s="27">
        <v>0</v>
      </c>
      <c r="H69" s="22">
        <f t="shared" si="9"/>
        <v>44593.341666666667</v>
      </c>
      <c r="I69" s="23">
        <f t="shared" si="0"/>
        <v>584.19999999999982</v>
      </c>
      <c r="J69" s="17" t="str">
        <f t="shared" si="2"/>
        <v>NOT DUE</v>
      </c>
      <c r="K69" s="31" t="s">
        <v>2089</v>
      </c>
      <c r="L69" s="20"/>
    </row>
    <row r="70" spans="1:12" ht="38.25">
      <c r="A70" s="17" t="s">
        <v>4239</v>
      </c>
      <c r="B70" s="31" t="s">
        <v>2081</v>
      </c>
      <c r="C70" s="31" t="s">
        <v>37</v>
      </c>
      <c r="D70" s="43">
        <v>16000</v>
      </c>
      <c r="E70" s="13">
        <v>41662</v>
      </c>
      <c r="F70" s="13">
        <v>41662</v>
      </c>
      <c r="G70" s="27">
        <v>0</v>
      </c>
      <c r="H70" s="22">
        <f t="shared" ref="H70:H71" si="10">IF(I70&lt;=16000,$F$5+(I70/24),"error")</f>
        <v>44926.675000000003</v>
      </c>
      <c r="I70" s="23">
        <f t="shared" si="0"/>
        <v>8584.2000000000007</v>
      </c>
      <c r="J70" s="17" t="str">
        <f t="shared" si="2"/>
        <v>NOT DUE</v>
      </c>
      <c r="K70" s="31"/>
      <c r="L70" s="20"/>
    </row>
    <row r="71" spans="1:12" ht="38.25">
      <c r="A71" s="17" t="s">
        <v>4240</v>
      </c>
      <c r="B71" s="31" t="s">
        <v>2082</v>
      </c>
      <c r="C71" s="31" t="s">
        <v>37</v>
      </c>
      <c r="D71" s="43">
        <v>16000</v>
      </c>
      <c r="E71" s="13">
        <v>41662</v>
      </c>
      <c r="F71" s="13">
        <v>41662</v>
      </c>
      <c r="G71" s="27">
        <v>0</v>
      </c>
      <c r="H71" s="22">
        <f t="shared" si="10"/>
        <v>44926.675000000003</v>
      </c>
      <c r="I71" s="23">
        <f t="shared" si="0"/>
        <v>8584.2000000000007</v>
      </c>
      <c r="J71" s="17" t="str">
        <f t="shared" si="2"/>
        <v>NOT DUE</v>
      </c>
      <c r="K71" s="31"/>
      <c r="L71" s="20"/>
    </row>
    <row r="72" spans="1:12" ht="25.5">
      <c r="A72" s="17" t="s">
        <v>4241</v>
      </c>
      <c r="B72" s="31" t="s">
        <v>2090</v>
      </c>
      <c r="C72" s="31" t="s">
        <v>2091</v>
      </c>
      <c r="D72" s="43">
        <v>4000</v>
      </c>
      <c r="E72" s="13">
        <v>41662</v>
      </c>
      <c r="F72" s="13">
        <v>43333</v>
      </c>
      <c r="G72" s="27">
        <v>7000</v>
      </c>
      <c r="H72" s="22">
        <f t="shared" ref="H72:H73" si="11">IF(I72&lt;=4000,$F$5+(I72/24),"error")</f>
        <v>44718.341666666667</v>
      </c>
      <c r="I72" s="23">
        <f t="shared" ref="I72:I120" si="12">D72-($F$4-G72)</f>
        <v>3584.2</v>
      </c>
      <c r="J72" s="17" t="str">
        <f t="shared" si="2"/>
        <v>NOT DUE</v>
      </c>
      <c r="K72" s="31" t="s">
        <v>2102</v>
      </c>
      <c r="L72" s="20"/>
    </row>
    <row r="73" spans="1:12" ht="25.5">
      <c r="A73" s="17" t="s">
        <v>4242</v>
      </c>
      <c r="B73" s="31" t="s">
        <v>2092</v>
      </c>
      <c r="C73" s="31" t="s">
        <v>2093</v>
      </c>
      <c r="D73" s="43">
        <v>4000</v>
      </c>
      <c r="E73" s="13">
        <v>41662</v>
      </c>
      <c r="F73" s="13">
        <v>43333</v>
      </c>
      <c r="G73" s="27">
        <v>7000</v>
      </c>
      <c r="H73" s="22">
        <f t="shared" si="11"/>
        <v>44718.341666666667</v>
      </c>
      <c r="I73" s="23">
        <f t="shared" si="12"/>
        <v>3584.2</v>
      </c>
      <c r="J73" s="17" t="str">
        <f t="shared" ref="J73:J120" si="13">IF(I73="","",IF(I73&lt;0,"OVERDUE","NOT DUE"))</f>
        <v>NOT DUE</v>
      </c>
      <c r="K73" s="31" t="s">
        <v>2103</v>
      </c>
      <c r="L73" s="20"/>
    </row>
    <row r="74" spans="1:12">
      <c r="A74" s="17" t="s">
        <v>4243</v>
      </c>
      <c r="B74" s="31" t="s">
        <v>2094</v>
      </c>
      <c r="C74" s="31" t="s">
        <v>2078</v>
      </c>
      <c r="D74" s="43">
        <v>8000</v>
      </c>
      <c r="E74" s="13">
        <v>41662</v>
      </c>
      <c r="F74" s="13">
        <v>41662</v>
      </c>
      <c r="G74" s="27">
        <v>0</v>
      </c>
      <c r="H74" s="22">
        <f t="shared" ref="H74:H76" si="14">IF(I74&lt;=8000,$F$5+(I74/24),"error")</f>
        <v>44593.341666666667</v>
      </c>
      <c r="I74" s="23">
        <f t="shared" si="12"/>
        <v>584.19999999999982</v>
      </c>
      <c r="J74" s="17" t="str">
        <f t="shared" si="13"/>
        <v>NOT DUE</v>
      </c>
      <c r="K74" s="31" t="s">
        <v>2104</v>
      </c>
      <c r="L74" s="20"/>
    </row>
    <row r="75" spans="1:12">
      <c r="A75" s="17" t="s">
        <v>4244</v>
      </c>
      <c r="B75" s="31" t="s">
        <v>2094</v>
      </c>
      <c r="C75" s="31" t="s">
        <v>2095</v>
      </c>
      <c r="D75" s="43">
        <v>8000</v>
      </c>
      <c r="E75" s="13">
        <v>41662</v>
      </c>
      <c r="F75" s="13">
        <v>41662</v>
      </c>
      <c r="G75" s="27">
        <v>0</v>
      </c>
      <c r="H75" s="22">
        <f t="shared" si="14"/>
        <v>44593.341666666667</v>
      </c>
      <c r="I75" s="23">
        <f t="shared" si="12"/>
        <v>584.19999999999982</v>
      </c>
      <c r="J75" s="17" t="str">
        <f t="shared" si="13"/>
        <v>NOT DUE</v>
      </c>
      <c r="K75" s="31" t="s">
        <v>2104</v>
      </c>
      <c r="L75" s="20"/>
    </row>
    <row r="76" spans="1:12">
      <c r="A76" s="17" t="s">
        <v>4245</v>
      </c>
      <c r="B76" s="31" t="s">
        <v>2096</v>
      </c>
      <c r="C76" s="31" t="s">
        <v>1981</v>
      </c>
      <c r="D76" s="43">
        <v>8000</v>
      </c>
      <c r="E76" s="13">
        <v>41662</v>
      </c>
      <c r="F76" s="13">
        <v>41662</v>
      </c>
      <c r="G76" s="27">
        <v>0</v>
      </c>
      <c r="H76" s="22">
        <f t="shared" si="14"/>
        <v>44593.341666666667</v>
      </c>
      <c r="I76" s="23">
        <f t="shared" si="12"/>
        <v>584.19999999999982</v>
      </c>
      <c r="J76" s="17" t="str">
        <f t="shared" si="13"/>
        <v>NOT DUE</v>
      </c>
      <c r="K76" s="31"/>
      <c r="L76" s="20"/>
    </row>
    <row r="77" spans="1:12" ht="38.25">
      <c r="A77" s="17" t="s">
        <v>4246</v>
      </c>
      <c r="B77" s="31" t="s">
        <v>2105</v>
      </c>
      <c r="C77" s="31" t="s">
        <v>37</v>
      </c>
      <c r="D77" s="43">
        <v>16000</v>
      </c>
      <c r="E77" s="13">
        <v>41662</v>
      </c>
      <c r="F77" s="13">
        <v>41662</v>
      </c>
      <c r="G77" s="27">
        <v>0</v>
      </c>
      <c r="H77" s="22">
        <f t="shared" ref="H77:H82" si="15">IF(I77&lt;=16000,$F$5+(I77/24),"error")</f>
        <v>44926.675000000003</v>
      </c>
      <c r="I77" s="23">
        <f t="shared" si="12"/>
        <v>8584.2000000000007</v>
      </c>
      <c r="J77" s="17" t="str">
        <f t="shared" si="13"/>
        <v>NOT DUE</v>
      </c>
      <c r="K77" s="31"/>
      <c r="L77" s="20"/>
    </row>
    <row r="78" spans="1:12" ht="38.25">
      <c r="A78" s="17" t="s">
        <v>4247</v>
      </c>
      <c r="B78" s="31" t="s">
        <v>2106</v>
      </c>
      <c r="C78" s="31" t="s">
        <v>37</v>
      </c>
      <c r="D78" s="43">
        <v>16000</v>
      </c>
      <c r="E78" s="13">
        <v>41662</v>
      </c>
      <c r="F78" s="13">
        <v>41662</v>
      </c>
      <c r="G78" s="27">
        <v>0</v>
      </c>
      <c r="H78" s="22">
        <f t="shared" si="15"/>
        <v>44926.675000000003</v>
      </c>
      <c r="I78" s="23">
        <f t="shared" si="12"/>
        <v>8584.2000000000007</v>
      </c>
      <c r="J78" s="17" t="str">
        <f t="shared" si="13"/>
        <v>NOT DUE</v>
      </c>
      <c r="K78" s="31"/>
      <c r="L78" s="20"/>
    </row>
    <row r="79" spans="1:12" ht="25.5">
      <c r="A79" s="17" t="s">
        <v>4248</v>
      </c>
      <c r="B79" s="31" t="s">
        <v>2107</v>
      </c>
      <c r="C79" s="31" t="s">
        <v>37</v>
      </c>
      <c r="D79" s="43">
        <v>16000</v>
      </c>
      <c r="E79" s="13">
        <v>41662</v>
      </c>
      <c r="F79" s="13">
        <v>41662</v>
      </c>
      <c r="G79" s="27">
        <v>0</v>
      </c>
      <c r="H79" s="22">
        <f t="shared" si="15"/>
        <v>44926.675000000003</v>
      </c>
      <c r="I79" s="23">
        <f t="shared" si="12"/>
        <v>8584.2000000000007</v>
      </c>
      <c r="J79" s="17" t="str">
        <f t="shared" si="13"/>
        <v>NOT DUE</v>
      </c>
      <c r="K79" s="31"/>
      <c r="L79" s="20"/>
    </row>
    <row r="80" spans="1:12" ht="25.5">
      <c r="A80" s="17" t="s">
        <v>4249</v>
      </c>
      <c r="B80" s="31" t="s">
        <v>2108</v>
      </c>
      <c r="C80" s="31" t="s">
        <v>37</v>
      </c>
      <c r="D80" s="43">
        <v>16000</v>
      </c>
      <c r="E80" s="13">
        <v>41662</v>
      </c>
      <c r="F80" s="13">
        <v>41662</v>
      </c>
      <c r="G80" s="27">
        <v>0</v>
      </c>
      <c r="H80" s="22">
        <f t="shared" si="15"/>
        <v>44926.675000000003</v>
      </c>
      <c r="I80" s="23">
        <f t="shared" si="12"/>
        <v>8584.2000000000007</v>
      </c>
      <c r="J80" s="17" t="str">
        <f t="shared" si="13"/>
        <v>NOT DUE</v>
      </c>
      <c r="K80" s="31"/>
      <c r="L80" s="20"/>
    </row>
    <row r="81" spans="1:12" ht="38.25">
      <c r="A81" s="17" t="s">
        <v>4250</v>
      </c>
      <c r="B81" s="31" t="s">
        <v>2109</v>
      </c>
      <c r="C81" s="31" t="s">
        <v>37</v>
      </c>
      <c r="D81" s="43">
        <v>16000</v>
      </c>
      <c r="E81" s="13">
        <v>41662</v>
      </c>
      <c r="F81" s="13">
        <v>41662</v>
      </c>
      <c r="G81" s="27">
        <v>0</v>
      </c>
      <c r="H81" s="22">
        <f t="shared" si="15"/>
        <v>44926.675000000003</v>
      </c>
      <c r="I81" s="23">
        <f t="shared" si="12"/>
        <v>8584.2000000000007</v>
      </c>
      <c r="J81" s="17" t="str">
        <f t="shared" si="13"/>
        <v>NOT DUE</v>
      </c>
      <c r="K81" s="31"/>
      <c r="L81" s="20"/>
    </row>
    <row r="82" spans="1:12" ht="25.5">
      <c r="A82" s="17" t="s">
        <v>4251</v>
      </c>
      <c r="B82" s="31" t="s">
        <v>2110</v>
      </c>
      <c r="C82" s="31" t="s">
        <v>37</v>
      </c>
      <c r="D82" s="43">
        <v>16000</v>
      </c>
      <c r="E82" s="13">
        <v>41662</v>
      </c>
      <c r="F82" s="13">
        <v>41662</v>
      </c>
      <c r="G82" s="27">
        <v>0</v>
      </c>
      <c r="H82" s="22">
        <f t="shared" si="15"/>
        <v>44926.675000000003</v>
      </c>
      <c r="I82" s="23">
        <f t="shared" si="12"/>
        <v>8584.2000000000007</v>
      </c>
      <c r="J82" s="17" t="str">
        <f t="shared" si="13"/>
        <v>NOT DUE</v>
      </c>
      <c r="K82" s="31"/>
      <c r="L82" s="20"/>
    </row>
    <row r="83" spans="1:12">
      <c r="A83" s="17" t="s">
        <v>4252</v>
      </c>
      <c r="B83" s="31" t="s">
        <v>2117</v>
      </c>
      <c r="C83" s="31" t="s">
        <v>2118</v>
      </c>
      <c r="D83" s="43">
        <v>8000</v>
      </c>
      <c r="E83" s="13">
        <v>41662</v>
      </c>
      <c r="F83" s="13">
        <v>41662</v>
      </c>
      <c r="G83" s="27">
        <v>0</v>
      </c>
      <c r="H83" s="22">
        <f t="shared" ref="H83:H96" si="16">IF(I83&lt;=8000,$F$5+(I83/24),"error")</f>
        <v>44593.341666666667</v>
      </c>
      <c r="I83" s="23">
        <f t="shared" si="12"/>
        <v>584.19999999999982</v>
      </c>
      <c r="J83" s="17" t="str">
        <f t="shared" si="13"/>
        <v>NOT DUE</v>
      </c>
      <c r="K83" s="31" t="s">
        <v>2151</v>
      </c>
      <c r="L83" s="20"/>
    </row>
    <row r="84" spans="1:12" ht="25.5">
      <c r="A84" s="17" t="s">
        <v>4253</v>
      </c>
      <c r="B84" s="31" t="s">
        <v>2119</v>
      </c>
      <c r="C84" s="31" t="s">
        <v>1933</v>
      </c>
      <c r="D84" s="43">
        <v>8000</v>
      </c>
      <c r="E84" s="13">
        <v>41662</v>
      </c>
      <c r="F84" s="13">
        <v>43579</v>
      </c>
      <c r="G84" s="14">
        <v>7137.5</v>
      </c>
      <c r="H84" s="22">
        <f t="shared" si="16"/>
        <v>44890.737500000003</v>
      </c>
      <c r="I84" s="23">
        <f t="shared" si="12"/>
        <v>7721.7</v>
      </c>
      <c r="J84" s="17" t="str">
        <f t="shared" si="13"/>
        <v>NOT DUE</v>
      </c>
      <c r="K84" s="31" t="s">
        <v>2152</v>
      </c>
      <c r="L84" s="20"/>
    </row>
    <row r="85" spans="1:12" ht="25.5">
      <c r="A85" s="17" t="s">
        <v>4254</v>
      </c>
      <c r="B85" s="31" t="s">
        <v>2120</v>
      </c>
      <c r="C85" s="31" t="s">
        <v>1981</v>
      </c>
      <c r="D85" s="43">
        <v>8000</v>
      </c>
      <c r="E85" s="13">
        <v>41662</v>
      </c>
      <c r="F85" s="13">
        <v>43579</v>
      </c>
      <c r="G85" s="14">
        <v>7137.5</v>
      </c>
      <c r="H85" s="22">
        <f t="shared" si="16"/>
        <v>44890.737500000003</v>
      </c>
      <c r="I85" s="23">
        <f t="shared" si="12"/>
        <v>7721.7</v>
      </c>
      <c r="J85" s="17" t="str">
        <f t="shared" si="13"/>
        <v>NOT DUE</v>
      </c>
      <c r="K85" s="31" t="s">
        <v>2152</v>
      </c>
      <c r="L85" s="20"/>
    </row>
    <row r="86" spans="1:12">
      <c r="A86" s="17" t="s">
        <v>4255</v>
      </c>
      <c r="B86" s="31" t="s">
        <v>2121</v>
      </c>
      <c r="C86" s="31" t="s">
        <v>1981</v>
      </c>
      <c r="D86" s="43">
        <v>8000</v>
      </c>
      <c r="E86" s="13">
        <v>41662</v>
      </c>
      <c r="F86" s="13">
        <v>43579</v>
      </c>
      <c r="G86" s="14">
        <v>7137.5</v>
      </c>
      <c r="H86" s="22">
        <f t="shared" si="16"/>
        <v>44890.737500000003</v>
      </c>
      <c r="I86" s="23">
        <f t="shared" si="12"/>
        <v>7721.7</v>
      </c>
      <c r="J86" s="17" t="str">
        <f t="shared" si="13"/>
        <v>NOT DUE</v>
      </c>
      <c r="K86" s="31" t="s">
        <v>2152</v>
      </c>
      <c r="L86" s="20"/>
    </row>
    <row r="87" spans="1:12" ht="25.5">
      <c r="A87" s="17" t="s">
        <v>4256</v>
      </c>
      <c r="B87" s="31" t="s">
        <v>2122</v>
      </c>
      <c r="C87" s="31" t="s">
        <v>2123</v>
      </c>
      <c r="D87" s="43">
        <v>8000</v>
      </c>
      <c r="E87" s="13">
        <v>41662</v>
      </c>
      <c r="F87" s="13">
        <v>43579</v>
      </c>
      <c r="G87" s="14">
        <v>7137.5</v>
      </c>
      <c r="H87" s="22">
        <f t="shared" si="16"/>
        <v>44890.737500000003</v>
      </c>
      <c r="I87" s="23">
        <f t="shared" si="12"/>
        <v>7721.7</v>
      </c>
      <c r="J87" s="17" t="str">
        <f t="shared" si="13"/>
        <v>NOT DUE</v>
      </c>
      <c r="K87" s="31" t="s">
        <v>2152</v>
      </c>
      <c r="L87" s="20"/>
    </row>
    <row r="88" spans="1:12" ht="25.5">
      <c r="A88" s="17" t="s">
        <v>4257</v>
      </c>
      <c r="B88" s="31" t="s">
        <v>2124</v>
      </c>
      <c r="C88" s="31" t="s">
        <v>2125</v>
      </c>
      <c r="D88" s="43">
        <v>8000</v>
      </c>
      <c r="E88" s="13">
        <v>41662</v>
      </c>
      <c r="F88" s="13">
        <v>43579</v>
      </c>
      <c r="G88" s="14">
        <v>7137.5</v>
      </c>
      <c r="H88" s="22">
        <f t="shared" si="16"/>
        <v>44890.737500000003</v>
      </c>
      <c r="I88" s="23">
        <f t="shared" si="12"/>
        <v>7721.7</v>
      </c>
      <c r="J88" s="17" t="str">
        <f t="shared" si="13"/>
        <v>NOT DUE</v>
      </c>
      <c r="K88" s="31" t="s">
        <v>2153</v>
      </c>
      <c r="L88" s="20"/>
    </row>
    <row r="89" spans="1:12">
      <c r="A89" s="17" t="s">
        <v>4258</v>
      </c>
      <c r="B89" s="31" t="s">
        <v>2126</v>
      </c>
      <c r="C89" s="31" t="s">
        <v>1981</v>
      </c>
      <c r="D89" s="43">
        <v>8000</v>
      </c>
      <c r="E89" s="13">
        <v>41662</v>
      </c>
      <c r="F89" s="13">
        <v>43579</v>
      </c>
      <c r="G89" s="14">
        <v>7137.5</v>
      </c>
      <c r="H89" s="22">
        <f t="shared" si="16"/>
        <v>44890.737500000003</v>
      </c>
      <c r="I89" s="23">
        <f t="shared" si="12"/>
        <v>7721.7</v>
      </c>
      <c r="J89" s="17" t="str">
        <f t="shared" si="13"/>
        <v>NOT DUE</v>
      </c>
      <c r="K89" s="31" t="s">
        <v>2154</v>
      </c>
      <c r="L89" s="20"/>
    </row>
    <row r="90" spans="1:12" ht="25.5">
      <c r="A90" s="17" t="s">
        <v>4259</v>
      </c>
      <c r="B90" s="31" t="s">
        <v>2127</v>
      </c>
      <c r="C90" s="31" t="s">
        <v>1981</v>
      </c>
      <c r="D90" s="43">
        <v>8000</v>
      </c>
      <c r="E90" s="13">
        <v>41662</v>
      </c>
      <c r="F90" s="13">
        <v>43579</v>
      </c>
      <c r="G90" s="14">
        <v>7137.5</v>
      </c>
      <c r="H90" s="22">
        <f t="shared" si="16"/>
        <v>44890.737500000003</v>
      </c>
      <c r="I90" s="23">
        <f t="shared" si="12"/>
        <v>7721.7</v>
      </c>
      <c r="J90" s="17" t="str">
        <f t="shared" si="13"/>
        <v>NOT DUE</v>
      </c>
      <c r="K90" s="31" t="s">
        <v>2155</v>
      </c>
      <c r="L90" s="20"/>
    </row>
    <row r="91" spans="1:12" ht="25.5">
      <c r="A91" s="17" t="s">
        <v>4260</v>
      </c>
      <c r="B91" s="31" t="s">
        <v>2128</v>
      </c>
      <c r="C91" s="31" t="s">
        <v>2129</v>
      </c>
      <c r="D91" s="43">
        <v>8000</v>
      </c>
      <c r="E91" s="13">
        <v>41662</v>
      </c>
      <c r="F91" s="13">
        <v>43579</v>
      </c>
      <c r="G91" s="14">
        <v>7137.5</v>
      </c>
      <c r="H91" s="22">
        <f t="shared" si="16"/>
        <v>44890.737500000003</v>
      </c>
      <c r="I91" s="23">
        <f t="shared" si="12"/>
        <v>7721.7</v>
      </c>
      <c r="J91" s="17" t="str">
        <f t="shared" si="13"/>
        <v>NOT DUE</v>
      </c>
      <c r="K91" s="31" t="s">
        <v>2156</v>
      </c>
      <c r="L91" s="20"/>
    </row>
    <row r="92" spans="1:12">
      <c r="A92" s="17" t="s">
        <v>4261</v>
      </c>
      <c r="B92" s="31" t="s">
        <v>2130</v>
      </c>
      <c r="C92" s="31" t="s">
        <v>2131</v>
      </c>
      <c r="D92" s="43">
        <v>8000</v>
      </c>
      <c r="E92" s="13">
        <v>41662</v>
      </c>
      <c r="F92" s="13">
        <v>43579</v>
      </c>
      <c r="G92" s="14">
        <v>7137.5</v>
      </c>
      <c r="H92" s="22">
        <f t="shared" si="16"/>
        <v>44890.737500000003</v>
      </c>
      <c r="I92" s="23">
        <f t="shared" si="12"/>
        <v>7721.7</v>
      </c>
      <c r="J92" s="17" t="str">
        <f t="shared" si="13"/>
        <v>NOT DUE</v>
      </c>
      <c r="K92" s="31"/>
      <c r="L92" s="20"/>
    </row>
    <row r="93" spans="1:12" ht="38.25">
      <c r="A93" s="17" t="s">
        <v>4262</v>
      </c>
      <c r="B93" s="31" t="s">
        <v>2132</v>
      </c>
      <c r="C93" s="31" t="s">
        <v>1981</v>
      </c>
      <c r="D93" s="43">
        <v>8000</v>
      </c>
      <c r="E93" s="13">
        <v>41662</v>
      </c>
      <c r="F93" s="13">
        <v>43579</v>
      </c>
      <c r="G93" s="14">
        <v>7137.5</v>
      </c>
      <c r="H93" s="22">
        <f t="shared" si="16"/>
        <v>44890.737500000003</v>
      </c>
      <c r="I93" s="23">
        <f t="shared" si="12"/>
        <v>7721.7</v>
      </c>
      <c r="J93" s="17" t="str">
        <f t="shared" si="13"/>
        <v>NOT DUE</v>
      </c>
      <c r="K93" s="31"/>
      <c r="L93" s="20"/>
    </row>
    <row r="94" spans="1:12" ht="38.25">
      <c r="A94" s="17" t="s">
        <v>4263</v>
      </c>
      <c r="B94" s="31" t="s">
        <v>2133</v>
      </c>
      <c r="C94" s="31" t="s">
        <v>1981</v>
      </c>
      <c r="D94" s="43">
        <v>8000</v>
      </c>
      <c r="E94" s="13">
        <v>41662</v>
      </c>
      <c r="F94" s="13">
        <v>43579</v>
      </c>
      <c r="G94" s="14">
        <v>7137.5</v>
      </c>
      <c r="H94" s="22">
        <f t="shared" si="16"/>
        <v>44890.737500000003</v>
      </c>
      <c r="I94" s="23">
        <f t="shared" si="12"/>
        <v>7721.7</v>
      </c>
      <c r="J94" s="17" t="str">
        <f t="shared" si="13"/>
        <v>NOT DUE</v>
      </c>
      <c r="K94" s="31"/>
      <c r="L94" s="20"/>
    </row>
    <row r="95" spans="1:12">
      <c r="A95" s="17" t="s">
        <v>4264</v>
      </c>
      <c r="B95" s="31" t="s">
        <v>2134</v>
      </c>
      <c r="C95" s="31" t="s">
        <v>2135</v>
      </c>
      <c r="D95" s="43">
        <v>8000</v>
      </c>
      <c r="E95" s="13">
        <v>41662</v>
      </c>
      <c r="F95" s="13">
        <v>43579</v>
      </c>
      <c r="G95" s="14">
        <v>7137.5</v>
      </c>
      <c r="H95" s="22">
        <f t="shared" si="16"/>
        <v>44890.737500000003</v>
      </c>
      <c r="I95" s="23">
        <f t="shared" si="12"/>
        <v>7721.7</v>
      </c>
      <c r="J95" s="17" t="str">
        <f t="shared" si="13"/>
        <v>NOT DUE</v>
      </c>
      <c r="K95" s="31"/>
      <c r="L95" s="20"/>
    </row>
    <row r="96" spans="1:12" ht="25.5">
      <c r="A96" s="17" t="s">
        <v>4265</v>
      </c>
      <c r="B96" s="31" t="s">
        <v>2136</v>
      </c>
      <c r="C96" s="31" t="s">
        <v>37</v>
      </c>
      <c r="D96" s="43">
        <v>8000</v>
      </c>
      <c r="E96" s="13">
        <v>41662</v>
      </c>
      <c r="F96" s="13">
        <v>43579</v>
      </c>
      <c r="G96" s="14">
        <v>7137.5</v>
      </c>
      <c r="H96" s="22">
        <f t="shared" si="16"/>
        <v>44890.737500000003</v>
      </c>
      <c r="I96" s="23">
        <f t="shared" si="12"/>
        <v>7721.7</v>
      </c>
      <c r="J96" s="17" t="str">
        <f t="shared" si="13"/>
        <v>NOT DUE</v>
      </c>
      <c r="K96" s="31"/>
      <c r="L96" s="20"/>
    </row>
    <row r="97" spans="1:12" ht="25.5">
      <c r="A97" s="17" t="s">
        <v>4266</v>
      </c>
      <c r="B97" s="31" t="s">
        <v>2157</v>
      </c>
      <c r="C97" s="31" t="s">
        <v>37</v>
      </c>
      <c r="D97" s="43">
        <v>16000</v>
      </c>
      <c r="E97" s="13">
        <v>41662</v>
      </c>
      <c r="F97" s="13">
        <v>43579</v>
      </c>
      <c r="G97" s="14">
        <v>7137.5</v>
      </c>
      <c r="H97" s="22">
        <f t="shared" ref="H97:H98" si="17">IF(I97&lt;=16000,$F$5+(I97/24),"error")</f>
        <v>45224.070833333331</v>
      </c>
      <c r="I97" s="23">
        <f t="shared" si="12"/>
        <v>15721.7</v>
      </c>
      <c r="J97" s="17" t="str">
        <f t="shared" si="13"/>
        <v>NOT DUE</v>
      </c>
      <c r="K97" s="31"/>
      <c r="L97" s="20"/>
    </row>
    <row r="98" spans="1:12" ht="25.5">
      <c r="A98" s="17" t="s">
        <v>4267</v>
      </c>
      <c r="B98" s="31" t="s">
        <v>2158</v>
      </c>
      <c r="C98" s="31" t="s">
        <v>37</v>
      </c>
      <c r="D98" s="43">
        <v>16000</v>
      </c>
      <c r="E98" s="13">
        <v>41662</v>
      </c>
      <c r="F98" s="13">
        <v>43579</v>
      </c>
      <c r="G98" s="14">
        <v>7137.5</v>
      </c>
      <c r="H98" s="22">
        <f t="shared" si="17"/>
        <v>45224.070833333331</v>
      </c>
      <c r="I98" s="23">
        <f t="shared" si="12"/>
        <v>15721.7</v>
      </c>
      <c r="J98" s="17" t="str">
        <f t="shared" si="13"/>
        <v>NOT DUE</v>
      </c>
      <c r="K98" s="31"/>
      <c r="L98" s="20"/>
    </row>
    <row r="99" spans="1:12" ht="25.5">
      <c r="A99" s="17" t="s">
        <v>4268</v>
      </c>
      <c r="B99" s="31" t="s">
        <v>2159</v>
      </c>
      <c r="C99" s="31" t="s">
        <v>37</v>
      </c>
      <c r="D99" s="43">
        <v>8000</v>
      </c>
      <c r="E99" s="13">
        <v>41662</v>
      </c>
      <c r="F99" s="13">
        <v>43579</v>
      </c>
      <c r="G99" s="14">
        <v>7137.5</v>
      </c>
      <c r="H99" s="22">
        <f>IF(I99&lt;=8000,$F$5+(I99/24),"error")</f>
        <v>44890.737500000003</v>
      </c>
      <c r="I99" s="23">
        <f t="shared" si="12"/>
        <v>7721.7</v>
      </c>
      <c r="J99" s="17" t="str">
        <f t="shared" si="13"/>
        <v>NOT DUE</v>
      </c>
      <c r="K99" s="31"/>
      <c r="L99" s="20"/>
    </row>
    <row r="100" spans="1:12" ht="25.5">
      <c r="A100" s="17" t="s">
        <v>4269</v>
      </c>
      <c r="B100" s="31" t="s">
        <v>2160</v>
      </c>
      <c r="C100" s="31" t="s">
        <v>37</v>
      </c>
      <c r="D100" s="43">
        <v>16000</v>
      </c>
      <c r="E100" s="13">
        <v>41662</v>
      </c>
      <c r="F100" s="13">
        <v>43579</v>
      </c>
      <c r="G100" s="14">
        <v>7137.5</v>
      </c>
      <c r="H100" s="22">
        <f>IF(I100&lt;=16000,$F$5+(I100/24),"error")</f>
        <v>45224.070833333331</v>
      </c>
      <c r="I100" s="23">
        <f t="shared" si="12"/>
        <v>15721.7</v>
      </c>
      <c r="J100" s="17" t="str">
        <f t="shared" si="13"/>
        <v>NOT DUE</v>
      </c>
      <c r="K100" s="31"/>
      <c r="L100" s="20"/>
    </row>
    <row r="101" spans="1:12">
      <c r="A101" s="17" t="s">
        <v>4270</v>
      </c>
      <c r="B101" s="31" t="s">
        <v>2165</v>
      </c>
      <c r="C101" s="31" t="s">
        <v>37</v>
      </c>
      <c r="D101" s="43">
        <v>8000</v>
      </c>
      <c r="E101" s="13">
        <v>41662</v>
      </c>
      <c r="F101" s="13">
        <v>41662</v>
      </c>
      <c r="G101" s="27">
        <v>0</v>
      </c>
      <c r="H101" s="22">
        <f>IF(I101&lt;=8000,$F$5+(I101/24),"error")</f>
        <v>44593.341666666667</v>
      </c>
      <c r="I101" s="23">
        <f t="shared" si="12"/>
        <v>584.19999999999982</v>
      </c>
      <c r="J101" s="17" t="str">
        <f t="shared" si="13"/>
        <v>NOT DUE</v>
      </c>
      <c r="K101" s="31"/>
      <c r="L101" s="20"/>
    </row>
    <row r="102" spans="1:12">
      <c r="A102" s="17" t="s">
        <v>4271</v>
      </c>
      <c r="B102" s="31" t="s">
        <v>2166</v>
      </c>
      <c r="C102" s="31" t="s">
        <v>2167</v>
      </c>
      <c r="D102" s="43">
        <v>4000</v>
      </c>
      <c r="E102" s="13">
        <v>41662</v>
      </c>
      <c r="F102" s="13">
        <v>43579</v>
      </c>
      <c r="G102" s="14">
        <v>7137.5</v>
      </c>
      <c r="H102" s="22">
        <f>IF(I102&lt;=4000,$F$5+(I102/24),"error")</f>
        <v>44724.070833333331</v>
      </c>
      <c r="I102" s="23">
        <f t="shared" si="12"/>
        <v>3721.7</v>
      </c>
      <c r="J102" s="17" t="str">
        <f t="shared" si="13"/>
        <v>NOT DUE</v>
      </c>
      <c r="K102" s="31" t="s">
        <v>2181</v>
      </c>
      <c r="L102" s="20"/>
    </row>
    <row r="103" spans="1:12">
      <c r="A103" s="17" t="s">
        <v>4272</v>
      </c>
      <c r="B103" s="31" t="s">
        <v>2166</v>
      </c>
      <c r="C103" s="31" t="s">
        <v>37</v>
      </c>
      <c r="D103" s="43">
        <v>8000</v>
      </c>
      <c r="E103" s="13">
        <v>41662</v>
      </c>
      <c r="F103" s="13">
        <v>41662</v>
      </c>
      <c r="G103" s="27">
        <v>0</v>
      </c>
      <c r="H103" s="22">
        <f t="shared" ref="H103:H107" si="18">IF(I103&lt;=8000,$F$5+(I103/24),"error")</f>
        <v>44593.341666666667</v>
      </c>
      <c r="I103" s="23">
        <f t="shared" si="12"/>
        <v>584.19999999999982</v>
      </c>
      <c r="J103" s="17" t="str">
        <f t="shared" si="13"/>
        <v>NOT DUE</v>
      </c>
      <c r="K103" s="31"/>
      <c r="L103" s="20"/>
    </row>
    <row r="104" spans="1:12" ht="25.5">
      <c r="A104" s="17" t="s">
        <v>4273</v>
      </c>
      <c r="B104" s="31" t="s">
        <v>2168</v>
      </c>
      <c r="C104" s="31" t="s">
        <v>1981</v>
      </c>
      <c r="D104" s="43">
        <v>8000</v>
      </c>
      <c r="E104" s="13">
        <v>41662</v>
      </c>
      <c r="F104" s="13">
        <v>41662</v>
      </c>
      <c r="G104" s="27">
        <v>0</v>
      </c>
      <c r="H104" s="22">
        <f t="shared" si="18"/>
        <v>44593.341666666667</v>
      </c>
      <c r="I104" s="23">
        <f t="shared" si="12"/>
        <v>584.19999999999982</v>
      </c>
      <c r="J104" s="17" t="str">
        <f t="shared" si="13"/>
        <v>NOT DUE</v>
      </c>
      <c r="K104" s="31" t="s">
        <v>2182</v>
      </c>
      <c r="L104" s="20"/>
    </row>
    <row r="105" spans="1:12">
      <c r="A105" s="17" t="s">
        <v>4274</v>
      </c>
      <c r="B105" s="31" t="s">
        <v>2169</v>
      </c>
      <c r="C105" s="31" t="s">
        <v>2170</v>
      </c>
      <c r="D105" s="43">
        <v>8000</v>
      </c>
      <c r="E105" s="13">
        <v>41662</v>
      </c>
      <c r="F105" s="13">
        <v>41662</v>
      </c>
      <c r="G105" s="27">
        <v>0</v>
      </c>
      <c r="H105" s="22">
        <f t="shared" si="18"/>
        <v>44593.341666666667</v>
      </c>
      <c r="I105" s="23">
        <f t="shared" si="12"/>
        <v>584.19999999999982</v>
      </c>
      <c r="J105" s="17" t="str">
        <f t="shared" si="13"/>
        <v>NOT DUE</v>
      </c>
      <c r="K105" s="31" t="s">
        <v>2182</v>
      </c>
      <c r="L105" s="20"/>
    </row>
    <row r="106" spans="1:12" ht="25.5">
      <c r="A106" s="17" t="s">
        <v>4275</v>
      </c>
      <c r="B106" s="31" t="s">
        <v>2171</v>
      </c>
      <c r="C106" s="31" t="s">
        <v>37</v>
      </c>
      <c r="D106" s="43">
        <v>8000</v>
      </c>
      <c r="E106" s="13">
        <v>41662</v>
      </c>
      <c r="F106" s="13">
        <v>41662</v>
      </c>
      <c r="G106" s="27">
        <v>0</v>
      </c>
      <c r="H106" s="22">
        <f t="shared" si="18"/>
        <v>44593.341666666667</v>
      </c>
      <c r="I106" s="23">
        <f t="shared" si="12"/>
        <v>584.19999999999982</v>
      </c>
      <c r="J106" s="17" t="str">
        <f t="shared" si="13"/>
        <v>NOT DUE</v>
      </c>
      <c r="K106" s="31"/>
      <c r="L106" s="20"/>
    </row>
    <row r="107" spans="1:12">
      <c r="A107" s="17" t="s">
        <v>4276</v>
      </c>
      <c r="B107" s="31" t="s">
        <v>2172</v>
      </c>
      <c r="C107" s="31" t="s">
        <v>2170</v>
      </c>
      <c r="D107" s="43">
        <v>8000</v>
      </c>
      <c r="E107" s="13">
        <v>41662</v>
      </c>
      <c r="F107" s="13">
        <v>41662</v>
      </c>
      <c r="G107" s="27">
        <v>0</v>
      </c>
      <c r="H107" s="22">
        <f t="shared" si="18"/>
        <v>44593.341666666667</v>
      </c>
      <c r="I107" s="23">
        <f t="shared" si="12"/>
        <v>584.19999999999982</v>
      </c>
      <c r="J107" s="17" t="str">
        <f t="shared" si="13"/>
        <v>NOT DUE</v>
      </c>
      <c r="K107" s="31" t="s">
        <v>2182</v>
      </c>
      <c r="L107" s="20"/>
    </row>
    <row r="108" spans="1:12">
      <c r="A108" s="17" t="s">
        <v>4277</v>
      </c>
      <c r="B108" s="31" t="s">
        <v>2172</v>
      </c>
      <c r="C108" s="31" t="s">
        <v>37</v>
      </c>
      <c r="D108" s="43">
        <v>16000</v>
      </c>
      <c r="E108" s="13">
        <v>41662</v>
      </c>
      <c r="F108" s="13">
        <v>41662</v>
      </c>
      <c r="G108" s="27">
        <v>0</v>
      </c>
      <c r="H108" s="22">
        <f>IF(I108&lt;=16000,$F$5+(I108/24),"error")</f>
        <v>44926.675000000003</v>
      </c>
      <c r="I108" s="23">
        <f t="shared" si="12"/>
        <v>8584.2000000000007</v>
      </c>
      <c r="J108" s="17" t="str">
        <f t="shared" si="13"/>
        <v>NOT DUE</v>
      </c>
      <c r="K108" s="31"/>
      <c r="L108" s="20"/>
    </row>
    <row r="109" spans="1:12">
      <c r="A109" s="17" t="s">
        <v>4278</v>
      </c>
      <c r="B109" s="31" t="s">
        <v>2184</v>
      </c>
      <c r="C109" s="31" t="s">
        <v>2185</v>
      </c>
      <c r="D109" s="43">
        <v>8000</v>
      </c>
      <c r="E109" s="13">
        <v>41662</v>
      </c>
      <c r="F109" s="13">
        <v>41662</v>
      </c>
      <c r="G109" s="27">
        <v>0</v>
      </c>
      <c r="H109" s="22">
        <f t="shared" ref="H109:H117" si="19">IF(I109&lt;=8000,$F$5+(I109/24),"error")</f>
        <v>44593.341666666667</v>
      </c>
      <c r="I109" s="23">
        <f t="shared" si="12"/>
        <v>584.19999999999982</v>
      </c>
      <c r="J109" s="17" t="str">
        <f t="shared" si="13"/>
        <v>NOT DUE</v>
      </c>
      <c r="K109" s="31" t="s">
        <v>2183</v>
      </c>
      <c r="L109" s="20"/>
    </row>
    <row r="110" spans="1:12" ht="25.5">
      <c r="A110" s="17" t="s">
        <v>4279</v>
      </c>
      <c r="B110" s="31" t="s">
        <v>2186</v>
      </c>
      <c r="C110" s="31" t="s">
        <v>2187</v>
      </c>
      <c r="D110" s="43">
        <v>8000</v>
      </c>
      <c r="E110" s="13">
        <v>41662</v>
      </c>
      <c r="F110" s="13">
        <v>41662</v>
      </c>
      <c r="G110" s="27">
        <v>0</v>
      </c>
      <c r="H110" s="22">
        <f t="shared" si="19"/>
        <v>44593.341666666667</v>
      </c>
      <c r="I110" s="23">
        <f t="shared" si="12"/>
        <v>584.19999999999982</v>
      </c>
      <c r="J110" s="17" t="str">
        <f t="shared" si="13"/>
        <v>NOT DUE</v>
      </c>
      <c r="K110" s="31"/>
      <c r="L110" s="20"/>
    </row>
    <row r="111" spans="1:12" ht="25.5">
      <c r="A111" s="17" t="s">
        <v>4280</v>
      </c>
      <c r="B111" s="31" t="s">
        <v>2188</v>
      </c>
      <c r="C111" s="31" t="s">
        <v>2189</v>
      </c>
      <c r="D111" s="43">
        <v>8000</v>
      </c>
      <c r="E111" s="13">
        <v>41662</v>
      </c>
      <c r="F111" s="13">
        <v>41662</v>
      </c>
      <c r="G111" s="27">
        <v>0</v>
      </c>
      <c r="H111" s="22">
        <f t="shared" si="19"/>
        <v>44593.341666666667</v>
      </c>
      <c r="I111" s="23">
        <f t="shared" si="12"/>
        <v>584.19999999999982</v>
      </c>
      <c r="J111" s="17" t="str">
        <f t="shared" si="13"/>
        <v>NOT DUE</v>
      </c>
      <c r="K111" s="31"/>
      <c r="L111" s="20"/>
    </row>
    <row r="112" spans="1:12">
      <c r="A112" s="17" t="s">
        <v>4281</v>
      </c>
      <c r="B112" s="31" t="s">
        <v>2190</v>
      </c>
      <c r="C112" s="31" t="s">
        <v>2131</v>
      </c>
      <c r="D112" s="43">
        <v>8000</v>
      </c>
      <c r="E112" s="13">
        <v>41662</v>
      </c>
      <c r="F112" s="13">
        <v>41662</v>
      </c>
      <c r="G112" s="27">
        <v>0</v>
      </c>
      <c r="H112" s="22">
        <f t="shared" si="19"/>
        <v>44593.341666666667</v>
      </c>
      <c r="I112" s="23">
        <f t="shared" si="12"/>
        <v>584.19999999999982</v>
      </c>
      <c r="J112" s="17" t="str">
        <f t="shared" si="13"/>
        <v>NOT DUE</v>
      </c>
      <c r="K112" s="31"/>
      <c r="L112" s="20"/>
    </row>
    <row r="113" spans="1:12" ht="25.5">
      <c r="A113" s="17" t="s">
        <v>4282</v>
      </c>
      <c r="B113" s="31" t="s">
        <v>2191</v>
      </c>
      <c r="C113" s="31" t="s">
        <v>2192</v>
      </c>
      <c r="D113" s="43">
        <v>8000</v>
      </c>
      <c r="E113" s="13">
        <v>41662</v>
      </c>
      <c r="F113" s="13">
        <v>41662</v>
      </c>
      <c r="G113" s="27">
        <v>0</v>
      </c>
      <c r="H113" s="22">
        <f t="shared" si="19"/>
        <v>44593.341666666667</v>
      </c>
      <c r="I113" s="23">
        <f t="shared" si="12"/>
        <v>584.19999999999982</v>
      </c>
      <c r="J113" s="17" t="str">
        <f t="shared" si="13"/>
        <v>NOT DUE</v>
      </c>
      <c r="K113" s="31"/>
      <c r="L113" s="20"/>
    </row>
    <row r="114" spans="1:12" ht="25.5">
      <c r="A114" s="17" t="s">
        <v>4283</v>
      </c>
      <c r="B114" s="31" t="s">
        <v>2193</v>
      </c>
      <c r="C114" s="31" t="s">
        <v>2194</v>
      </c>
      <c r="D114" s="43">
        <v>8000</v>
      </c>
      <c r="E114" s="13">
        <v>41662</v>
      </c>
      <c r="F114" s="13">
        <v>41662</v>
      </c>
      <c r="G114" s="27">
        <v>0</v>
      </c>
      <c r="H114" s="22">
        <f t="shared" si="19"/>
        <v>44593.341666666667</v>
      </c>
      <c r="I114" s="23">
        <f t="shared" si="12"/>
        <v>584.19999999999982</v>
      </c>
      <c r="J114" s="17" t="str">
        <f t="shared" si="13"/>
        <v>NOT DUE</v>
      </c>
      <c r="K114" s="31"/>
      <c r="L114" s="20"/>
    </row>
    <row r="115" spans="1:12">
      <c r="A115" s="17" t="s">
        <v>4284</v>
      </c>
      <c r="B115" s="31" t="s">
        <v>2195</v>
      </c>
      <c r="C115" s="31" t="s">
        <v>2131</v>
      </c>
      <c r="D115" s="43">
        <v>8000</v>
      </c>
      <c r="E115" s="13">
        <v>41662</v>
      </c>
      <c r="F115" s="13">
        <v>41662</v>
      </c>
      <c r="G115" s="27">
        <v>0</v>
      </c>
      <c r="H115" s="22">
        <f t="shared" si="19"/>
        <v>44593.341666666667</v>
      </c>
      <c r="I115" s="23">
        <f t="shared" si="12"/>
        <v>584.19999999999982</v>
      </c>
      <c r="J115" s="17" t="str">
        <f t="shared" si="13"/>
        <v>NOT DUE</v>
      </c>
      <c r="K115" s="31"/>
      <c r="L115" s="20"/>
    </row>
    <row r="116" spans="1:12" ht="25.5">
      <c r="A116" s="17" t="s">
        <v>4285</v>
      </c>
      <c r="B116" s="31" t="s">
        <v>2196</v>
      </c>
      <c r="C116" s="31" t="s">
        <v>2197</v>
      </c>
      <c r="D116" s="43">
        <v>8000</v>
      </c>
      <c r="E116" s="13">
        <v>41662</v>
      </c>
      <c r="F116" s="13">
        <v>41662</v>
      </c>
      <c r="G116" s="27">
        <v>0</v>
      </c>
      <c r="H116" s="22">
        <f t="shared" si="19"/>
        <v>44593.341666666667</v>
      </c>
      <c r="I116" s="23">
        <f t="shared" si="12"/>
        <v>584.19999999999982</v>
      </c>
      <c r="J116" s="17" t="str">
        <f t="shared" si="13"/>
        <v>NOT DUE</v>
      </c>
      <c r="K116" s="31"/>
      <c r="L116" s="20"/>
    </row>
    <row r="117" spans="1:12">
      <c r="A117" s="17" t="s">
        <v>4286</v>
      </c>
      <c r="B117" s="31" t="s">
        <v>2198</v>
      </c>
      <c r="C117" s="31" t="s">
        <v>1930</v>
      </c>
      <c r="D117" s="43">
        <v>8000</v>
      </c>
      <c r="E117" s="13">
        <v>41662</v>
      </c>
      <c r="F117" s="13">
        <v>41662</v>
      </c>
      <c r="G117" s="27">
        <v>0</v>
      </c>
      <c r="H117" s="22">
        <f t="shared" si="19"/>
        <v>44593.341666666667</v>
      </c>
      <c r="I117" s="23">
        <f t="shared" si="12"/>
        <v>584.19999999999982</v>
      </c>
      <c r="J117" s="17" t="str">
        <f t="shared" si="13"/>
        <v>NOT DUE</v>
      </c>
      <c r="K117" s="31"/>
      <c r="L117" s="20"/>
    </row>
    <row r="118" spans="1:12">
      <c r="A118" s="17" t="s">
        <v>4287</v>
      </c>
      <c r="B118" s="31" t="s">
        <v>2199</v>
      </c>
      <c r="C118" s="31" t="s">
        <v>2200</v>
      </c>
      <c r="D118" s="43">
        <v>4000</v>
      </c>
      <c r="E118" s="13">
        <v>41662</v>
      </c>
      <c r="F118" s="13">
        <v>43333</v>
      </c>
      <c r="G118" s="27">
        <v>7000</v>
      </c>
      <c r="H118" s="22">
        <f>IF(I118&lt;=4000,$F$5+(I118/24),"error")</f>
        <v>44718.341666666667</v>
      </c>
      <c r="I118" s="23">
        <f t="shared" si="12"/>
        <v>3584.2</v>
      </c>
      <c r="J118" s="17" t="str">
        <f t="shared" si="13"/>
        <v>NOT DUE</v>
      </c>
      <c r="K118" s="31"/>
      <c r="L118" s="20" t="s">
        <v>4463</v>
      </c>
    </row>
    <row r="119" spans="1:12">
      <c r="A119" s="17" t="s">
        <v>4288</v>
      </c>
      <c r="B119" s="31" t="s">
        <v>2201</v>
      </c>
      <c r="C119" s="31" t="s">
        <v>37</v>
      </c>
      <c r="D119" s="43">
        <v>24000</v>
      </c>
      <c r="E119" s="13">
        <v>41662</v>
      </c>
      <c r="F119" s="13">
        <v>41662</v>
      </c>
      <c r="G119" s="27">
        <v>0</v>
      </c>
      <c r="H119" s="22">
        <f>IF(I119&lt;=24000,$F$5+(I119/24),"error")</f>
        <v>45260.008333333331</v>
      </c>
      <c r="I119" s="23">
        <f t="shared" si="12"/>
        <v>16584.2</v>
      </c>
      <c r="J119" s="17" t="str">
        <f t="shared" si="13"/>
        <v>NOT DUE</v>
      </c>
      <c r="K119" s="31" t="s">
        <v>2216</v>
      </c>
      <c r="L119" s="20" t="s">
        <v>4463</v>
      </c>
    </row>
    <row r="120" spans="1:12" ht="38.25">
      <c r="A120" s="17" t="s">
        <v>4289</v>
      </c>
      <c r="B120" s="31" t="s">
        <v>2202</v>
      </c>
      <c r="C120" s="31" t="s">
        <v>37</v>
      </c>
      <c r="D120" s="43">
        <v>4000</v>
      </c>
      <c r="E120" s="13">
        <v>41662</v>
      </c>
      <c r="F120" s="13">
        <v>43579</v>
      </c>
      <c r="G120" s="14">
        <v>7137.5</v>
      </c>
      <c r="H120" s="22">
        <f>IF(I120&lt;=4000,$F$5+(I120/24),"error")</f>
        <v>44724.070833333331</v>
      </c>
      <c r="I120" s="23">
        <f t="shared" si="12"/>
        <v>3721.7</v>
      </c>
      <c r="J120" s="17" t="str">
        <f t="shared" si="13"/>
        <v>NOT DUE</v>
      </c>
      <c r="K120" s="31" t="s">
        <v>2215</v>
      </c>
      <c r="L120" s="20"/>
    </row>
    <row r="121" spans="1:12">
      <c r="A121"/>
      <c r="C121" s="224"/>
      <c r="D121"/>
    </row>
    <row r="122" spans="1:12">
      <c r="A122"/>
      <c r="C122" s="224"/>
      <c r="D122"/>
    </row>
    <row r="123" spans="1:12">
      <c r="A123"/>
      <c r="C123" s="224"/>
      <c r="D123"/>
    </row>
    <row r="124" spans="1:12">
      <c r="A124"/>
      <c r="B124" s="255" t="s">
        <v>5143</v>
      </c>
      <c r="C124"/>
      <c r="D124" s="255" t="s">
        <v>5144</v>
      </c>
      <c r="H124" s="255" t="s">
        <v>5145</v>
      </c>
    </row>
    <row r="125" spans="1:12">
      <c r="A125"/>
      <c r="C125"/>
      <c r="D125"/>
    </row>
    <row r="126" spans="1:12">
      <c r="A126"/>
      <c r="C126" s="374" t="s">
        <v>5303</v>
      </c>
      <c r="D126"/>
      <c r="E126" s="380" t="s">
        <v>5304</v>
      </c>
      <c r="F126" s="380"/>
      <c r="G126" s="380"/>
      <c r="I126" s="446" t="s">
        <v>5292</v>
      </c>
      <c r="J126" s="446"/>
      <c r="K126" s="446"/>
    </row>
    <row r="127" spans="1:12">
      <c r="A127"/>
      <c r="C127" s="254" t="s">
        <v>5146</v>
      </c>
      <c r="D127"/>
      <c r="E127" s="381" t="s">
        <v>5147</v>
      </c>
      <c r="F127" s="381"/>
      <c r="G127" s="381"/>
      <c r="I127" s="381" t="s">
        <v>5148</v>
      </c>
      <c r="J127" s="381"/>
      <c r="K127" s="381"/>
    </row>
  </sheetData>
  <sheetProtection selectLockedCells="1"/>
  <mergeCells count="13">
    <mergeCell ref="A1:B1"/>
    <mergeCell ref="D1:E1"/>
    <mergeCell ref="A2:B2"/>
    <mergeCell ref="D2:E2"/>
    <mergeCell ref="A3:B3"/>
    <mergeCell ref="D3:E3"/>
    <mergeCell ref="E126:G126"/>
    <mergeCell ref="I126:K126"/>
    <mergeCell ref="E127:G127"/>
    <mergeCell ref="I127:K127"/>
    <mergeCell ref="A4:B4"/>
    <mergeCell ref="D4:E4"/>
    <mergeCell ref="A5:B5"/>
  </mergeCells>
  <conditionalFormatting sqref="J8:J120">
    <cfRule type="cellIs" dxfId="60"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D43"/>
  <sheetViews>
    <sheetView showGridLines="0" view="pageBreakPreview" zoomScaleSheetLayoutView="100" workbookViewId="0">
      <selection activeCell="E17" sqref="E17"/>
    </sheetView>
  </sheetViews>
  <sheetFormatPr defaultRowHeight="15"/>
  <cols>
    <col min="1" max="1" width="39.42578125" style="68" customWidth="1"/>
    <col min="2" max="2" width="18.140625" style="67" customWidth="1"/>
    <col min="3" max="3" width="15.28515625" customWidth="1"/>
    <col min="4" max="4" width="17" customWidth="1"/>
    <col min="5" max="5" width="6" customWidth="1"/>
  </cols>
  <sheetData>
    <row r="1" spans="1:4">
      <c r="A1" s="378" t="s">
        <v>2969</v>
      </c>
      <c r="B1" s="378"/>
    </row>
    <row r="2" spans="1:4">
      <c r="A2" s="378"/>
      <c r="B2" s="378"/>
    </row>
    <row r="3" spans="1:4" ht="19.5" customHeight="1">
      <c r="A3" s="379" t="s">
        <v>5176</v>
      </c>
      <c r="B3" s="379"/>
      <c r="C3" s="284" t="s">
        <v>5177</v>
      </c>
      <c r="D3" s="285">
        <v>44569</v>
      </c>
    </row>
    <row r="5" spans="1:4" s="39" customFormat="1" ht="21.75" customHeight="1">
      <c r="A5" s="69" t="s">
        <v>3030</v>
      </c>
      <c r="B5" s="212">
        <v>44325</v>
      </c>
    </row>
    <row r="6" spans="1:4" s="39" customFormat="1" ht="21.75" customHeight="1">
      <c r="A6" s="69" t="s">
        <v>3029</v>
      </c>
      <c r="B6" s="104">
        <v>21.5</v>
      </c>
    </row>
    <row r="7" spans="1:4" s="39" customFormat="1" ht="21.75" customHeight="1">
      <c r="A7" s="69" t="s">
        <v>3022</v>
      </c>
      <c r="B7" s="104">
        <v>23644.1</v>
      </c>
    </row>
    <row r="8" spans="1:4" s="39" customFormat="1" ht="21.75" customHeight="1">
      <c r="A8" s="69" t="s">
        <v>3023</v>
      </c>
      <c r="B8" s="104">
        <v>30448.6</v>
      </c>
    </row>
    <row r="9" spans="1:4" s="39" customFormat="1" ht="21.75" customHeight="1">
      <c r="A9" s="69" t="s">
        <v>3024</v>
      </c>
      <c r="B9" s="104">
        <v>21363.7</v>
      </c>
    </row>
    <row r="10" spans="1:4" s="39" customFormat="1" ht="21.75" customHeight="1">
      <c r="A10" s="69" t="s">
        <v>3026</v>
      </c>
      <c r="B10" s="104">
        <v>24220.7</v>
      </c>
    </row>
    <row r="11" spans="1:4" s="39" customFormat="1" ht="21.75" customHeight="1">
      <c r="A11" s="69" t="s">
        <v>3025</v>
      </c>
      <c r="B11" s="104">
        <v>10606.5</v>
      </c>
    </row>
    <row r="12" spans="1:4" s="39" customFormat="1" ht="21.75" customHeight="1">
      <c r="A12" s="69" t="s">
        <v>3027</v>
      </c>
      <c r="B12" s="104">
        <v>38918.199999999997</v>
      </c>
    </row>
    <row r="13" spans="1:4" s="39" customFormat="1" ht="21.75" customHeight="1">
      <c r="A13" s="69" t="s">
        <v>3028</v>
      </c>
      <c r="B13" s="104">
        <v>2289.4</v>
      </c>
    </row>
    <row r="14" spans="1:4" s="39" customFormat="1" ht="21.75" customHeight="1">
      <c r="A14" s="69" t="s">
        <v>3031</v>
      </c>
      <c r="B14" s="104">
        <v>2568.4</v>
      </c>
    </row>
    <row r="15" spans="1:4" s="39" customFormat="1" ht="21.75" customHeight="1">
      <c r="A15" s="69" t="s">
        <v>3032</v>
      </c>
      <c r="B15" s="104">
        <v>11613.3</v>
      </c>
    </row>
    <row r="16" spans="1:4" s="39" customFormat="1" ht="21.75" customHeight="1">
      <c r="A16" s="69" t="s">
        <v>3033</v>
      </c>
      <c r="B16" s="104">
        <v>11833.1</v>
      </c>
    </row>
    <row r="17" spans="1:2" s="39" customFormat="1" ht="21.75" customHeight="1">
      <c r="A17" s="69" t="s">
        <v>3034</v>
      </c>
      <c r="B17" s="104">
        <v>34047.599999999999</v>
      </c>
    </row>
    <row r="18" spans="1:2" s="39" customFormat="1" ht="21.75" customHeight="1">
      <c r="A18" s="69" t="s">
        <v>3035</v>
      </c>
      <c r="B18" s="104">
        <v>32619</v>
      </c>
    </row>
    <row r="19" spans="1:2" s="39" customFormat="1" ht="21.75" customHeight="1">
      <c r="A19" s="69" t="s">
        <v>3036</v>
      </c>
      <c r="B19" s="104">
        <v>65973.2</v>
      </c>
    </row>
    <row r="20" spans="1:2" s="39" customFormat="1" ht="21.75" customHeight="1">
      <c r="A20" s="69" t="s">
        <v>3037</v>
      </c>
      <c r="B20" s="104">
        <v>7415.8</v>
      </c>
    </row>
    <row r="21" spans="1:2" s="39" customFormat="1" ht="21.75" customHeight="1">
      <c r="A21" s="69" t="s">
        <v>3038</v>
      </c>
      <c r="B21" s="377">
        <v>35382.400000000001</v>
      </c>
    </row>
    <row r="22" spans="1:2" s="39" customFormat="1" ht="21.75" customHeight="1">
      <c r="A22" s="69" t="s">
        <v>3039</v>
      </c>
      <c r="B22" s="104">
        <v>30973.200000000001</v>
      </c>
    </row>
    <row r="23" spans="1:2" s="39" customFormat="1" ht="21.75" customHeight="1">
      <c r="A23" s="69" t="s">
        <v>3057</v>
      </c>
      <c r="B23" s="104">
        <v>36151.300000000003</v>
      </c>
    </row>
    <row r="24" spans="1:2" s="39" customFormat="1" ht="21.75" customHeight="1">
      <c r="A24" s="69" t="s">
        <v>3058</v>
      </c>
      <c r="B24" s="104">
        <v>33466</v>
      </c>
    </row>
    <row r="25" spans="1:2" s="39" customFormat="1" ht="21.75" customHeight="1">
      <c r="A25" s="69" t="s">
        <v>3040</v>
      </c>
      <c r="B25" s="104">
        <v>33255.699999999997</v>
      </c>
    </row>
    <row r="26" spans="1:2" s="39" customFormat="1" ht="21.75" customHeight="1">
      <c r="A26" s="69" t="s">
        <v>3041</v>
      </c>
      <c r="B26" s="104">
        <v>36463.9</v>
      </c>
    </row>
    <row r="27" spans="1:2" s="39" customFormat="1" ht="21.75" customHeight="1">
      <c r="A27" s="69" t="s">
        <v>3042</v>
      </c>
      <c r="B27" s="104">
        <v>34380.199999999997</v>
      </c>
    </row>
    <row r="28" spans="1:2" s="39" customFormat="1" ht="21.75" customHeight="1">
      <c r="A28" s="69" t="s">
        <v>3043</v>
      </c>
      <c r="B28" s="104">
        <v>34576.199999999997</v>
      </c>
    </row>
    <row r="29" spans="1:2" s="39" customFormat="1" ht="21.75" customHeight="1">
      <c r="A29" s="69" t="s">
        <v>3044</v>
      </c>
      <c r="B29" s="104">
        <v>35434.400000000001</v>
      </c>
    </row>
    <row r="30" spans="1:2" s="39" customFormat="1" ht="21.75" customHeight="1">
      <c r="A30" s="69" t="s">
        <v>3045</v>
      </c>
      <c r="B30" s="104">
        <v>31813.8</v>
      </c>
    </row>
    <row r="31" spans="1:2" s="39" customFormat="1" ht="21.75" customHeight="1">
      <c r="A31" s="69" t="s">
        <v>3046</v>
      </c>
      <c r="B31" s="104">
        <v>38770.800000000003</v>
      </c>
    </row>
    <row r="32" spans="1:2" s="39" customFormat="1" ht="21.75" customHeight="1">
      <c r="A32" s="69" t="s">
        <v>3047</v>
      </c>
      <c r="B32" s="104">
        <v>28418</v>
      </c>
    </row>
    <row r="33" spans="1:2" s="39" customFormat="1" ht="21.75" customHeight="1">
      <c r="A33" s="69" t="s">
        <v>3048</v>
      </c>
      <c r="B33" s="104">
        <v>6501.9</v>
      </c>
    </row>
    <row r="34" spans="1:2" ht="21.75" customHeight="1">
      <c r="A34" s="69" t="s">
        <v>3049</v>
      </c>
      <c r="B34" s="105">
        <v>6164.7</v>
      </c>
    </row>
    <row r="35" spans="1:2" ht="21.75" customHeight="1">
      <c r="A35" s="103" t="s">
        <v>3050</v>
      </c>
      <c r="B35" s="105">
        <v>686.3</v>
      </c>
    </row>
    <row r="36" spans="1:2" ht="21.75" customHeight="1">
      <c r="A36" s="103" t="s">
        <v>3051</v>
      </c>
      <c r="B36" s="105">
        <v>5325.3</v>
      </c>
    </row>
    <row r="37" spans="1:2" ht="21.75" customHeight="1">
      <c r="A37" s="103" t="s">
        <v>3052</v>
      </c>
      <c r="B37" s="105">
        <v>68879.899999999994</v>
      </c>
    </row>
    <row r="38" spans="1:2" ht="21.75" customHeight="1">
      <c r="A38" s="103" t="s">
        <v>3053</v>
      </c>
      <c r="B38" s="105">
        <v>1071</v>
      </c>
    </row>
    <row r="39" spans="1:2" ht="21.75" customHeight="1">
      <c r="A39" s="103" t="s">
        <v>3054</v>
      </c>
      <c r="B39" s="105">
        <v>1063.8</v>
      </c>
    </row>
    <row r="40" spans="1:2" ht="21.75" customHeight="1">
      <c r="A40" s="103" t="s">
        <v>3055</v>
      </c>
      <c r="B40" s="105">
        <v>759.5</v>
      </c>
    </row>
    <row r="41" spans="1:2" ht="21.75" customHeight="1">
      <c r="A41" s="103" t="s">
        <v>3056</v>
      </c>
      <c r="B41" s="105">
        <v>493.7</v>
      </c>
    </row>
    <row r="42" spans="1:2" ht="21.75" customHeight="1">
      <c r="A42" s="103" t="s">
        <v>5174</v>
      </c>
      <c r="B42" s="105"/>
    </row>
    <row r="43" spans="1:2" ht="21.75" customHeight="1">
      <c r="A43" s="103" t="s">
        <v>5175</v>
      </c>
      <c r="B43" s="105"/>
    </row>
  </sheetData>
  <mergeCells count="2">
    <mergeCell ref="A1:B2"/>
    <mergeCell ref="A3:B3"/>
  </mergeCells>
  <pageMargins left="0.7" right="0.7" top="0.75" bottom="0.75" header="0.3" footer="0.3"/>
  <pageSetup scale="94" orientation="portrait"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C00000"/>
  </sheetPr>
  <dimension ref="A1:L42"/>
  <sheetViews>
    <sheetView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3.28515625" customWidth="1"/>
    <col min="7" max="7" width="10.7109375" customWidth="1"/>
    <col min="8" max="9" width="11.28515625" customWidth="1"/>
    <col min="10" max="10" width="10.7109375" customWidth="1"/>
    <col min="11" max="11" width="21.7109375" customWidth="1"/>
    <col min="12" max="12" width="38.14062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2333</v>
      </c>
      <c r="D3" s="384" t="s">
        <v>12</v>
      </c>
      <c r="E3" s="384"/>
      <c r="F3" s="5" t="s">
        <v>4147</v>
      </c>
    </row>
    <row r="4" spans="1:12" ht="18" customHeight="1">
      <c r="A4" s="382" t="s">
        <v>77</v>
      </c>
      <c r="B4" s="382"/>
      <c r="C4" s="37" t="s">
        <v>2334</v>
      </c>
      <c r="D4" s="384" t="s">
        <v>15</v>
      </c>
      <c r="E4" s="384"/>
      <c r="F4" s="322">
        <f>'Running Hours'!B23</f>
        <v>36151.300000000003</v>
      </c>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4148</v>
      </c>
      <c r="B8" s="31" t="s">
        <v>2336</v>
      </c>
      <c r="C8" s="31" t="s">
        <v>2337</v>
      </c>
      <c r="D8" s="43">
        <v>8000</v>
      </c>
      <c r="E8" s="13">
        <v>41662</v>
      </c>
      <c r="F8" s="13">
        <v>44128</v>
      </c>
      <c r="G8" s="27">
        <v>30810</v>
      </c>
      <c r="H8" s="22">
        <f>IF(I8&lt;=8000,$F$5+(I8/24),"error")</f>
        <v>44679.779166666667</v>
      </c>
      <c r="I8" s="23">
        <f t="shared" ref="I8:I17" si="0">D8-($F$4-G8)</f>
        <v>2658.6999999999971</v>
      </c>
      <c r="J8" s="17" t="str">
        <f>IF(I8="","",IF(I8&lt;0,"OVERDUE","NOT DUE"))</f>
        <v>NOT DUE</v>
      </c>
      <c r="K8" s="31" t="s">
        <v>2356</v>
      </c>
      <c r="L8" s="20"/>
    </row>
    <row r="9" spans="1:12" ht="36" customHeight="1">
      <c r="A9" s="17" t="s">
        <v>4149</v>
      </c>
      <c r="B9" s="31" t="s">
        <v>2340</v>
      </c>
      <c r="C9" s="31" t="s">
        <v>2341</v>
      </c>
      <c r="D9" s="43">
        <v>8000</v>
      </c>
      <c r="E9" s="13">
        <v>41662</v>
      </c>
      <c r="F9" s="13">
        <v>44128</v>
      </c>
      <c r="G9" s="27">
        <v>30810</v>
      </c>
      <c r="H9" s="22">
        <f>IF(I9&lt;=8000,$F$5+(I9/24),"error")</f>
        <v>44679.779166666667</v>
      </c>
      <c r="I9" s="23">
        <f t="shared" si="0"/>
        <v>2658.6999999999971</v>
      </c>
      <c r="J9" s="17" t="str">
        <f t="shared" ref="J9:J35" si="1">IF(I9="","",IF(I9&lt;0,"OVERDUE","NOT DUE"))</f>
        <v>NOT DUE</v>
      </c>
      <c r="K9" s="31"/>
      <c r="L9" s="20"/>
    </row>
    <row r="10" spans="1:12" ht="36" customHeight="1">
      <c r="A10" s="17" t="s">
        <v>4150</v>
      </c>
      <c r="B10" s="31" t="s">
        <v>2340</v>
      </c>
      <c r="C10" s="31" t="s">
        <v>2342</v>
      </c>
      <c r="D10" s="43">
        <v>20000</v>
      </c>
      <c r="E10" s="13">
        <v>41662</v>
      </c>
      <c r="F10" s="13">
        <v>43444</v>
      </c>
      <c r="G10" s="27">
        <v>22810</v>
      </c>
      <c r="H10" s="22">
        <f>IF(I10&lt;=20000,$F$5+(I10/24),"error")</f>
        <v>44846.445833333331</v>
      </c>
      <c r="I10" s="23">
        <f t="shared" si="0"/>
        <v>6658.6999999999971</v>
      </c>
      <c r="J10" s="17" t="str">
        <f t="shared" si="1"/>
        <v>NOT DUE</v>
      </c>
      <c r="K10" s="31"/>
      <c r="L10" s="20"/>
    </row>
    <row r="11" spans="1:12" ht="36" customHeight="1">
      <c r="A11" s="17" t="s">
        <v>4151</v>
      </c>
      <c r="B11" s="31" t="s">
        <v>2343</v>
      </c>
      <c r="C11" s="31" t="s">
        <v>2344</v>
      </c>
      <c r="D11" s="43">
        <v>8000</v>
      </c>
      <c r="E11" s="13">
        <v>41662</v>
      </c>
      <c r="F11" s="13">
        <v>44128</v>
      </c>
      <c r="G11" s="27">
        <v>30810</v>
      </c>
      <c r="H11" s="22">
        <f>IF(I11&lt;=8000,$F$5+(I11/24),"error")</f>
        <v>44679.779166666667</v>
      </c>
      <c r="I11" s="23">
        <f t="shared" si="0"/>
        <v>2658.6999999999971</v>
      </c>
      <c r="J11" s="17" t="str">
        <f t="shared" si="1"/>
        <v>NOT DUE</v>
      </c>
      <c r="K11" s="31" t="s">
        <v>2357</v>
      </c>
      <c r="L11" s="20"/>
    </row>
    <row r="12" spans="1:12" ht="36" customHeight="1">
      <c r="A12" s="17" t="s">
        <v>4152</v>
      </c>
      <c r="B12" s="31" t="s">
        <v>2343</v>
      </c>
      <c r="C12" s="31" t="s">
        <v>2345</v>
      </c>
      <c r="D12" s="43">
        <v>20000</v>
      </c>
      <c r="E12" s="13">
        <v>41662</v>
      </c>
      <c r="F12" s="13">
        <v>43444</v>
      </c>
      <c r="G12" s="27">
        <v>22810</v>
      </c>
      <c r="H12" s="22">
        <f>IF(I12&lt;=20000,$F$5+(I12/24),"error")</f>
        <v>44846.445833333331</v>
      </c>
      <c r="I12" s="23">
        <f t="shared" si="0"/>
        <v>6658.6999999999971</v>
      </c>
      <c r="J12" s="17" t="str">
        <f t="shared" si="1"/>
        <v>NOT DUE</v>
      </c>
      <c r="K12" s="31"/>
      <c r="L12" s="20"/>
    </row>
    <row r="13" spans="1:12" ht="36" customHeight="1">
      <c r="A13" s="17" t="s">
        <v>4153</v>
      </c>
      <c r="B13" s="31" t="s">
        <v>2346</v>
      </c>
      <c r="C13" s="31" t="s">
        <v>2347</v>
      </c>
      <c r="D13" s="43">
        <v>8000</v>
      </c>
      <c r="E13" s="13">
        <v>41662</v>
      </c>
      <c r="F13" s="13">
        <v>44128</v>
      </c>
      <c r="G13" s="27">
        <v>30810</v>
      </c>
      <c r="H13" s="22">
        <f>IF(I13&lt;=8000,$F$5+(I13/24),"error")</f>
        <v>44679.779166666667</v>
      </c>
      <c r="I13" s="23">
        <f t="shared" si="0"/>
        <v>2658.6999999999971</v>
      </c>
      <c r="J13" s="17" t="str">
        <f t="shared" si="1"/>
        <v>NOT DUE</v>
      </c>
      <c r="K13" s="31"/>
      <c r="L13" s="20"/>
    </row>
    <row r="14" spans="1:12" ht="36" customHeight="1">
      <c r="A14" s="17" t="s">
        <v>4154</v>
      </c>
      <c r="B14" s="31" t="s">
        <v>2346</v>
      </c>
      <c r="C14" s="31" t="s">
        <v>2342</v>
      </c>
      <c r="D14" s="43">
        <v>20000</v>
      </c>
      <c r="E14" s="13">
        <v>41662</v>
      </c>
      <c r="F14" s="13">
        <v>43444</v>
      </c>
      <c r="G14" s="27">
        <v>22810</v>
      </c>
      <c r="H14" s="22">
        <f t="shared" ref="H14:H16" si="2">IF(I14&lt;=20000,$F$5+(I14/24),"error")</f>
        <v>44846.445833333331</v>
      </c>
      <c r="I14" s="23">
        <f t="shared" si="0"/>
        <v>6658.6999999999971</v>
      </c>
      <c r="J14" s="17" t="str">
        <f t="shared" si="1"/>
        <v>NOT DUE</v>
      </c>
      <c r="K14" s="31"/>
      <c r="L14" s="20"/>
    </row>
    <row r="15" spans="1:12" ht="36" customHeight="1">
      <c r="A15" s="17" t="s">
        <v>4155</v>
      </c>
      <c r="B15" s="31" t="s">
        <v>1963</v>
      </c>
      <c r="C15" s="31" t="s">
        <v>2348</v>
      </c>
      <c r="D15" s="43">
        <v>20000</v>
      </c>
      <c r="E15" s="13">
        <v>41662</v>
      </c>
      <c r="F15" s="13">
        <v>43444</v>
      </c>
      <c r="G15" s="27">
        <v>22810</v>
      </c>
      <c r="H15" s="22">
        <f t="shared" si="2"/>
        <v>44846.445833333331</v>
      </c>
      <c r="I15" s="23">
        <f t="shared" si="0"/>
        <v>6658.6999999999971</v>
      </c>
      <c r="J15" s="17" t="str">
        <f t="shared" si="1"/>
        <v>NOT DUE</v>
      </c>
      <c r="K15" s="31" t="s">
        <v>2358</v>
      </c>
      <c r="L15" s="20"/>
    </row>
    <row r="16" spans="1:12" ht="36" customHeight="1">
      <c r="A16" s="17" t="s">
        <v>4156</v>
      </c>
      <c r="B16" s="31" t="s">
        <v>2349</v>
      </c>
      <c r="C16" s="31" t="s">
        <v>2350</v>
      </c>
      <c r="D16" s="43">
        <v>20000</v>
      </c>
      <c r="E16" s="13">
        <v>41662</v>
      </c>
      <c r="F16" s="13">
        <v>43444</v>
      </c>
      <c r="G16" s="27">
        <v>22810</v>
      </c>
      <c r="H16" s="22">
        <f t="shared" si="2"/>
        <v>44846.445833333331</v>
      </c>
      <c r="I16" s="23">
        <f t="shared" si="0"/>
        <v>6658.6999999999971</v>
      </c>
      <c r="J16" s="17" t="str">
        <f t="shared" si="1"/>
        <v>NOT DUE</v>
      </c>
      <c r="K16" s="31" t="s">
        <v>2359</v>
      </c>
      <c r="L16" s="20"/>
    </row>
    <row r="17" spans="1:12" ht="36" customHeight="1">
      <c r="A17" s="17" t="s">
        <v>4157</v>
      </c>
      <c r="B17" s="31" t="s">
        <v>4468</v>
      </c>
      <c r="C17" s="31" t="s">
        <v>2352</v>
      </c>
      <c r="D17" s="43">
        <v>8000</v>
      </c>
      <c r="E17" s="13">
        <v>41662</v>
      </c>
      <c r="F17" s="13">
        <v>44128</v>
      </c>
      <c r="G17" s="27">
        <v>30810</v>
      </c>
      <c r="H17" s="22">
        <f>IF(I17&lt;=8000,$F$5+(I17/24),"error")</f>
        <v>44679.779166666667</v>
      </c>
      <c r="I17" s="23">
        <f t="shared" si="0"/>
        <v>2658.6999999999971</v>
      </c>
      <c r="J17" s="17" t="str">
        <f t="shared" si="1"/>
        <v>NOT DUE</v>
      </c>
      <c r="K17" s="31"/>
      <c r="L17" s="20"/>
    </row>
    <row r="18" spans="1:12" ht="36" customHeight="1">
      <c r="A18" s="17" t="s">
        <v>4158</v>
      </c>
      <c r="B18" s="31" t="s">
        <v>1765</v>
      </c>
      <c r="C18" s="31" t="s">
        <v>1766</v>
      </c>
      <c r="D18" s="43" t="s">
        <v>1</v>
      </c>
      <c r="E18" s="13">
        <v>41662</v>
      </c>
      <c r="F18" s="13">
        <f>'CMP01 Main Air Compressor No.1'!F33</f>
        <v>44570</v>
      </c>
      <c r="G18" s="154"/>
      <c r="H18" s="15">
        <f>DATE(YEAR(F18),MONTH(F18),DAY(F18)+1)</f>
        <v>44571</v>
      </c>
      <c r="I18" s="16">
        <f t="shared" ref="I18:I30" ca="1" si="3">IF(ISBLANK(H18),"",H18-DATE(YEAR(NOW()),MONTH(NOW()),DAY(NOW())))</f>
        <v>1</v>
      </c>
      <c r="J18" s="17" t="str">
        <f t="shared" ca="1" si="1"/>
        <v>NOT DUE</v>
      </c>
      <c r="K18" s="31" t="s">
        <v>1797</v>
      </c>
      <c r="L18" s="20"/>
    </row>
    <row r="19" spans="1:12" ht="36" customHeight="1">
      <c r="A19" s="17" t="s">
        <v>4159</v>
      </c>
      <c r="B19" s="31" t="s">
        <v>1767</v>
      </c>
      <c r="C19" s="31" t="s">
        <v>1768</v>
      </c>
      <c r="D19" s="43" t="s">
        <v>1</v>
      </c>
      <c r="E19" s="13">
        <v>41662</v>
      </c>
      <c r="F19" s="13">
        <f>'CMP01 Main Air Compressor No.1'!F33</f>
        <v>44570</v>
      </c>
      <c r="G19" s="154"/>
      <c r="H19" s="15">
        <f>DATE(YEAR(F19),MONTH(F19),DAY(F19)+1)</f>
        <v>44571</v>
      </c>
      <c r="I19" s="16">
        <f ca="1">IF(ISBLANK(H19),"",H19-DATE(YEAR(NOW()),MONTH(NOW()),DAY(NOW())))</f>
        <v>1</v>
      </c>
      <c r="J19" s="17" t="str">
        <f t="shared" ca="1" si="1"/>
        <v>NOT DUE</v>
      </c>
      <c r="K19" s="31" t="s">
        <v>1798</v>
      </c>
      <c r="L19" s="20"/>
    </row>
    <row r="20" spans="1:12" ht="36" customHeight="1">
      <c r="A20" s="17" t="s">
        <v>4160</v>
      </c>
      <c r="B20" s="31" t="s">
        <v>1769</v>
      </c>
      <c r="C20" s="31" t="s">
        <v>1770</v>
      </c>
      <c r="D20" s="43" t="s">
        <v>1</v>
      </c>
      <c r="E20" s="13">
        <v>41662</v>
      </c>
      <c r="F20" s="13">
        <f>'CMP01 Main Air Compressor No.1'!F33</f>
        <v>44570</v>
      </c>
      <c r="G20" s="154"/>
      <c r="H20" s="15">
        <f>DATE(YEAR(F20),MONTH(F20),DAY(F20)+1)</f>
        <v>44571</v>
      </c>
      <c r="I20" s="16">
        <f ca="1">IF(ISBLANK(H20),"",H20-DATE(YEAR(NOW()),MONTH(NOW()),DAY(NOW())))</f>
        <v>1</v>
      </c>
      <c r="J20" s="17" t="str">
        <f t="shared" ca="1" si="1"/>
        <v>NOT DUE</v>
      </c>
      <c r="K20" s="31" t="s">
        <v>1799</v>
      </c>
      <c r="L20" s="20"/>
    </row>
    <row r="21" spans="1:12" ht="36" customHeight="1">
      <c r="A21" s="17" t="s">
        <v>4161</v>
      </c>
      <c r="B21" s="31" t="s">
        <v>1771</v>
      </c>
      <c r="C21" s="31" t="s">
        <v>1772</v>
      </c>
      <c r="D21" s="43" t="s">
        <v>4</v>
      </c>
      <c r="E21" s="13">
        <v>41662</v>
      </c>
      <c r="F21" s="13">
        <f>'CMP01 Main Air Compressor No.1'!F36</f>
        <v>44569</v>
      </c>
      <c r="G21" s="154"/>
      <c r="H21" s="15">
        <f>EDATE(F21-1,1)</f>
        <v>44599</v>
      </c>
      <c r="I21" s="16">
        <f t="shared" ca="1" si="3"/>
        <v>29</v>
      </c>
      <c r="J21" s="17" t="str">
        <f t="shared" ca="1" si="1"/>
        <v>NOT DUE</v>
      </c>
      <c r="K21" s="31" t="s">
        <v>1800</v>
      </c>
      <c r="L21" s="20"/>
    </row>
    <row r="22" spans="1:12" ht="36" customHeight="1">
      <c r="A22" s="17" t="s">
        <v>4162</v>
      </c>
      <c r="B22" s="31" t="s">
        <v>1773</v>
      </c>
      <c r="C22" s="31" t="s">
        <v>1774</v>
      </c>
      <c r="D22" s="43" t="s">
        <v>1</v>
      </c>
      <c r="E22" s="13">
        <v>41662</v>
      </c>
      <c r="F22" s="13">
        <f>'CMP01 Main Air Compressor No.1'!F33</f>
        <v>44570</v>
      </c>
      <c r="G22" s="154"/>
      <c r="H22" s="15">
        <f>DATE(YEAR(F22),MONTH(F22),DAY(F22)+1)</f>
        <v>44571</v>
      </c>
      <c r="I22" s="16">
        <f t="shared" ca="1" si="3"/>
        <v>1</v>
      </c>
      <c r="J22" s="17" t="str">
        <f t="shared" ca="1" si="1"/>
        <v>NOT DUE</v>
      </c>
      <c r="K22" s="31" t="s">
        <v>1801</v>
      </c>
      <c r="L22" s="20"/>
    </row>
    <row r="23" spans="1:12" ht="36" customHeight="1">
      <c r="A23" s="17" t="s">
        <v>4163</v>
      </c>
      <c r="B23" s="31" t="s">
        <v>1775</v>
      </c>
      <c r="C23" s="31" t="s">
        <v>1776</v>
      </c>
      <c r="D23" s="43" t="s">
        <v>1</v>
      </c>
      <c r="E23" s="13">
        <v>41662</v>
      </c>
      <c r="F23" s="13">
        <f>'CMP01 Main Air Compressor No.1'!F34</f>
        <v>44570</v>
      </c>
      <c r="G23" s="154"/>
      <c r="H23" s="15">
        <f>DATE(YEAR(F23),MONTH(F23),DAY(F23)+1)</f>
        <v>44571</v>
      </c>
      <c r="I23" s="16">
        <f t="shared" ca="1" si="3"/>
        <v>1</v>
      </c>
      <c r="J23" s="17" t="str">
        <f t="shared" ca="1" si="1"/>
        <v>NOT DUE</v>
      </c>
      <c r="K23" s="31" t="s">
        <v>1802</v>
      </c>
      <c r="L23" s="20"/>
    </row>
    <row r="24" spans="1:12" ht="36" customHeight="1">
      <c r="A24" s="17" t="s">
        <v>4164</v>
      </c>
      <c r="B24" s="31" t="s">
        <v>1777</v>
      </c>
      <c r="C24" s="31" t="s">
        <v>1778</v>
      </c>
      <c r="D24" s="43" t="s">
        <v>1</v>
      </c>
      <c r="E24" s="13">
        <v>41662</v>
      </c>
      <c r="F24" s="13">
        <f>'CMP01 Main Air Compressor No.1'!F35</f>
        <v>44570</v>
      </c>
      <c r="G24" s="154"/>
      <c r="H24" s="15">
        <f>DATE(YEAR(F24),MONTH(F24),DAY(F24)+1)</f>
        <v>44571</v>
      </c>
      <c r="I24" s="16">
        <f t="shared" ca="1" si="3"/>
        <v>1</v>
      </c>
      <c r="J24" s="17" t="str">
        <f t="shared" ca="1" si="1"/>
        <v>NOT DUE</v>
      </c>
      <c r="K24" s="31" t="s">
        <v>1802</v>
      </c>
      <c r="L24" s="20"/>
    </row>
    <row r="25" spans="1:12" ht="36" customHeight="1">
      <c r="A25" s="17" t="s">
        <v>4165</v>
      </c>
      <c r="B25" s="31" t="s">
        <v>1779</v>
      </c>
      <c r="C25" s="31" t="s">
        <v>1766</v>
      </c>
      <c r="D25" s="43" t="s">
        <v>1</v>
      </c>
      <c r="E25" s="13">
        <v>41662</v>
      </c>
      <c r="F25" s="13">
        <f>'CMP01 Main Air Compressor No.1'!F40</f>
        <v>44570</v>
      </c>
      <c r="G25" s="154"/>
      <c r="H25" s="15">
        <f>DATE(YEAR(F25),MONTH(F25),DAY(F25)+1)</f>
        <v>44571</v>
      </c>
      <c r="I25" s="16">
        <f t="shared" ca="1" si="3"/>
        <v>1</v>
      </c>
      <c r="J25" s="17" t="str">
        <f t="shared" ca="1" si="1"/>
        <v>NOT DUE</v>
      </c>
      <c r="K25" s="31" t="s">
        <v>1802</v>
      </c>
      <c r="L25" s="20"/>
    </row>
    <row r="26" spans="1:12" ht="36" customHeight="1">
      <c r="A26" s="17" t="s">
        <v>4166</v>
      </c>
      <c r="B26" s="31" t="s">
        <v>1780</v>
      </c>
      <c r="C26" s="31" t="s">
        <v>1781</v>
      </c>
      <c r="D26" s="43" t="s">
        <v>0</v>
      </c>
      <c r="E26" s="13">
        <v>41662</v>
      </c>
      <c r="F26" s="13">
        <f>'CMP01 Main Air Compressor No.1'!F43</f>
        <v>44544</v>
      </c>
      <c r="G26" s="154"/>
      <c r="H26" s="15">
        <f>DATE(YEAR(F26),MONTH(F26)+3,DAY(F26)-1)</f>
        <v>44633</v>
      </c>
      <c r="I26" s="16">
        <f t="shared" ca="1" si="3"/>
        <v>63</v>
      </c>
      <c r="J26" s="17" t="str">
        <f t="shared" ca="1" si="1"/>
        <v>NOT DUE</v>
      </c>
      <c r="K26" s="31" t="s">
        <v>1802</v>
      </c>
      <c r="L26" s="20"/>
    </row>
    <row r="27" spans="1:12" ht="36" customHeight="1">
      <c r="A27" s="17" t="s">
        <v>4167</v>
      </c>
      <c r="B27" s="31" t="s">
        <v>1782</v>
      </c>
      <c r="C27" s="31"/>
      <c r="D27" s="43" t="s">
        <v>4</v>
      </c>
      <c r="E27" s="13">
        <v>41662</v>
      </c>
      <c r="F27" s="13">
        <f>F21</f>
        <v>44569</v>
      </c>
      <c r="G27" s="154"/>
      <c r="H27" s="15">
        <f>EDATE(F27-1,1)</f>
        <v>44599</v>
      </c>
      <c r="I27" s="16">
        <f t="shared" ca="1" si="3"/>
        <v>29</v>
      </c>
      <c r="J27" s="17" t="str">
        <f t="shared" ca="1" si="1"/>
        <v>NOT DUE</v>
      </c>
      <c r="K27" s="31"/>
      <c r="L27" s="20"/>
    </row>
    <row r="28" spans="1:12" ht="36" customHeight="1">
      <c r="A28" s="17" t="s">
        <v>4168</v>
      </c>
      <c r="B28" s="31" t="s">
        <v>1783</v>
      </c>
      <c r="C28" s="31" t="s">
        <v>1784</v>
      </c>
      <c r="D28" s="43" t="s">
        <v>0</v>
      </c>
      <c r="E28" s="13">
        <v>41662</v>
      </c>
      <c r="F28" s="13">
        <f>'CMP01 Main Air Compressor No.1'!F43</f>
        <v>44544</v>
      </c>
      <c r="G28" s="154"/>
      <c r="H28" s="15">
        <f>DATE(YEAR(F28),MONTH(F28)+3,DAY(F28)-1)</f>
        <v>44633</v>
      </c>
      <c r="I28" s="16">
        <f t="shared" ca="1" si="3"/>
        <v>63</v>
      </c>
      <c r="J28" s="17" t="str">
        <f t="shared" ca="1" si="1"/>
        <v>NOT DUE</v>
      </c>
      <c r="K28" s="31" t="s">
        <v>1803</v>
      </c>
      <c r="L28" s="20"/>
    </row>
    <row r="29" spans="1:12" ht="36" customHeight="1">
      <c r="A29" s="17" t="s">
        <v>4169</v>
      </c>
      <c r="B29" s="31" t="s">
        <v>2355</v>
      </c>
      <c r="C29" s="31"/>
      <c r="D29" s="43" t="s">
        <v>1</v>
      </c>
      <c r="E29" s="13">
        <v>41662</v>
      </c>
      <c r="F29" s="13">
        <f>'CMP01 Main Air Compressor No.1'!F33</f>
        <v>44570</v>
      </c>
      <c r="G29" s="154"/>
      <c r="H29" s="15">
        <f>DATE(YEAR(F29),MONTH(F29),DAY(F29)+1)</f>
        <v>44571</v>
      </c>
      <c r="I29" s="16">
        <f ca="1">IF(ISBLANK(H29),"",H29-DATE(YEAR(NOW()),MONTH(NOW()),DAY(NOW())))</f>
        <v>1</v>
      </c>
      <c r="J29" s="17" t="str">
        <f t="shared" ca="1" si="1"/>
        <v>NOT DUE</v>
      </c>
      <c r="K29" s="31" t="s">
        <v>1803</v>
      </c>
      <c r="L29" s="20"/>
    </row>
    <row r="30" spans="1:12" ht="36" customHeight="1">
      <c r="A30" s="17" t="s">
        <v>4170</v>
      </c>
      <c r="B30" s="31" t="s">
        <v>1785</v>
      </c>
      <c r="C30" s="31" t="s">
        <v>1786</v>
      </c>
      <c r="D30" s="43" t="s">
        <v>377</v>
      </c>
      <c r="E30" s="13">
        <v>41662</v>
      </c>
      <c r="F30" s="13">
        <v>44475</v>
      </c>
      <c r="G30" s="154"/>
      <c r="H30" s="15">
        <f t="shared" ref="H30:H35" si="4">DATE(YEAR(F30)+1,MONTH(F30),DAY(F30)-1)</f>
        <v>44839</v>
      </c>
      <c r="I30" s="16">
        <f t="shared" ca="1" si="3"/>
        <v>269</v>
      </c>
      <c r="J30" s="17" t="str">
        <f t="shared" ca="1" si="1"/>
        <v>NOT DUE</v>
      </c>
      <c r="K30" s="31" t="s">
        <v>1803</v>
      </c>
      <c r="L30" s="20"/>
    </row>
    <row r="31" spans="1:12" ht="36" customHeight="1">
      <c r="A31" s="17" t="s">
        <v>4171</v>
      </c>
      <c r="B31" s="31" t="s">
        <v>1787</v>
      </c>
      <c r="C31" s="31" t="s">
        <v>1788</v>
      </c>
      <c r="D31" s="43" t="s">
        <v>377</v>
      </c>
      <c r="E31" s="13">
        <v>41662</v>
      </c>
      <c r="F31" s="13">
        <v>44475</v>
      </c>
      <c r="G31" s="154"/>
      <c r="H31" s="15">
        <f t="shared" si="4"/>
        <v>44839</v>
      </c>
      <c r="I31" s="16">
        <f ca="1">IF(ISBLANK(H31),"",H31-DATE(YEAR(NOW()),MONTH(NOW()),DAY(NOW())))</f>
        <v>269</v>
      </c>
      <c r="J31" s="17" t="str">
        <f t="shared" ca="1" si="1"/>
        <v>NOT DUE</v>
      </c>
      <c r="K31" s="31" t="s">
        <v>1804</v>
      </c>
      <c r="L31" s="20"/>
    </row>
    <row r="32" spans="1:12" ht="36" customHeight="1">
      <c r="A32" s="17" t="s">
        <v>4172</v>
      </c>
      <c r="B32" s="31" t="s">
        <v>1789</v>
      </c>
      <c r="C32" s="31" t="s">
        <v>1790</v>
      </c>
      <c r="D32" s="43" t="s">
        <v>377</v>
      </c>
      <c r="E32" s="13">
        <v>41662</v>
      </c>
      <c r="F32" s="13">
        <v>44475</v>
      </c>
      <c r="G32" s="154"/>
      <c r="H32" s="15">
        <f t="shared" si="4"/>
        <v>44839</v>
      </c>
      <c r="I32" s="16">
        <f ca="1">IF(ISBLANK(H32),"",H32-DATE(YEAR(NOW()),MONTH(NOW()),DAY(NOW())))</f>
        <v>269</v>
      </c>
      <c r="J32" s="17" t="str">
        <f t="shared" ca="1" si="1"/>
        <v>NOT DUE</v>
      </c>
      <c r="K32" s="31" t="s">
        <v>1804</v>
      </c>
      <c r="L32" s="20"/>
    </row>
    <row r="33" spans="1:12" ht="36" customHeight="1">
      <c r="A33" s="17" t="s">
        <v>4173</v>
      </c>
      <c r="B33" s="31" t="s">
        <v>1791</v>
      </c>
      <c r="C33" s="31" t="s">
        <v>1792</v>
      </c>
      <c r="D33" s="43" t="s">
        <v>377</v>
      </c>
      <c r="E33" s="13">
        <v>41662</v>
      </c>
      <c r="F33" s="13">
        <v>44475</v>
      </c>
      <c r="G33" s="154"/>
      <c r="H33" s="15">
        <f t="shared" si="4"/>
        <v>44839</v>
      </c>
      <c r="I33" s="16">
        <f ca="1">IF(ISBLANK(H33),"",H33-DATE(YEAR(NOW()),MONTH(NOW()),DAY(NOW())))</f>
        <v>269</v>
      </c>
      <c r="J33" s="17" t="str">
        <f t="shared" ca="1" si="1"/>
        <v>NOT DUE</v>
      </c>
      <c r="K33" s="31" t="s">
        <v>1804</v>
      </c>
      <c r="L33" s="20"/>
    </row>
    <row r="34" spans="1:12" ht="36" customHeight="1">
      <c r="A34" s="17" t="s">
        <v>4174</v>
      </c>
      <c r="B34" s="31" t="s">
        <v>1793</v>
      </c>
      <c r="C34" s="31" t="s">
        <v>1794</v>
      </c>
      <c r="D34" s="43" t="s">
        <v>377</v>
      </c>
      <c r="E34" s="13">
        <v>41662</v>
      </c>
      <c r="F34" s="13">
        <v>44475</v>
      </c>
      <c r="G34" s="154"/>
      <c r="H34" s="15">
        <f t="shared" si="4"/>
        <v>44839</v>
      </c>
      <c r="I34" s="16">
        <f ca="1">IF(ISBLANK(H34),"",H34-DATE(YEAR(NOW()),MONTH(NOW()),DAY(NOW())))</f>
        <v>269</v>
      </c>
      <c r="J34" s="17" t="str">
        <f t="shared" ca="1" si="1"/>
        <v>NOT DUE</v>
      </c>
      <c r="K34" s="31" t="s">
        <v>1805</v>
      </c>
      <c r="L34" s="20"/>
    </row>
    <row r="35" spans="1:12" ht="36" customHeight="1">
      <c r="A35" s="17" t="s">
        <v>4175</v>
      </c>
      <c r="B35" s="31" t="s">
        <v>1806</v>
      </c>
      <c r="C35" s="31" t="s">
        <v>1807</v>
      </c>
      <c r="D35" s="43" t="s">
        <v>377</v>
      </c>
      <c r="E35" s="13">
        <v>41662</v>
      </c>
      <c r="F35" s="13">
        <v>44475</v>
      </c>
      <c r="G35" s="154"/>
      <c r="H35" s="15">
        <f t="shared" si="4"/>
        <v>44839</v>
      </c>
      <c r="I35" s="16">
        <f ca="1">IF(ISBLANK(H35),"",H35-DATE(YEAR(NOW()),MONTH(NOW()),DAY(NOW())))</f>
        <v>269</v>
      </c>
      <c r="J35" s="17" t="str">
        <f t="shared" ca="1" si="1"/>
        <v>NOT DUE</v>
      </c>
      <c r="K35" s="31" t="s">
        <v>1805</v>
      </c>
      <c r="L35" s="20"/>
    </row>
    <row r="36" spans="1:12">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0" t="s">
        <v>5304</v>
      </c>
      <c r="F41" s="380"/>
      <c r="G41" s="380"/>
      <c r="I41" s="446" t="s">
        <v>5292</v>
      </c>
      <c r="J41" s="446"/>
      <c r="K41" s="446"/>
    </row>
    <row r="42" spans="1:12">
      <c r="A42"/>
      <c r="C42" s="254"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8:J35">
    <cfRule type="cellIs" dxfId="59" priority="78"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00000"/>
  </sheetPr>
  <dimension ref="A1:L42"/>
  <sheetViews>
    <sheetView zoomScale="70" zoomScaleNormal="70" workbookViewId="0">
      <selection activeCell="O32" sqref="O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4"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2361</v>
      </c>
      <c r="D3" s="384" t="s">
        <v>12</v>
      </c>
      <c r="E3" s="384"/>
      <c r="F3" s="5" t="s">
        <v>4118</v>
      </c>
    </row>
    <row r="4" spans="1:12" ht="18" customHeight="1">
      <c r="A4" s="382" t="s">
        <v>77</v>
      </c>
      <c r="B4" s="382"/>
      <c r="C4" s="37" t="s">
        <v>2334</v>
      </c>
      <c r="D4" s="384" t="s">
        <v>15</v>
      </c>
      <c r="E4" s="384"/>
      <c r="F4" s="322">
        <f>'Running Hours'!B24</f>
        <v>33466</v>
      </c>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4119</v>
      </c>
      <c r="B8" s="31" t="s">
        <v>2336</v>
      </c>
      <c r="C8" s="31" t="s">
        <v>2337</v>
      </c>
      <c r="D8" s="43">
        <v>8000</v>
      </c>
      <c r="E8" s="13">
        <v>41662</v>
      </c>
      <c r="F8" s="13">
        <v>44175</v>
      </c>
      <c r="G8" s="27">
        <v>28130</v>
      </c>
      <c r="H8" s="22">
        <f>IF(I8&lt;=8000,$F$5+(I8/24),"error")</f>
        <v>44680</v>
      </c>
      <c r="I8" s="23">
        <f>D8-($F$4-G8)</f>
        <v>2664</v>
      </c>
      <c r="J8" s="17" t="str">
        <f t="shared" ref="J8:J35" si="0">IF(I8="","",IF(I8&lt;0,"OVERDUE","NOT DUE"))</f>
        <v>NOT DUE</v>
      </c>
      <c r="K8" s="31" t="s">
        <v>2356</v>
      </c>
      <c r="L8" s="20"/>
    </row>
    <row r="9" spans="1:12" ht="36" customHeight="1">
      <c r="A9" s="17" t="s">
        <v>4120</v>
      </c>
      <c r="B9" s="31" t="s">
        <v>2340</v>
      </c>
      <c r="C9" s="31" t="s">
        <v>2341</v>
      </c>
      <c r="D9" s="43">
        <v>8000</v>
      </c>
      <c r="E9" s="13">
        <v>41662</v>
      </c>
      <c r="F9" s="13">
        <v>44175</v>
      </c>
      <c r="G9" s="27">
        <v>28130</v>
      </c>
      <c r="H9" s="22">
        <f>IF(I9&lt;=8000,$F$5+(I9/24),"error")</f>
        <v>44680</v>
      </c>
      <c r="I9" s="23">
        <f t="shared" ref="I9:I17" si="1">D9-($F$4-G9)</f>
        <v>2664</v>
      </c>
      <c r="J9" s="17" t="str">
        <f t="shared" si="0"/>
        <v>NOT DUE</v>
      </c>
      <c r="K9" s="31"/>
      <c r="L9" s="20"/>
    </row>
    <row r="10" spans="1:12" ht="36" customHeight="1">
      <c r="A10" s="17" t="s">
        <v>4121</v>
      </c>
      <c r="B10" s="31" t="s">
        <v>2340</v>
      </c>
      <c r="C10" s="31" t="s">
        <v>2342</v>
      </c>
      <c r="D10" s="43">
        <v>20000</v>
      </c>
      <c r="E10" s="13">
        <v>41662</v>
      </c>
      <c r="F10" s="13">
        <v>43444</v>
      </c>
      <c r="G10" s="27">
        <v>20130</v>
      </c>
      <c r="H10" s="22">
        <f>IF(I10&lt;=20000,$F$5+(I10/24),"error")</f>
        <v>44846.666666666664</v>
      </c>
      <c r="I10" s="23">
        <f t="shared" si="1"/>
        <v>6664</v>
      </c>
      <c r="J10" s="17" t="str">
        <f t="shared" si="0"/>
        <v>NOT DUE</v>
      </c>
      <c r="K10" s="31"/>
      <c r="L10" s="20"/>
    </row>
    <row r="11" spans="1:12" ht="36" customHeight="1">
      <c r="A11" s="17" t="s">
        <v>4122</v>
      </c>
      <c r="B11" s="31" t="s">
        <v>2343</v>
      </c>
      <c r="C11" s="31" t="s">
        <v>2344</v>
      </c>
      <c r="D11" s="43">
        <v>8000</v>
      </c>
      <c r="E11" s="13">
        <v>41662</v>
      </c>
      <c r="F11" s="13">
        <v>44175</v>
      </c>
      <c r="G11" s="27">
        <v>28130</v>
      </c>
      <c r="H11" s="22">
        <f>IF(I11&lt;=8000,$F$5+(I11/24),"error")</f>
        <v>44680</v>
      </c>
      <c r="I11" s="23">
        <f t="shared" si="1"/>
        <v>2664</v>
      </c>
      <c r="J11" s="17" t="str">
        <f t="shared" si="0"/>
        <v>NOT DUE</v>
      </c>
      <c r="K11" s="31" t="s">
        <v>2357</v>
      </c>
      <c r="L11" s="20"/>
    </row>
    <row r="12" spans="1:12" ht="36" customHeight="1">
      <c r="A12" s="17" t="s">
        <v>4123</v>
      </c>
      <c r="B12" s="31" t="s">
        <v>2343</v>
      </c>
      <c r="C12" s="31" t="s">
        <v>2345</v>
      </c>
      <c r="D12" s="43">
        <v>20000</v>
      </c>
      <c r="E12" s="13">
        <v>41662</v>
      </c>
      <c r="F12" s="13">
        <v>43444</v>
      </c>
      <c r="G12" s="27">
        <v>20130</v>
      </c>
      <c r="H12" s="22">
        <f>IF(I12&lt;=20000,$F$5+(I12/24),"error")</f>
        <v>44846.666666666664</v>
      </c>
      <c r="I12" s="23">
        <f t="shared" si="1"/>
        <v>6664</v>
      </c>
      <c r="J12" s="17" t="str">
        <f t="shared" si="0"/>
        <v>NOT DUE</v>
      </c>
      <c r="K12" s="31"/>
      <c r="L12" s="20"/>
    </row>
    <row r="13" spans="1:12" ht="36" customHeight="1">
      <c r="A13" s="17" t="s">
        <v>4124</v>
      </c>
      <c r="B13" s="31" t="s">
        <v>2346</v>
      </c>
      <c r="C13" s="31" t="s">
        <v>2347</v>
      </c>
      <c r="D13" s="43">
        <v>8000</v>
      </c>
      <c r="E13" s="13">
        <v>41662</v>
      </c>
      <c r="F13" s="13">
        <v>44175</v>
      </c>
      <c r="G13" s="27">
        <v>28130</v>
      </c>
      <c r="H13" s="22">
        <f>IF(I13&lt;=8000,$F$5+(I13/24),"error")</f>
        <v>44680</v>
      </c>
      <c r="I13" s="23">
        <f t="shared" si="1"/>
        <v>2664</v>
      </c>
      <c r="J13" s="17" t="str">
        <f t="shared" si="0"/>
        <v>NOT DUE</v>
      </c>
      <c r="K13" s="31"/>
      <c r="L13" s="20"/>
    </row>
    <row r="14" spans="1:12" ht="36" customHeight="1">
      <c r="A14" s="17" t="s">
        <v>4125</v>
      </c>
      <c r="B14" s="31" t="s">
        <v>2346</v>
      </c>
      <c r="C14" s="31" t="s">
        <v>2342</v>
      </c>
      <c r="D14" s="43">
        <v>20000</v>
      </c>
      <c r="E14" s="13">
        <v>41662</v>
      </c>
      <c r="F14" s="13">
        <v>43444</v>
      </c>
      <c r="G14" s="27">
        <v>20130</v>
      </c>
      <c r="H14" s="22">
        <f t="shared" ref="H14:H16" si="2">IF(I14&lt;=20000,$F$5+(I14/24),"error")</f>
        <v>44846.666666666664</v>
      </c>
      <c r="I14" s="23">
        <f t="shared" si="1"/>
        <v>6664</v>
      </c>
      <c r="J14" s="17" t="str">
        <f t="shared" si="0"/>
        <v>NOT DUE</v>
      </c>
      <c r="K14" s="31"/>
      <c r="L14" s="20"/>
    </row>
    <row r="15" spans="1:12" ht="36" customHeight="1">
      <c r="A15" s="17" t="s">
        <v>4126</v>
      </c>
      <c r="B15" s="31" t="s">
        <v>1963</v>
      </c>
      <c r="C15" s="31" t="s">
        <v>2348</v>
      </c>
      <c r="D15" s="43">
        <v>20000</v>
      </c>
      <c r="E15" s="13">
        <v>41662</v>
      </c>
      <c r="F15" s="13">
        <v>43444</v>
      </c>
      <c r="G15" s="27">
        <v>20130</v>
      </c>
      <c r="H15" s="22">
        <f t="shared" si="2"/>
        <v>44846.666666666664</v>
      </c>
      <c r="I15" s="23">
        <f t="shared" si="1"/>
        <v>6664</v>
      </c>
      <c r="J15" s="17" t="str">
        <f t="shared" si="0"/>
        <v>NOT DUE</v>
      </c>
      <c r="K15" s="31" t="s">
        <v>2358</v>
      </c>
      <c r="L15" s="20"/>
    </row>
    <row r="16" spans="1:12" ht="36" customHeight="1">
      <c r="A16" s="17" t="s">
        <v>4127</v>
      </c>
      <c r="B16" s="31" t="s">
        <v>2349</v>
      </c>
      <c r="C16" s="31" t="s">
        <v>2350</v>
      </c>
      <c r="D16" s="43">
        <v>20000</v>
      </c>
      <c r="E16" s="13">
        <v>41662</v>
      </c>
      <c r="F16" s="13">
        <v>43444</v>
      </c>
      <c r="G16" s="27">
        <v>20130</v>
      </c>
      <c r="H16" s="22">
        <f t="shared" si="2"/>
        <v>44846.666666666664</v>
      </c>
      <c r="I16" s="23">
        <f t="shared" si="1"/>
        <v>6664</v>
      </c>
      <c r="J16" s="17" t="str">
        <f t="shared" si="0"/>
        <v>NOT DUE</v>
      </c>
      <c r="K16" s="31" t="s">
        <v>2359</v>
      </c>
      <c r="L16" s="20"/>
    </row>
    <row r="17" spans="1:12" ht="36" customHeight="1">
      <c r="A17" s="17" t="s">
        <v>4128</v>
      </c>
      <c r="B17" s="31" t="s">
        <v>4468</v>
      </c>
      <c r="C17" s="31" t="s">
        <v>2352</v>
      </c>
      <c r="D17" s="43">
        <v>8000</v>
      </c>
      <c r="E17" s="13">
        <v>41662</v>
      </c>
      <c r="F17" s="13">
        <v>44175</v>
      </c>
      <c r="G17" s="27">
        <v>28130</v>
      </c>
      <c r="H17" s="22">
        <f>IF(I17&lt;=8000,$F$5+(I17/24),"error")</f>
        <v>44680</v>
      </c>
      <c r="I17" s="23">
        <f t="shared" si="1"/>
        <v>2664</v>
      </c>
      <c r="J17" s="17" t="str">
        <f t="shared" si="0"/>
        <v>NOT DUE</v>
      </c>
      <c r="K17" s="31"/>
      <c r="L17" s="20"/>
    </row>
    <row r="18" spans="1:12" ht="36" customHeight="1">
      <c r="A18" s="17" t="s">
        <v>4129</v>
      </c>
      <c r="B18" s="31" t="s">
        <v>1765</v>
      </c>
      <c r="C18" s="31" t="s">
        <v>1766</v>
      </c>
      <c r="D18" s="43" t="s">
        <v>1</v>
      </c>
      <c r="E18" s="13">
        <v>41662</v>
      </c>
      <c r="F18" s="13">
        <f>'CMP01 Main Air Compressor No.1'!F33</f>
        <v>44570</v>
      </c>
      <c r="G18" s="154"/>
      <c r="H18" s="15">
        <f>DATE(YEAR(F18),MONTH(F18),DAY(F18)+1)</f>
        <v>44571</v>
      </c>
      <c r="I18" s="16">
        <f t="shared" ref="I18:I35" ca="1" si="3">IF(ISBLANK(H18),"",H18-DATE(YEAR(NOW()),MONTH(NOW()),DAY(NOW())))</f>
        <v>1</v>
      </c>
      <c r="J18" s="17" t="str">
        <f t="shared" ca="1" si="0"/>
        <v>NOT DUE</v>
      </c>
      <c r="K18" s="31" t="s">
        <v>1797</v>
      </c>
      <c r="L18" s="20"/>
    </row>
    <row r="19" spans="1:12" ht="36" customHeight="1">
      <c r="A19" s="17" t="s">
        <v>4130</v>
      </c>
      <c r="B19" s="31" t="s">
        <v>1767</v>
      </c>
      <c r="C19" s="31" t="s">
        <v>1768</v>
      </c>
      <c r="D19" s="43" t="s">
        <v>1</v>
      </c>
      <c r="E19" s="13">
        <v>41662</v>
      </c>
      <c r="F19" s="13">
        <f>'CMP01 Main Air Compressor No.1'!F34</f>
        <v>44570</v>
      </c>
      <c r="G19" s="154"/>
      <c r="H19" s="15">
        <f>DATE(YEAR(F19),MONTH(F19),DAY(F19)+1)</f>
        <v>44571</v>
      </c>
      <c r="I19" s="16">
        <f t="shared" ca="1" si="3"/>
        <v>1</v>
      </c>
      <c r="J19" s="17" t="str">
        <f t="shared" ca="1" si="0"/>
        <v>NOT DUE</v>
      </c>
      <c r="K19" s="31" t="s">
        <v>1798</v>
      </c>
      <c r="L19" s="20"/>
    </row>
    <row r="20" spans="1:12" ht="36" customHeight="1">
      <c r="A20" s="17" t="s">
        <v>4131</v>
      </c>
      <c r="B20" s="31" t="s">
        <v>1769</v>
      </c>
      <c r="C20" s="31" t="s">
        <v>1770</v>
      </c>
      <c r="D20" s="43" t="s">
        <v>1</v>
      </c>
      <c r="E20" s="13">
        <v>41662</v>
      </c>
      <c r="F20" s="13">
        <f>'CMP01 Main Air Compressor No.1'!F35</f>
        <v>44570</v>
      </c>
      <c r="G20" s="154"/>
      <c r="H20" s="15">
        <f>DATE(YEAR(F20),MONTH(F20),DAY(F20)+1)</f>
        <v>44571</v>
      </c>
      <c r="I20" s="16">
        <f t="shared" ca="1" si="3"/>
        <v>1</v>
      </c>
      <c r="J20" s="17" t="str">
        <f t="shared" ca="1" si="0"/>
        <v>NOT DUE</v>
      </c>
      <c r="K20" s="31" t="s">
        <v>1799</v>
      </c>
      <c r="L20" s="20"/>
    </row>
    <row r="21" spans="1:12" ht="36" customHeight="1">
      <c r="A21" s="17" t="s">
        <v>4132</v>
      </c>
      <c r="B21" s="31" t="s">
        <v>1771</v>
      </c>
      <c r="C21" s="31" t="s">
        <v>1772</v>
      </c>
      <c r="D21" s="43" t="s">
        <v>4</v>
      </c>
      <c r="E21" s="13">
        <v>41662</v>
      </c>
      <c r="F21" s="13">
        <f>'CMP01 Main Air Compressor No.1'!F36</f>
        <v>44569</v>
      </c>
      <c r="G21" s="154"/>
      <c r="H21" s="15">
        <f>EDATE(F21-1,1)</f>
        <v>44599</v>
      </c>
      <c r="I21" s="16">
        <f t="shared" ca="1" si="3"/>
        <v>29</v>
      </c>
      <c r="J21" s="17" t="str">
        <f t="shared" ca="1" si="0"/>
        <v>NOT DUE</v>
      </c>
      <c r="K21" s="31" t="s">
        <v>1800</v>
      </c>
      <c r="L21" s="20"/>
    </row>
    <row r="22" spans="1:12" ht="36" customHeight="1">
      <c r="A22" s="17" t="s">
        <v>4133</v>
      </c>
      <c r="B22" s="31" t="s">
        <v>1773</v>
      </c>
      <c r="C22" s="31" t="s">
        <v>1774</v>
      </c>
      <c r="D22" s="43" t="s">
        <v>1</v>
      </c>
      <c r="E22" s="13">
        <v>41662</v>
      </c>
      <c r="F22" s="13">
        <f>'CMP01 Main Air Compressor No.1'!F37</f>
        <v>44570</v>
      </c>
      <c r="G22" s="154"/>
      <c r="H22" s="15">
        <f>DATE(YEAR(F22),MONTH(F22),DAY(F22)+1)</f>
        <v>44571</v>
      </c>
      <c r="I22" s="16">
        <f t="shared" ca="1" si="3"/>
        <v>1</v>
      </c>
      <c r="J22" s="17" t="str">
        <f t="shared" ca="1" si="0"/>
        <v>NOT DUE</v>
      </c>
      <c r="K22" s="31" t="s">
        <v>1801</v>
      </c>
      <c r="L22" s="20"/>
    </row>
    <row r="23" spans="1:12" ht="36" customHeight="1">
      <c r="A23" s="17" t="s">
        <v>4134</v>
      </c>
      <c r="B23" s="31" t="s">
        <v>1775</v>
      </c>
      <c r="C23" s="31" t="s">
        <v>1776</v>
      </c>
      <c r="D23" s="43" t="s">
        <v>1</v>
      </c>
      <c r="E23" s="13">
        <v>41662</v>
      </c>
      <c r="F23" s="13">
        <f>'CMP01 Main Air Compressor No.1'!F38</f>
        <v>44570</v>
      </c>
      <c r="G23" s="154"/>
      <c r="H23" s="15">
        <f>DATE(YEAR(F23),MONTH(F23),DAY(F23)+1)</f>
        <v>44571</v>
      </c>
      <c r="I23" s="16">
        <f t="shared" ca="1" si="3"/>
        <v>1</v>
      </c>
      <c r="J23" s="17" t="str">
        <f t="shared" ca="1" si="0"/>
        <v>NOT DUE</v>
      </c>
      <c r="K23" s="31" t="s">
        <v>1802</v>
      </c>
      <c r="L23" s="20"/>
    </row>
    <row r="24" spans="1:12" ht="36" customHeight="1">
      <c r="A24" s="17" t="s">
        <v>4135</v>
      </c>
      <c r="B24" s="31" t="s">
        <v>1777</v>
      </c>
      <c r="C24" s="31" t="s">
        <v>1778</v>
      </c>
      <c r="D24" s="43" t="s">
        <v>1</v>
      </c>
      <c r="E24" s="13">
        <v>41662</v>
      </c>
      <c r="F24" s="13">
        <f>'CMP01 Main Air Compressor No.1'!F39</f>
        <v>44570</v>
      </c>
      <c r="G24" s="154"/>
      <c r="H24" s="15">
        <f>DATE(YEAR(F24),MONTH(F24),DAY(F24)+1)</f>
        <v>44571</v>
      </c>
      <c r="I24" s="16">
        <f t="shared" ca="1" si="3"/>
        <v>1</v>
      </c>
      <c r="J24" s="17" t="str">
        <f t="shared" ca="1" si="0"/>
        <v>NOT DUE</v>
      </c>
      <c r="K24" s="31" t="s">
        <v>1802</v>
      </c>
      <c r="L24" s="20"/>
    </row>
    <row r="25" spans="1:12" ht="36" customHeight="1">
      <c r="A25" s="17" t="s">
        <v>4136</v>
      </c>
      <c r="B25" s="31" t="s">
        <v>1779</v>
      </c>
      <c r="C25" s="31" t="s">
        <v>1766</v>
      </c>
      <c r="D25" s="43" t="s">
        <v>1</v>
      </c>
      <c r="E25" s="13">
        <v>41662</v>
      </c>
      <c r="F25" s="13">
        <f>'CMP01 Main Air Compressor No.1'!F40</f>
        <v>44570</v>
      </c>
      <c r="G25" s="154"/>
      <c r="H25" s="15">
        <f>DATE(YEAR(F25),MONTH(F25),DAY(F25)+1)</f>
        <v>44571</v>
      </c>
      <c r="I25" s="16">
        <f t="shared" ca="1" si="3"/>
        <v>1</v>
      </c>
      <c r="J25" s="17" t="str">
        <f t="shared" ca="1" si="0"/>
        <v>NOT DUE</v>
      </c>
      <c r="K25" s="31" t="s">
        <v>1802</v>
      </c>
      <c r="L25" s="20"/>
    </row>
    <row r="26" spans="1:12" ht="36" customHeight="1">
      <c r="A26" s="17" t="s">
        <v>4137</v>
      </c>
      <c r="B26" s="31" t="s">
        <v>1780</v>
      </c>
      <c r="C26" s="31" t="s">
        <v>1781</v>
      </c>
      <c r="D26" s="43" t="s">
        <v>0</v>
      </c>
      <c r="E26" s="13">
        <v>41662</v>
      </c>
      <c r="F26" s="13">
        <f>'CMP01 Main Air Compressor No.1'!F43</f>
        <v>44544</v>
      </c>
      <c r="G26" s="154"/>
      <c r="H26" s="15">
        <f>DATE(YEAR(F26),MONTH(F26)+3,DAY(F26)-1)</f>
        <v>44633</v>
      </c>
      <c r="I26" s="16">
        <f t="shared" ca="1" si="3"/>
        <v>63</v>
      </c>
      <c r="J26" s="17" t="str">
        <f t="shared" ca="1" si="0"/>
        <v>NOT DUE</v>
      </c>
      <c r="K26" s="31" t="s">
        <v>1802</v>
      </c>
      <c r="L26" s="20"/>
    </row>
    <row r="27" spans="1:12" ht="36" customHeight="1">
      <c r="A27" s="17" t="s">
        <v>4138</v>
      </c>
      <c r="B27" s="31" t="s">
        <v>1782</v>
      </c>
      <c r="C27" s="31"/>
      <c r="D27" s="43" t="s">
        <v>4</v>
      </c>
      <c r="E27" s="13">
        <v>41662</v>
      </c>
      <c r="F27" s="13">
        <f>'CMP01 Main Air Compressor No.1'!F36</f>
        <v>44569</v>
      </c>
      <c r="G27" s="154"/>
      <c r="H27" s="15">
        <f>EDATE(F27-1,1)</f>
        <v>44599</v>
      </c>
      <c r="I27" s="16">
        <f t="shared" ca="1" si="3"/>
        <v>29</v>
      </c>
      <c r="J27" s="17" t="str">
        <f t="shared" ca="1" si="0"/>
        <v>NOT DUE</v>
      </c>
      <c r="K27" s="31"/>
      <c r="L27" s="20"/>
    </row>
    <row r="28" spans="1:12" ht="36" customHeight="1">
      <c r="A28" s="17" t="s">
        <v>4139</v>
      </c>
      <c r="B28" s="31" t="s">
        <v>1783</v>
      </c>
      <c r="C28" s="31" t="s">
        <v>1784</v>
      </c>
      <c r="D28" s="43" t="s">
        <v>0</v>
      </c>
      <c r="E28" s="13">
        <v>41662</v>
      </c>
      <c r="F28" s="13">
        <f>'CMP01 Main Air Compressor No.1'!F43</f>
        <v>44544</v>
      </c>
      <c r="G28" s="154"/>
      <c r="H28" s="15">
        <f>DATE(YEAR(F28),MONTH(F28)+3,DAY(F28)-1)</f>
        <v>44633</v>
      </c>
      <c r="I28" s="16">
        <f t="shared" ca="1" si="3"/>
        <v>63</v>
      </c>
      <c r="J28" s="17" t="str">
        <f t="shared" ca="1" si="0"/>
        <v>NOT DUE</v>
      </c>
      <c r="K28" s="31" t="s">
        <v>1803</v>
      </c>
      <c r="L28" s="20"/>
    </row>
    <row r="29" spans="1:12" ht="36" customHeight="1">
      <c r="A29" s="17" t="s">
        <v>4140</v>
      </c>
      <c r="B29" s="31" t="s">
        <v>2355</v>
      </c>
      <c r="C29" s="31"/>
      <c r="D29" s="43" t="s">
        <v>1</v>
      </c>
      <c r="E29" s="13">
        <v>41662</v>
      </c>
      <c r="F29" s="13">
        <f>'CMP01 Main Air Compressor No.1'!F33</f>
        <v>44570</v>
      </c>
      <c r="G29" s="154"/>
      <c r="H29" s="15">
        <f>DATE(YEAR(F29),MONTH(F29),DAY(F29)+1)</f>
        <v>44571</v>
      </c>
      <c r="I29" s="16">
        <f t="shared" ca="1" si="3"/>
        <v>1</v>
      </c>
      <c r="J29" s="17" t="str">
        <f t="shared" ca="1" si="0"/>
        <v>NOT DUE</v>
      </c>
      <c r="K29" s="31" t="s">
        <v>1803</v>
      </c>
      <c r="L29" s="20"/>
    </row>
    <row r="30" spans="1:12" ht="36" customHeight="1">
      <c r="A30" s="17" t="s">
        <v>4141</v>
      </c>
      <c r="B30" s="31" t="s">
        <v>1785</v>
      </c>
      <c r="C30" s="31" t="s">
        <v>1786</v>
      </c>
      <c r="D30" s="43" t="s">
        <v>377</v>
      </c>
      <c r="E30" s="13">
        <v>41662</v>
      </c>
      <c r="F30" s="13">
        <v>44475</v>
      </c>
      <c r="G30" s="154"/>
      <c r="H30" s="15">
        <f t="shared" ref="H30:H35" si="4">DATE(YEAR(F30)+1,MONTH(F30),DAY(F30)-1)</f>
        <v>44839</v>
      </c>
      <c r="I30" s="16">
        <f t="shared" ca="1" si="3"/>
        <v>269</v>
      </c>
      <c r="J30" s="17" t="str">
        <f t="shared" ca="1" si="0"/>
        <v>NOT DUE</v>
      </c>
      <c r="K30" s="31" t="s">
        <v>1803</v>
      </c>
      <c r="L30" s="20"/>
    </row>
    <row r="31" spans="1:12" ht="36" customHeight="1">
      <c r="A31" s="17" t="s">
        <v>4142</v>
      </c>
      <c r="B31" s="31" t="s">
        <v>1787</v>
      </c>
      <c r="C31" s="31" t="s">
        <v>1788</v>
      </c>
      <c r="D31" s="43" t="s">
        <v>377</v>
      </c>
      <c r="E31" s="13">
        <v>41662</v>
      </c>
      <c r="F31" s="13">
        <v>44475</v>
      </c>
      <c r="G31" s="154"/>
      <c r="H31" s="15">
        <f t="shared" si="4"/>
        <v>44839</v>
      </c>
      <c r="I31" s="16">
        <f t="shared" ca="1" si="3"/>
        <v>269</v>
      </c>
      <c r="J31" s="17" t="str">
        <f t="shared" ca="1" si="0"/>
        <v>NOT DUE</v>
      </c>
      <c r="K31" s="31" t="s">
        <v>1804</v>
      </c>
      <c r="L31" s="20"/>
    </row>
    <row r="32" spans="1:12" ht="36" customHeight="1">
      <c r="A32" s="17" t="s">
        <v>4143</v>
      </c>
      <c r="B32" s="31" t="s">
        <v>1789</v>
      </c>
      <c r="C32" s="31" t="s">
        <v>1790</v>
      </c>
      <c r="D32" s="43" t="s">
        <v>377</v>
      </c>
      <c r="E32" s="13">
        <v>41662</v>
      </c>
      <c r="F32" s="13">
        <v>44475</v>
      </c>
      <c r="G32" s="154"/>
      <c r="H32" s="15">
        <f t="shared" si="4"/>
        <v>44839</v>
      </c>
      <c r="I32" s="16">
        <f t="shared" ca="1" si="3"/>
        <v>269</v>
      </c>
      <c r="J32" s="17" t="str">
        <f t="shared" ca="1" si="0"/>
        <v>NOT DUE</v>
      </c>
      <c r="K32" s="31" t="s">
        <v>1804</v>
      </c>
      <c r="L32" s="20"/>
    </row>
    <row r="33" spans="1:12" ht="36" customHeight="1">
      <c r="A33" s="17" t="s">
        <v>4144</v>
      </c>
      <c r="B33" s="31" t="s">
        <v>1791</v>
      </c>
      <c r="C33" s="31" t="s">
        <v>1792</v>
      </c>
      <c r="D33" s="43" t="s">
        <v>377</v>
      </c>
      <c r="E33" s="13">
        <v>41662</v>
      </c>
      <c r="F33" s="13">
        <v>44475</v>
      </c>
      <c r="G33" s="154"/>
      <c r="H33" s="15">
        <f t="shared" si="4"/>
        <v>44839</v>
      </c>
      <c r="I33" s="16">
        <f t="shared" ca="1" si="3"/>
        <v>269</v>
      </c>
      <c r="J33" s="17" t="str">
        <f t="shared" ca="1" si="0"/>
        <v>NOT DUE</v>
      </c>
      <c r="K33" s="31" t="s">
        <v>1804</v>
      </c>
      <c r="L33" s="20"/>
    </row>
    <row r="34" spans="1:12" ht="36" customHeight="1">
      <c r="A34" s="17" t="s">
        <v>4145</v>
      </c>
      <c r="B34" s="31" t="s">
        <v>1793</v>
      </c>
      <c r="C34" s="31" t="s">
        <v>1794</v>
      </c>
      <c r="D34" s="43" t="s">
        <v>377</v>
      </c>
      <c r="E34" s="13">
        <v>41662</v>
      </c>
      <c r="F34" s="13">
        <v>44475</v>
      </c>
      <c r="G34" s="154"/>
      <c r="H34" s="15">
        <f t="shared" si="4"/>
        <v>44839</v>
      </c>
      <c r="I34" s="16">
        <f t="shared" ca="1" si="3"/>
        <v>269</v>
      </c>
      <c r="J34" s="17" t="str">
        <f t="shared" ca="1" si="0"/>
        <v>NOT DUE</v>
      </c>
      <c r="K34" s="31" t="s">
        <v>1805</v>
      </c>
      <c r="L34" s="20"/>
    </row>
    <row r="35" spans="1:12" ht="36" customHeight="1">
      <c r="A35" s="17" t="s">
        <v>4146</v>
      </c>
      <c r="B35" s="31" t="s">
        <v>1806</v>
      </c>
      <c r="C35" s="31" t="s">
        <v>1807</v>
      </c>
      <c r="D35" s="43" t="s">
        <v>377</v>
      </c>
      <c r="E35" s="13">
        <v>41662</v>
      </c>
      <c r="F35" s="13">
        <v>44475</v>
      </c>
      <c r="G35" s="154"/>
      <c r="H35" s="15">
        <f t="shared" si="4"/>
        <v>44839</v>
      </c>
      <c r="I35" s="16">
        <f t="shared" ca="1" si="3"/>
        <v>269</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0" t="s">
        <v>5304</v>
      </c>
      <c r="F41" s="380"/>
      <c r="G41" s="380"/>
      <c r="I41" s="446" t="s">
        <v>5292</v>
      </c>
      <c r="J41" s="446"/>
      <c r="K41" s="446"/>
    </row>
    <row r="42" spans="1:12">
      <c r="A42"/>
      <c r="C42" s="254" t="s">
        <v>5146</v>
      </c>
      <c r="D42"/>
      <c r="E42" s="381" t="s">
        <v>5147</v>
      </c>
      <c r="F42" s="381"/>
      <c r="G42" s="381"/>
      <c r="I42" s="381" t="s">
        <v>5148</v>
      </c>
      <c r="J42" s="381"/>
      <c r="K42" s="381"/>
    </row>
  </sheetData>
  <sheetProtection selectLockedCells="1"/>
  <mergeCells count="13">
    <mergeCell ref="A4:B4"/>
    <mergeCell ref="D4:E4"/>
    <mergeCell ref="D3:E3"/>
    <mergeCell ref="A3:B3"/>
    <mergeCell ref="A1:B1"/>
    <mergeCell ref="D1:E1"/>
    <mergeCell ref="A2:B2"/>
    <mergeCell ref="D2:E2"/>
    <mergeCell ref="E41:G41"/>
    <mergeCell ref="I41:K41"/>
    <mergeCell ref="E42:G42"/>
    <mergeCell ref="I42:K42"/>
    <mergeCell ref="A5:B5"/>
  </mergeCells>
  <conditionalFormatting sqref="J8:J35">
    <cfRule type="cellIs" dxfId="58"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C00000"/>
  </sheetPr>
  <dimension ref="A1:L42"/>
  <sheetViews>
    <sheetView topLeftCell="B19"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5.285156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2362</v>
      </c>
      <c r="D3" s="384" t="s">
        <v>12</v>
      </c>
      <c r="E3" s="384"/>
      <c r="F3" s="5" t="s">
        <v>4060</v>
      </c>
    </row>
    <row r="4" spans="1:12" ht="18" customHeight="1">
      <c r="A4" s="382" t="s">
        <v>77</v>
      </c>
      <c r="B4" s="382"/>
      <c r="C4" s="37" t="s">
        <v>2363</v>
      </c>
      <c r="D4" s="384" t="s">
        <v>15</v>
      </c>
      <c r="E4" s="384"/>
      <c r="F4" s="322">
        <f>'Running Hours'!B25</f>
        <v>33255.699999999997</v>
      </c>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4061</v>
      </c>
      <c r="B8" s="31" t="s">
        <v>2336</v>
      </c>
      <c r="C8" s="31" t="s">
        <v>2337</v>
      </c>
      <c r="D8" s="43">
        <v>8000</v>
      </c>
      <c r="E8" s="13">
        <v>41662</v>
      </c>
      <c r="F8" s="13">
        <v>44269</v>
      </c>
      <c r="G8" s="27">
        <v>30209.9</v>
      </c>
      <c r="H8" s="22">
        <f>IF(I8&lt;=8000,$F$5+(I8/24),"error")</f>
        <v>44775.425000000003</v>
      </c>
      <c r="I8" s="23">
        <f>D8-($F$4-G8)</f>
        <v>4954.2000000000044</v>
      </c>
      <c r="J8" s="17" t="str">
        <f t="shared" ref="J8:J35" si="0">IF(I8="","",IF(I8&lt;0,"OVERDUE","NOT DUE"))</f>
        <v>NOT DUE</v>
      </c>
      <c r="K8" s="31" t="s">
        <v>2356</v>
      </c>
      <c r="L8" s="20"/>
    </row>
    <row r="9" spans="1:12" ht="36" customHeight="1">
      <c r="A9" s="17" t="s">
        <v>4062</v>
      </c>
      <c r="B9" s="31" t="s">
        <v>2340</v>
      </c>
      <c r="C9" s="31" t="s">
        <v>2341</v>
      </c>
      <c r="D9" s="43">
        <v>8000</v>
      </c>
      <c r="E9" s="13">
        <v>41662</v>
      </c>
      <c r="F9" s="13">
        <v>44269</v>
      </c>
      <c r="G9" s="27">
        <v>30209.9</v>
      </c>
      <c r="H9" s="22">
        <f>IF(I9&lt;=8000,$F$5+(I9/24),"error")</f>
        <v>44775.425000000003</v>
      </c>
      <c r="I9" s="23">
        <f t="shared" ref="I9:I17" si="1">D9-($F$4-G9)</f>
        <v>4954.2000000000044</v>
      </c>
      <c r="J9" s="17" t="str">
        <f t="shared" si="0"/>
        <v>NOT DUE</v>
      </c>
      <c r="K9" s="31"/>
      <c r="L9" s="20"/>
    </row>
    <row r="10" spans="1:12" ht="36" customHeight="1">
      <c r="A10" s="17" t="s">
        <v>4063</v>
      </c>
      <c r="B10" s="31" t="s">
        <v>2340</v>
      </c>
      <c r="C10" s="31" t="s">
        <v>2342</v>
      </c>
      <c r="D10" s="43">
        <v>20000</v>
      </c>
      <c r="E10" s="13">
        <v>41662</v>
      </c>
      <c r="F10" s="13">
        <v>43444</v>
      </c>
      <c r="G10" s="27">
        <v>22070</v>
      </c>
      <c r="H10" s="22">
        <f>IF(I10&lt;=20000,$F$5+(I10/24),"error")</f>
        <v>44936.262499999997</v>
      </c>
      <c r="I10" s="23">
        <f t="shared" si="1"/>
        <v>8814.3000000000029</v>
      </c>
      <c r="J10" s="17" t="str">
        <f t="shared" si="0"/>
        <v>NOT DUE</v>
      </c>
      <c r="K10" s="31"/>
      <c r="L10" s="20"/>
    </row>
    <row r="11" spans="1:12" ht="36" customHeight="1">
      <c r="A11" s="17" t="s">
        <v>4064</v>
      </c>
      <c r="B11" s="31" t="s">
        <v>2343</v>
      </c>
      <c r="C11" s="31" t="s">
        <v>2344</v>
      </c>
      <c r="D11" s="43">
        <v>8000</v>
      </c>
      <c r="E11" s="13">
        <v>41662</v>
      </c>
      <c r="F11" s="13">
        <v>44269</v>
      </c>
      <c r="G11" s="27">
        <v>30209.9</v>
      </c>
      <c r="H11" s="22">
        <f>IF(I11&lt;=8000,$F$5+(I11/24),"error")</f>
        <v>44775.425000000003</v>
      </c>
      <c r="I11" s="23">
        <f t="shared" si="1"/>
        <v>4954.2000000000044</v>
      </c>
      <c r="J11" s="17" t="str">
        <f t="shared" si="0"/>
        <v>NOT DUE</v>
      </c>
      <c r="K11" s="31" t="s">
        <v>2357</v>
      </c>
      <c r="L11" s="20"/>
    </row>
    <row r="12" spans="1:12" ht="36" customHeight="1">
      <c r="A12" s="17" t="s">
        <v>4065</v>
      </c>
      <c r="B12" s="31" t="s">
        <v>2343</v>
      </c>
      <c r="C12" s="31" t="s">
        <v>2345</v>
      </c>
      <c r="D12" s="43">
        <v>20000</v>
      </c>
      <c r="E12" s="13">
        <v>41662</v>
      </c>
      <c r="F12" s="13">
        <v>43444</v>
      </c>
      <c r="G12" s="27">
        <v>22070</v>
      </c>
      <c r="H12" s="22">
        <f>IF(I12&lt;=20000,$F$5+(I12/24),"error")</f>
        <v>44936.262499999997</v>
      </c>
      <c r="I12" s="23">
        <f t="shared" si="1"/>
        <v>8814.3000000000029</v>
      </c>
      <c r="J12" s="17" t="str">
        <f t="shared" si="0"/>
        <v>NOT DUE</v>
      </c>
      <c r="K12" s="31"/>
      <c r="L12" s="20"/>
    </row>
    <row r="13" spans="1:12" ht="36" customHeight="1">
      <c r="A13" s="17" t="s">
        <v>4066</v>
      </c>
      <c r="B13" s="31" t="s">
        <v>2346</v>
      </c>
      <c r="C13" s="31" t="s">
        <v>2347</v>
      </c>
      <c r="D13" s="43">
        <v>8000</v>
      </c>
      <c r="E13" s="13">
        <v>41662</v>
      </c>
      <c r="F13" s="13">
        <v>44269</v>
      </c>
      <c r="G13" s="27">
        <v>30209.9</v>
      </c>
      <c r="H13" s="22">
        <f>IF(I13&lt;=8000,$F$5+(I13/24),"error")</f>
        <v>44775.425000000003</v>
      </c>
      <c r="I13" s="23">
        <f t="shared" si="1"/>
        <v>4954.2000000000044</v>
      </c>
      <c r="J13" s="17" t="str">
        <f t="shared" si="0"/>
        <v>NOT DUE</v>
      </c>
      <c r="K13" s="31"/>
      <c r="L13" s="20"/>
    </row>
    <row r="14" spans="1:12" ht="36" customHeight="1">
      <c r="A14" s="17" t="s">
        <v>4067</v>
      </c>
      <c r="B14" s="31" t="s">
        <v>2346</v>
      </c>
      <c r="C14" s="31" t="s">
        <v>2342</v>
      </c>
      <c r="D14" s="43">
        <v>20000</v>
      </c>
      <c r="E14" s="13">
        <v>41662</v>
      </c>
      <c r="F14" s="13">
        <v>43444</v>
      </c>
      <c r="G14" s="27">
        <v>22070</v>
      </c>
      <c r="H14" s="22">
        <f>IF(I14&lt;=20000,$F$5+(I14/24),"error")</f>
        <v>44936.262499999997</v>
      </c>
      <c r="I14" s="23">
        <f t="shared" si="1"/>
        <v>8814.3000000000029</v>
      </c>
      <c r="J14" s="17" t="str">
        <f t="shared" si="0"/>
        <v>NOT DUE</v>
      </c>
      <c r="K14" s="31"/>
      <c r="L14" s="20"/>
    </row>
    <row r="15" spans="1:12" ht="36" customHeight="1">
      <c r="A15" s="17" t="s">
        <v>4068</v>
      </c>
      <c r="B15" s="31" t="s">
        <v>1963</v>
      </c>
      <c r="C15" s="31" t="s">
        <v>2348</v>
      </c>
      <c r="D15" s="43">
        <v>8000</v>
      </c>
      <c r="E15" s="13">
        <v>41662</v>
      </c>
      <c r="F15" s="13">
        <v>44269</v>
      </c>
      <c r="G15" s="27">
        <v>30209.9</v>
      </c>
      <c r="H15" s="22">
        <f t="shared" ref="H15:H17" si="2">IF(I15&lt;=8000,$F$5+(I15/24),"error")</f>
        <v>44775.425000000003</v>
      </c>
      <c r="I15" s="23">
        <f t="shared" si="1"/>
        <v>4954.2000000000044</v>
      </c>
      <c r="J15" s="17" t="str">
        <f t="shared" si="0"/>
        <v>NOT DUE</v>
      </c>
      <c r="K15" s="31" t="s">
        <v>2358</v>
      </c>
      <c r="L15" s="20"/>
    </row>
    <row r="16" spans="1:12" ht="36" customHeight="1">
      <c r="A16" s="17" t="s">
        <v>4069</v>
      </c>
      <c r="B16" s="31" t="s">
        <v>2349</v>
      </c>
      <c r="C16" s="31" t="s">
        <v>2350</v>
      </c>
      <c r="D16" s="43">
        <v>8000</v>
      </c>
      <c r="E16" s="13">
        <v>41662</v>
      </c>
      <c r="F16" s="13">
        <v>44269</v>
      </c>
      <c r="G16" s="27">
        <v>30209.9</v>
      </c>
      <c r="H16" s="22">
        <f t="shared" si="2"/>
        <v>44775.425000000003</v>
      </c>
      <c r="I16" s="23">
        <f t="shared" si="1"/>
        <v>4954.2000000000044</v>
      </c>
      <c r="J16" s="17" t="str">
        <f t="shared" si="0"/>
        <v>NOT DUE</v>
      </c>
      <c r="K16" s="31" t="s">
        <v>2359</v>
      </c>
      <c r="L16" s="20"/>
    </row>
    <row r="17" spans="1:12" ht="36" customHeight="1">
      <c r="A17" s="17" t="s">
        <v>4070</v>
      </c>
      <c r="B17" s="31" t="s">
        <v>4468</v>
      </c>
      <c r="C17" s="31" t="s">
        <v>2352</v>
      </c>
      <c r="D17" s="43">
        <v>8000</v>
      </c>
      <c r="E17" s="13">
        <v>41662</v>
      </c>
      <c r="F17" s="13">
        <v>44269</v>
      </c>
      <c r="G17" s="27">
        <v>30209.9</v>
      </c>
      <c r="H17" s="22">
        <f t="shared" si="2"/>
        <v>44775.425000000003</v>
      </c>
      <c r="I17" s="23">
        <f t="shared" si="1"/>
        <v>4954.2000000000044</v>
      </c>
      <c r="J17" s="17" t="str">
        <f t="shared" si="0"/>
        <v>NOT DUE</v>
      </c>
      <c r="K17" s="31"/>
      <c r="L17" s="123"/>
    </row>
    <row r="18" spans="1:12" ht="36" customHeight="1">
      <c r="A18" s="17" t="s">
        <v>4071</v>
      </c>
      <c r="B18" s="31" t="s">
        <v>1765</v>
      </c>
      <c r="C18" s="31" t="s">
        <v>1766</v>
      </c>
      <c r="D18" s="43" t="s">
        <v>1</v>
      </c>
      <c r="E18" s="13">
        <v>41662</v>
      </c>
      <c r="F18" s="13">
        <f>'CMP01 Main Air Compressor No.1'!F33</f>
        <v>44570</v>
      </c>
      <c r="G18" s="154"/>
      <c r="H18" s="15">
        <f>DATE(YEAR(F18),MONTH(F18),DAY(F18)+1)</f>
        <v>44571</v>
      </c>
      <c r="I18" s="16">
        <f t="shared" ref="I18:I35" ca="1" si="3">IF(ISBLANK(H18),"",H18-DATE(YEAR(NOW()),MONTH(NOW()),DAY(NOW())))</f>
        <v>1</v>
      </c>
      <c r="J18" s="17" t="str">
        <f t="shared" ca="1" si="0"/>
        <v>NOT DUE</v>
      </c>
      <c r="K18" s="31" t="s">
        <v>1797</v>
      </c>
      <c r="L18" s="20"/>
    </row>
    <row r="19" spans="1:12" ht="36" customHeight="1">
      <c r="A19" s="17" t="s">
        <v>4072</v>
      </c>
      <c r="B19" s="31" t="s">
        <v>1767</v>
      </c>
      <c r="C19" s="31" t="s">
        <v>1768</v>
      </c>
      <c r="D19" s="43" t="s">
        <v>1</v>
      </c>
      <c r="E19" s="13">
        <v>41662</v>
      </c>
      <c r="F19" s="13">
        <f>'CMP01 Main Air Compressor No.1'!F33</f>
        <v>44570</v>
      </c>
      <c r="G19" s="154"/>
      <c r="H19" s="15">
        <f>DATE(YEAR(F19),MONTH(F19),DAY(F19)+1)</f>
        <v>44571</v>
      </c>
      <c r="I19" s="16">
        <f t="shared" ca="1" si="3"/>
        <v>1</v>
      </c>
      <c r="J19" s="17" t="str">
        <f t="shared" ca="1" si="0"/>
        <v>NOT DUE</v>
      </c>
      <c r="K19" s="31" t="s">
        <v>1798</v>
      </c>
      <c r="L19" s="20"/>
    </row>
    <row r="20" spans="1:12" ht="36" customHeight="1">
      <c r="A20" s="17" t="s">
        <v>4073</v>
      </c>
      <c r="B20" s="31" t="s">
        <v>1769</v>
      </c>
      <c r="C20" s="31" t="s">
        <v>1770</v>
      </c>
      <c r="D20" s="43" t="s">
        <v>1</v>
      </c>
      <c r="E20" s="13">
        <v>41662</v>
      </c>
      <c r="F20" s="13">
        <f>'CMP01 Main Air Compressor No.1'!F33</f>
        <v>44570</v>
      </c>
      <c r="G20" s="154"/>
      <c r="H20" s="15">
        <f>DATE(YEAR(F20),MONTH(F20),DAY(F20)+1)</f>
        <v>44571</v>
      </c>
      <c r="I20" s="16">
        <f t="shared" ca="1" si="3"/>
        <v>1</v>
      </c>
      <c r="J20" s="17" t="str">
        <f t="shared" ca="1" si="0"/>
        <v>NOT DUE</v>
      </c>
      <c r="K20" s="31" t="s">
        <v>1799</v>
      </c>
      <c r="L20" s="20"/>
    </row>
    <row r="21" spans="1:12" ht="36" customHeight="1">
      <c r="A21" s="17" t="s">
        <v>4074</v>
      </c>
      <c r="B21" s="31" t="s">
        <v>1771</v>
      </c>
      <c r="C21" s="31" t="s">
        <v>1772</v>
      </c>
      <c r="D21" s="43" t="s">
        <v>4</v>
      </c>
      <c r="E21" s="13">
        <v>41662</v>
      </c>
      <c r="F21" s="13">
        <f>'CMP01 Main Air Compressor No.1'!F36</f>
        <v>44569</v>
      </c>
      <c r="G21" s="154"/>
      <c r="H21" s="15">
        <f>EDATE(F21-1,1)</f>
        <v>44599</v>
      </c>
      <c r="I21" s="16">
        <f t="shared" ca="1" si="3"/>
        <v>29</v>
      </c>
      <c r="J21" s="17" t="str">
        <f t="shared" ca="1" si="0"/>
        <v>NOT DUE</v>
      </c>
      <c r="K21" s="31" t="s">
        <v>1800</v>
      </c>
      <c r="L21" s="20"/>
    </row>
    <row r="22" spans="1:12" ht="36" customHeight="1">
      <c r="A22" s="17" t="s">
        <v>4075</v>
      </c>
      <c r="B22" s="31" t="s">
        <v>1773</v>
      </c>
      <c r="C22" s="31" t="s">
        <v>1774</v>
      </c>
      <c r="D22" s="43" t="s">
        <v>1</v>
      </c>
      <c r="E22" s="13">
        <v>41662</v>
      </c>
      <c r="F22" s="13">
        <f>'CMP01 Main Air Compressor No.1'!F33</f>
        <v>44570</v>
      </c>
      <c r="G22" s="154"/>
      <c r="H22" s="15">
        <f>DATE(YEAR(F22),MONTH(F22),DAY(F22)+1)</f>
        <v>44571</v>
      </c>
      <c r="I22" s="16">
        <f t="shared" ca="1" si="3"/>
        <v>1</v>
      </c>
      <c r="J22" s="17" t="str">
        <f t="shared" ca="1" si="0"/>
        <v>NOT DUE</v>
      </c>
      <c r="K22" s="31" t="s">
        <v>1801</v>
      </c>
      <c r="L22" s="20"/>
    </row>
    <row r="23" spans="1:12" ht="36" customHeight="1">
      <c r="A23" s="17" t="s">
        <v>4076</v>
      </c>
      <c r="B23" s="31" t="s">
        <v>1775</v>
      </c>
      <c r="C23" s="31" t="s">
        <v>1776</v>
      </c>
      <c r="D23" s="43" t="s">
        <v>1</v>
      </c>
      <c r="E23" s="13">
        <v>41662</v>
      </c>
      <c r="F23" s="13">
        <f>'CMP01 Main Air Compressor No.1'!F33</f>
        <v>44570</v>
      </c>
      <c r="G23" s="154"/>
      <c r="H23" s="15">
        <f>DATE(YEAR(F23),MONTH(F23),DAY(F23)+1)</f>
        <v>44571</v>
      </c>
      <c r="I23" s="16">
        <f t="shared" ca="1" si="3"/>
        <v>1</v>
      </c>
      <c r="J23" s="17" t="str">
        <f t="shared" ca="1" si="0"/>
        <v>NOT DUE</v>
      </c>
      <c r="K23" s="31" t="s">
        <v>1802</v>
      </c>
      <c r="L23" s="20"/>
    </row>
    <row r="24" spans="1:12" ht="36" customHeight="1">
      <c r="A24" s="17" t="s">
        <v>4077</v>
      </c>
      <c r="B24" s="31" t="s">
        <v>1777</v>
      </c>
      <c r="C24" s="31" t="s">
        <v>1778</v>
      </c>
      <c r="D24" s="43" t="s">
        <v>1</v>
      </c>
      <c r="E24" s="13">
        <v>41662</v>
      </c>
      <c r="F24" s="13">
        <f>'CMP01 Main Air Compressor No.1'!F33</f>
        <v>44570</v>
      </c>
      <c r="G24" s="154"/>
      <c r="H24" s="15">
        <f>DATE(YEAR(F24),MONTH(F24),DAY(F24)+1)</f>
        <v>44571</v>
      </c>
      <c r="I24" s="16">
        <f t="shared" ca="1" si="3"/>
        <v>1</v>
      </c>
      <c r="J24" s="17" t="str">
        <f t="shared" ca="1" si="0"/>
        <v>NOT DUE</v>
      </c>
      <c r="K24" s="31" t="s">
        <v>1802</v>
      </c>
      <c r="L24" s="20"/>
    </row>
    <row r="25" spans="1:12" ht="36" customHeight="1">
      <c r="A25" s="17" t="s">
        <v>4078</v>
      </c>
      <c r="B25" s="31" t="s">
        <v>1779</v>
      </c>
      <c r="C25" s="31" t="s">
        <v>1766</v>
      </c>
      <c r="D25" s="43" t="s">
        <v>1</v>
      </c>
      <c r="E25" s="13">
        <v>41662</v>
      </c>
      <c r="F25" s="13">
        <f>'CMP01 Main Air Compressor No.1'!F33</f>
        <v>44570</v>
      </c>
      <c r="G25" s="154"/>
      <c r="H25" s="15">
        <f>DATE(YEAR(F25),MONTH(F25),DAY(F25)+1)</f>
        <v>44571</v>
      </c>
      <c r="I25" s="16">
        <f t="shared" ca="1" si="3"/>
        <v>1</v>
      </c>
      <c r="J25" s="17" t="str">
        <f t="shared" ca="1" si="0"/>
        <v>NOT DUE</v>
      </c>
      <c r="K25" s="31" t="s">
        <v>1802</v>
      </c>
      <c r="L25" s="20"/>
    </row>
    <row r="26" spans="1:12" ht="36" customHeight="1">
      <c r="A26" s="17" t="s">
        <v>4079</v>
      </c>
      <c r="B26" s="31" t="s">
        <v>1780</v>
      </c>
      <c r="C26" s="31" t="s">
        <v>1781</v>
      </c>
      <c r="D26" s="43" t="s">
        <v>0</v>
      </c>
      <c r="E26" s="13">
        <v>41662</v>
      </c>
      <c r="F26" s="13">
        <f>'CMP01 Main Air Compressor No.1'!F43</f>
        <v>44544</v>
      </c>
      <c r="G26" s="154"/>
      <c r="H26" s="15">
        <f>DATE(YEAR(F26),MONTH(F26)+3,DAY(F26)-1)</f>
        <v>44633</v>
      </c>
      <c r="I26" s="16">
        <f t="shared" ca="1" si="3"/>
        <v>63</v>
      </c>
      <c r="J26" s="17" t="str">
        <f t="shared" ca="1" si="0"/>
        <v>NOT DUE</v>
      </c>
      <c r="K26" s="31" t="s">
        <v>1802</v>
      </c>
      <c r="L26" s="20"/>
    </row>
    <row r="27" spans="1:12" ht="36" customHeight="1">
      <c r="A27" s="17" t="s">
        <v>4080</v>
      </c>
      <c r="B27" s="31" t="s">
        <v>1782</v>
      </c>
      <c r="C27" s="31"/>
      <c r="D27" s="43" t="s">
        <v>4</v>
      </c>
      <c r="E27" s="13">
        <v>41662</v>
      </c>
      <c r="F27" s="13">
        <f>'CMP01 Main Air Compressor No.1'!F36</f>
        <v>44569</v>
      </c>
      <c r="G27" s="154"/>
      <c r="H27" s="15">
        <f>EDATE(F27-1,1)</f>
        <v>44599</v>
      </c>
      <c r="I27" s="16">
        <f t="shared" ca="1" si="3"/>
        <v>29</v>
      </c>
      <c r="J27" s="17" t="str">
        <f t="shared" ca="1" si="0"/>
        <v>NOT DUE</v>
      </c>
      <c r="K27" s="31"/>
      <c r="L27" s="20"/>
    </row>
    <row r="28" spans="1:12" ht="36" customHeight="1">
      <c r="A28" s="17" t="s">
        <v>4081</v>
      </c>
      <c r="B28" s="31" t="s">
        <v>1783</v>
      </c>
      <c r="C28" s="31" t="s">
        <v>1784</v>
      </c>
      <c r="D28" s="43" t="s">
        <v>0</v>
      </c>
      <c r="E28" s="13">
        <v>41662</v>
      </c>
      <c r="F28" s="13">
        <f>'CMP01 Main Air Compressor No.1'!F43</f>
        <v>44544</v>
      </c>
      <c r="G28" s="154"/>
      <c r="H28" s="15">
        <f>DATE(YEAR(F28),MONTH(F28)+3,DAY(F28)-1)</f>
        <v>44633</v>
      </c>
      <c r="I28" s="16">
        <f t="shared" ca="1" si="3"/>
        <v>63</v>
      </c>
      <c r="J28" s="17" t="str">
        <f t="shared" ca="1" si="0"/>
        <v>NOT DUE</v>
      </c>
      <c r="K28" s="31" t="s">
        <v>1803</v>
      </c>
      <c r="L28" s="20"/>
    </row>
    <row r="29" spans="1:12" ht="36" customHeight="1">
      <c r="A29" s="17" t="s">
        <v>4082</v>
      </c>
      <c r="B29" s="31" t="s">
        <v>2355</v>
      </c>
      <c r="C29" s="31"/>
      <c r="D29" s="43" t="s">
        <v>1</v>
      </c>
      <c r="E29" s="13">
        <v>41662</v>
      </c>
      <c r="F29" s="13">
        <f>'CMP01 Main Air Compressor No.1'!F33</f>
        <v>44570</v>
      </c>
      <c r="G29" s="154"/>
      <c r="H29" s="15">
        <f>DATE(YEAR(F29),MONTH(F29),DAY(F29)+1)</f>
        <v>44571</v>
      </c>
      <c r="I29" s="16">
        <f t="shared" ca="1" si="3"/>
        <v>1</v>
      </c>
      <c r="J29" s="17" t="str">
        <f t="shared" ca="1" si="0"/>
        <v>NOT DUE</v>
      </c>
      <c r="K29" s="31" t="s">
        <v>1803</v>
      </c>
      <c r="L29" s="20"/>
    </row>
    <row r="30" spans="1:12" ht="36" customHeight="1">
      <c r="A30" s="17" t="s">
        <v>4083</v>
      </c>
      <c r="B30" s="31" t="s">
        <v>1785</v>
      </c>
      <c r="C30" s="31" t="s">
        <v>1786</v>
      </c>
      <c r="D30" s="43" t="s">
        <v>377</v>
      </c>
      <c r="E30" s="13">
        <v>41662</v>
      </c>
      <c r="F30" s="13">
        <v>44269</v>
      </c>
      <c r="G30" s="154"/>
      <c r="H30" s="15">
        <f t="shared" ref="H30:H35" si="4">DATE(YEAR(F30)+1,MONTH(F30),DAY(F30)-1)</f>
        <v>44633</v>
      </c>
      <c r="I30" s="16">
        <f t="shared" ca="1" si="3"/>
        <v>63</v>
      </c>
      <c r="J30" s="17" t="str">
        <f t="shared" ca="1" si="0"/>
        <v>NOT DUE</v>
      </c>
      <c r="K30" s="31" t="s">
        <v>1803</v>
      </c>
      <c r="L30" s="20"/>
    </row>
    <row r="31" spans="1:12" ht="36" customHeight="1">
      <c r="A31" s="17" t="s">
        <v>4084</v>
      </c>
      <c r="B31" s="31" t="s">
        <v>1787</v>
      </c>
      <c r="C31" s="31" t="s">
        <v>1788</v>
      </c>
      <c r="D31" s="43" t="s">
        <v>377</v>
      </c>
      <c r="E31" s="13">
        <v>41662</v>
      </c>
      <c r="F31" s="13">
        <v>44269</v>
      </c>
      <c r="G31" s="154"/>
      <c r="H31" s="15">
        <f t="shared" si="4"/>
        <v>44633</v>
      </c>
      <c r="I31" s="16">
        <f t="shared" ca="1" si="3"/>
        <v>63</v>
      </c>
      <c r="J31" s="17" t="str">
        <f t="shared" ca="1" si="0"/>
        <v>NOT DUE</v>
      </c>
      <c r="K31" s="31" t="s">
        <v>1804</v>
      </c>
      <c r="L31" s="20"/>
    </row>
    <row r="32" spans="1:12" ht="36" customHeight="1">
      <c r="A32" s="17" t="s">
        <v>4085</v>
      </c>
      <c r="B32" s="31" t="s">
        <v>1789</v>
      </c>
      <c r="C32" s="31" t="s">
        <v>1790</v>
      </c>
      <c r="D32" s="43" t="s">
        <v>377</v>
      </c>
      <c r="E32" s="13">
        <v>41662</v>
      </c>
      <c r="F32" s="13">
        <v>44269</v>
      </c>
      <c r="G32" s="154"/>
      <c r="H32" s="15">
        <f t="shared" si="4"/>
        <v>44633</v>
      </c>
      <c r="I32" s="16">
        <f t="shared" ca="1" si="3"/>
        <v>63</v>
      </c>
      <c r="J32" s="17" t="str">
        <f t="shared" ca="1" si="0"/>
        <v>NOT DUE</v>
      </c>
      <c r="K32" s="31" t="s">
        <v>1804</v>
      </c>
      <c r="L32" s="20"/>
    </row>
    <row r="33" spans="1:12" ht="36" customHeight="1">
      <c r="A33" s="17" t="s">
        <v>4086</v>
      </c>
      <c r="B33" s="31" t="s">
        <v>1791</v>
      </c>
      <c r="C33" s="31" t="s">
        <v>1792</v>
      </c>
      <c r="D33" s="43" t="s">
        <v>377</v>
      </c>
      <c r="E33" s="13">
        <v>41662</v>
      </c>
      <c r="F33" s="13">
        <v>44269</v>
      </c>
      <c r="G33" s="154"/>
      <c r="H33" s="15">
        <f t="shared" si="4"/>
        <v>44633</v>
      </c>
      <c r="I33" s="16">
        <f t="shared" ca="1" si="3"/>
        <v>63</v>
      </c>
      <c r="J33" s="17" t="str">
        <f t="shared" ca="1" si="0"/>
        <v>NOT DUE</v>
      </c>
      <c r="K33" s="31" t="s">
        <v>1804</v>
      </c>
      <c r="L33" s="20"/>
    </row>
    <row r="34" spans="1:12" ht="36" customHeight="1">
      <c r="A34" s="17" t="s">
        <v>4087</v>
      </c>
      <c r="B34" s="31" t="s">
        <v>1793</v>
      </c>
      <c r="C34" s="31" t="s">
        <v>1794</v>
      </c>
      <c r="D34" s="43" t="s">
        <v>377</v>
      </c>
      <c r="E34" s="13">
        <v>41662</v>
      </c>
      <c r="F34" s="13">
        <v>44269</v>
      </c>
      <c r="G34" s="154"/>
      <c r="H34" s="15">
        <f t="shared" si="4"/>
        <v>44633</v>
      </c>
      <c r="I34" s="16">
        <f t="shared" ca="1" si="3"/>
        <v>63</v>
      </c>
      <c r="J34" s="17" t="str">
        <f t="shared" ca="1" si="0"/>
        <v>NOT DUE</v>
      </c>
      <c r="K34" s="31" t="s">
        <v>1805</v>
      </c>
      <c r="L34" s="20"/>
    </row>
    <row r="35" spans="1:12" ht="36" customHeight="1">
      <c r="A35" s="17" t="s">
        <v>4088</v>
      </c>
      <c r="B35" s="31" t="s">
        <v>1806</v>
      </c>
      <c r="C35" s="31" t="s">
        <v>1807</v>
      </c>
      <c r="D35" s="43" t="s">
        <v>377</v>
      </c>
      <c r="E35" s="13">
        <v>41662</v>
      </c>
      <c r="F35" s="13">
        <v>44269</v>
      </c>
      <c r="G35" s="154"/>
      <c r="H35" s="15">
        <f t="shared" si="4"/>
        <v>44633</v>
      </c>
      <c r="I35" s="16">
        <f t="shared" ca="1" si="3"/>
        <v>63</v>
      </c>
      <c r="J35" s="17" t="str">
        <f t="shared" ca="1" si="0"/>
        <v>NOT DUE</v>
      </c>
      <c r="K35" s="31" t="s">
        <v>1805</v>
      </c>
      <c r="L35" s="20"/>
    </row>
    <row r="36" spans="1:12">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0" t="s">
        <v>5304</v>
      </c>
      <c r="F41" s="380"/>
      <c r="G41" s="380"/>
      <c r="I41" s="446" t="s">
        <v>5292</v>
      </c>
      <c r="J41" s="446"/>
      <c r="K41" s="446"/>
    </row>
    <row r="42" spans="1:12">
      <c r="A42"/>
      <c r="C42" s="254"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7"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C00000"/>
  </sheetPr>
  <dimension ref="A1:L42"/>
  <sheetViews>
    <sheetView zoomScaleNormal="100"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2364</v>
      </c>
      <c r="D3" s="384" t="s">
        <v>12</v>
      </c>
      <c r="E3" s="384"/>
      <c r="F3" s="5" t="s">
        <v>4089</v>
      </c>
    </row>
    <row r="4" spans="1:12" ht="18" customHeight="1">
      <c r="A4" s="382" t="s">
        <v>77</v>
      </c>
      <c r="B4" s="382"/>
      <c r="C4" s="37" t="s">
        <v>2363</v>
      </c>
      <c r="D4" s="384" t="s">
        <v>15</v>
      </c>
      <c r="E4" s="384"/>
      <c r="F4" s="322">
        <f>'Running Hours'!B26</f>
        <v>36463.9</v>
      </c>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4090</v>
      </c>
      <c r="B8" s="31" t="s">
        <v>2336</v>
      </c>
      <c r="C8" s="31" t="s">
        <v>2337</v>
      </c>
      <c r="D8" s="43">
        <v>8000</v>
      </c>
      <c r="E8" s="13">
        <v>41662</v>
      </c>
      <c r="F8" s="13">
        <v>43809</v>
      </c>
      <c r="G8" s="27">
        <v>29000</v>
      </c>
      <c r="H8" s="22">
        <f>IF(I8&lt;=8000,$F$5+(I8/24),"error")</f>
        <v>44591.337500000001</v>
      </c>
      <c r="I8" s="23">
        <f>D8-($F$4-G8)</f>
        <v>536.09999999999854</v>
      </c>
      <c r="J8" s="17" t="str">
        <f t="shared" ref="J8:J35" si="0">IF(I8="","",IF(I8&lt;0,"OVERDUE","NOT DUE"))</f>
        <v>NOT DUE</v>
      </c>
      <c r="K8" s="31" t="s">
        <v>2356</v>
      </c>
      <c r="L8" s="20"/>
    </row>
    <row r="9" spans="1:12" ht="36" customHeight="1">
      <c r="A9" s="17" t="s">
        <v>4091</v>
      </c>
      <c r="B9" s="31" t="s">
        <v>2340</v>
      </c>
      <c r="C9" s="31" t="s">
        <v>2341</v>
      </c>
      <c r="D9" s="43">
        <v>8000</v>
      </c>
      <c r="E9" s="13">
        <v>41662</v>
      </c>
      <c r="F9" s="13">
        <v>43809</v>
      </c>
      <c r="G9" s="27">
        <v>29000</v>
      </c>
      <c r="H9" s="22">
        <f>IF(I9&lt;=8000,$F$5+(I9/24),"error")</f>
        <v>44591.337500000001</v>
      </c>
      <c r="I9" s="23">
        <f t="shared" ref="I9:I17" si="1">D9-($F$4-G9)</f>
        <v>536.09999999999854</v>
      </c>
      <c r="J9" s="17" t="str">
        <f t="shared" si="0"/>
        <v>NOT DUE</v>
      </c>
      <c r="K9" s="31"/>
      <c r="L9" s="20"/>
    </row>
    <row r="10" spans="1:12" ht="36" customHeight="1">
      <c r="A10" s="17" t="s">
        <v>4092</v>
      </c>
      <c r="B10" s="31" t="s">
        <v>2340</v>
      </c>
      <c r="C10" s="31" t="s">
        <v>2342</v>
      </c>
      <c r="D10" s="43">
        <v>20000</v>
      </c>
      <c r="E10" s="13">
        <v>41662</v>
      </c>
      <c r="F10" s="13">
        <v>43809</v>
      </c>
      <c r="G10" s="27">
        <v>21200</v>
      </c>
      <c r="H10" s="22">
        <f>IF(I10&lt;=20000,$F$5+(I10/24),"error")</f>
        <v>44766.337500000001</v>
      </c>
      <c r="I10" s="23">
        <f t="shared" si="1"/>
        <v>4736.0999999999985</v>
      </c>
      <c r="J10" s="17" t="str">
        <f t="shared" si="0"/>
        <v>NOT DUE</v>
      </c>
      <c r="K10" s="31"/>
      <c r="L10" s="20"/>
    </row>
    <row r="11" spans="1:12" ht="36" customHeight="1">
      <c r="A11" s="17" t="s">
        <v>4093</v>
      </c>
      <c r="B11" s="31" t="s">
        <v>2343</v>
      </c>
      <c r="C11" s="31" t="s">
        <v>2344</v>
      </c>
      <c r="D11" s="43">
        <v>8000</v>
      </c>
      <c r="E11" s="13">
        <v>41662</v>
      </c>
      <c r="F11" s="13">
        <v>43809</v>
      </c>
      <c r="G11" s="27">
        <v>29000</v>
      </c>
      <c r="H11" s="22">
        <f>IF(I11&lt;=8000,$F$5+(I11/24),"error")</f>
        <v>44591.337500000001</v>
      </c>
      <c r="I11" s="23">
        <f t="shared" si="1"/>
        <v>536.09999999999854</v>
      </c>
      <c r="J11" s="17" t="str">
        <f t="shared" si="0"/>
        <v>NOT DUE</v>
      </c>
      <c r="K11" s="31" t="s">
        <v>2357</v>
      </c>
      <c r="L11" s="20"/>
    </row>
    <row r="12" spans="1:12" ht="36" customHeight="1">
      <c r="A12" s="17" t="s">
        <v>4094</v>
      </c>
      <c r="B12" s="31" t="s">
        <v>2343</v>
      </c>
      <c r="C12" s="31" t="s">
        <v>2345</v>
      </c>
      <c r="D12" s="43">
        <v>20000</v>
      </c>
      <c r="E12" s="13">
        <v>41662</v>
      </c>
      <c r="F12" s="13">
        <v>43809</v>
      </c>
      <c r="G12" s="27">
        <v>20900</v>
      </c>
      <c r="H12" s="22">
        <f>IF(I12&lt;=20000,$F$5+(I12/24),"error")</f>
        <v>44753.837500000001</v>
      </c>
      <c r="I12" s="23">
        <f t="shared" si="1"/>
        <v>4436.0999999999985</v>
      </c>
      <c r="J12" s="17" t="str">
        <f t="shared" si="0"/>
        <v>NOT DUE</v>
      </c>
      <c r="K12" s="31"/>
      <c r="L12" s="20"/>
    </row>
    <row r="13" spans="1:12" ht="36" customHeight="1">
      <c r="A13" s="17" t="s">
        <v>4095</v>
      </c>
      <c r="B13" s="31" t="s">
        <v>2346</v>
      </c>
      <c r="C13" s="31" t="s">
        <v>2347</v>
      </c>
      <c r="D13" s="43">
        <v>8000</v>
      </c>
      <c r="E13" s="13">
        <v>41662</v>
      </c>
      <c r="F13" s="13">
        <v>43809</v>
      </c>
      <c r="G13" s="27">
        <v>29000</v>
      </c>
      <c r="H13" s="22">
        <f>IF(I13&lt;=8000,$F$5+(I13/24),"error")</f>
        <v>44591.337500000001</v>
      </c>
      <c r="I13" s="23">
        <f t="shared" si="1"/>
        <v>536.09999999999854</v>
      </c>
      <c r="J13" s="17" t="str">
        <f t="shared" si="0"/>
        <v>NOT DUE</v>
      </c>
      <c r="K13" s="31"/>
      <c r="L13" s="20"/>
    </row>
    <row r="14" spans="1:12" ht="36" customHeight="1">
      <c r="A14" s="17" t="s">
        <v>4096</v>
      </c>
      <c r="B14" s="31" t="s">
        <v>2346</v>
      </c>
      <c r="C14" s="31" t="s">
        <v>2342</v>
      </c>
      <c r="D14" s="43">
        <v>20000</v>
      </c>
      <c r="E14" s="13">
        <v>41662</v>
      </c>
      <c r="F14" s="13">
        <v>43809</v>
      </c>
      <c r="G14" s="27">
        <v>20900</v>
      </c>
      <c r="H14" s="22">
        <f>IF(I14&lt;=20000,$F$5+(I14/24),"error")</f>
        <v>44753.837500000001</v>
      </c>
      <c r="I14" s="23">
        <f t="shared" si="1"/>
        <v>4436.0999999999985</v>
      </c>
      <c r="J14" s="17" t="str">
        <f t="shared" si="0"/>
        <v>NOT DUE</v>
      </c>
      <c r="K14" s="31"/>
      <c r="L14" s="20"/>
    </row>
    <row r="15" spans="1:12" ht="36" customHeight="1">
      <c r="A15" s="17" t="s">
        <v>4097</v>
      </c>
      <c r="B15" s="31" t="s">
        <v>1963</v>
      </c>
      <c r="C15" s="31" t="s">
        <v>2348</v>
      </c>
      <c r="D15" s="43">
        <v>8000</v>
      </c>
      <c r="E15" s="13">
        <v>41662</v>
      </c>
      <c r="F15" s="13">
        <v>43809</v>
      </c>
      <c r="G15" s="27">
        <v>29000</v>
      </c>
      <c r="H15" s="22">
        <f t="shared" ref="H15:H17" si="2">IF(I15&lt;=8000,$F$5+(I15/24),"error")</f>
        <v>44591.337500000001</v>
      </c>
      <c r="I15" s="23">
        <f t="shared" si="1"/>
        <v>536.09999999999854</v>
      </c>
      <c r="J15" s="17" t="str">
        <f t="shared" si="0"/>
        <v>NOT DUE</v>
      </c>
      <c r="K15" s="31" t="s">
        <v>2358</v>
      </c>
      <c r="L15" s="20"/>
    </row>
    <row r="16" spans="1:12" ht="36" customHeight="1">
      <c r="A16" s="17" t="s">
        <v>4098</v>
      </c>
      <c r="B16" s="31" t="s">
        <v>2349</v>
      </c>
      <c r="C16" s="31" t="s">
        <v>2350</v>
      </c>
      <c r="D16" s="43">
        <v>8000</v>
      </c>
      <c r="E16" s="13">
        <v>41662</v>
      </c>
      <c r="F16" s="13">
        <v>43809</v>
      </c>
      <c r="G16" s="27">
        <v>29000</v>
      </c>
      <c r="H16" s="22">
        <f t="shared" si="2"/>
        <v>44591.337500000001</v>
      </c>
      <c r="I16" s="23">
        <f t="shared" si="1"/>
        <v>536.09999999999854</v>
      </c>
      <c r="J16" s="17" t="str">
        <f t="shared" si="0"/>
        <v>NOT DUE</v>
      </c>
      <c r="K16" s="31" t="s">
        <v>2359</v>
      </c>
      <c r="L16" s="20"/>
    </row>
    <row r="17" spans="1:12" ht="36" customHeight="1">
      <c r="A17" s="17" t="s">
        <v>4099</v>
      </c>
      <c r="B17" s="31" t="s">
        <v>4468</v>
      </c>
      <c r="C17" s="31" t="s">
        <v>2352</v>
      </c>
      <c r="D17" s="43">
        <v>8000</v>
      </c>
      <c r="E17" s="13">
        <v>41662</v>
      </c>
      <c r="F17" s="13">
        <v>43809</v>
      </c>
      <c r="G17" s="27">
        <v>29000</v>
      </c>
      <c r="H17" s="22">
        <f t="shared" si="2"/>
        <v>44591.337500000001</v>
      </c>
      <c r="I17" s="23">
        <f t="shared" si="1"/>
        <v>536.09999999999854</v>
      </c>
      <c r="J17" s="17" t="str">
        <f t="shared" si="0"/>
        <v>NOT DUE</v>
      </c>
      <c r="K17" s="31"/>
      <c r="L17" s="123"/>
    </row>
    <row r="18" spans="1:12" ht="36" customHeight="1">
      <c r="A18" s="17" t="s">
        <v>4100</v>
      </c>
      <c r="B18" s="31" t="s">
        <v>1765</v>
      </c>
      <c r="C18" s="31" t="s">
        <v>1766</v>
      </c>
      <c r="D18" s="43" t="s">
        <v>1</v>
      </c>
      <c r="E18" s="13">
        <v>41662</v>
      </c>
      <c r="F18" s="13">
        <f>'CMP01 Main Air Compressor No.1'!F33</f>
        <v>44570</v>
      </c>
      <c r="G18" s="154"/>
      <c r="H18" s="15">
        <f>DATE(YEAR(F18),MONTH(F18),DAY(F18)+1)</f>
        <v>44571</v>
      </c>
      <c r="I18" s="16">
        <f t="shared" ref="I18:I35" ca="1" si="3">IF(ISBLANK(H18),"",H18-DATE(YEAR(NOW()),MONTH(NOW()),DAY(NOW())))</f>
        <v>1</v>
      </c>
      <c r="J18" s="17" t="str">
        <f t="shared" ca="1" si="0"/>
        <v>NOT DUE</v>
      </c>
      <c r="K18" s="31" t="s">
        <v>1797</v>
      </c>
      <c r="L18" s="20"/>
    </row>
    <row r="19" spans="1:12" ht="36" customHeight="1">
      <c r="A19" s="17" t="s">
        <v>4101</v>
      </c>
      <c r="B19" s="31" t="s">
        <v>1767</v>
      </c>
      <c r="C19" s="31" t="s">
        <v>1768</v>
      </c>
      <c r="D19" s="43" t="s">
        <v>1</v>
      </c>
      <c r="E19" s="13">
        <v>41662</v>
      </c>
      <c r="F19" s="13">
        <f>'CMP01 Main Air Compressor No.1'!F34</f>
        <v>44570</v>
      </c>
      <c r="G19" s="154"/>
      <c r="H19" s="15">
        <f>DATE(YEAR(F19),MONTH(F19),DAY(F19)+1)</f>
        <v>44571</v>
      </c>
      <c r="I19" s="16">
        <f t="shared" ca="1" si="3"/>
        <v>1</v>
      </c>
      <c r="J19" s="17" t="str">
        <f t="shared" ca="1" si="0"/>
        <v>NOT DUE</v>
      </c>
      <c r="K19" s="31" t="s">
        <v>1798</v>
      </c>
      <c r="L19" s="20"/>
    </row>
    <row r="20" spans="1:12" ht="36" customHeight="1">
      <c r="A20" s="17" t="s">
        <v>4102</v>
      </c>
      <c r="B20" s="31" t="s">
        <v>1769</v>
      </c>
      <c r="C20" s="31" t="s">
        <v>1770</v>
      </c>
      <c r="D20" s="43" t="s">
        <v>1</v>
      </c>
      <c r="E20" s="13">
        <v>41662</v>
      </c>
      <c r="F20" s="13">
        <f>'CMP01 Main Air Compressor No.1'!F35</f>
        <v>44570</v>
      </c>
      <c r="G20" s="154"/>
      <c r="H20" s="15">
        <f>DATE(YEAR(F20),MONTH(F20),DAY(F20)+1)</f>
        <v>44571</v>
      </c>
      <c r="I20" s="16">
        <f t="shared" ca="1" si="3"/>
        <v>1</v>
      </c>
      <c r="J20" s="17" t="str">
        <f t="shared" ca="1" si="0"/>
        <v>NOT DUE</v>
      </c>
      <c r="K20" s="31" t="s">
        <v>1799</v>
      </c>
      <c r="L20" s="20"/>
    </row>
    <row r="21" spans="1:12" ht="36" customHeight="1">
      <c r="A21" s="17" t="s">
        <v>4103</v>
      </c>
      <c r="B21" s="31" t="s">
        <v>1771</v>
      </c>
      <c r="C21" s="31" t="s">
        <v>1772</v>
      </c>
      <c r="D21" s="43" t="s">
        <v>4</v>
      </c>
      <c r="E21" s="13">
        <v>41662</v>
      </c>
      <c r="F21" s="13">
        <f>'CMP01 Main Air Compressor No.1'!F36</f>
        <v>44569</v>
      </c>
      <c r="G21" s="154"/>
      <c r="H21" s="15">
        <f>EDATE(F21-1,1)</f>
        <v>44599</v>
      </c>
      <c r="I21" s="16">
        <f t="shared" ca="1" si="3"/>
        <v>29</v>
      </c>
      <c r="J21" s="17" t="str">
        <f t="shared" ca="1" si="0"/>
        <v>NOT DUE</v>
      </c>
      <c r="K21" s="31" t="s">
        <v>1800</v>
      </c>
      <c r="L21" s="20"/>
    </row>
    <row r="22" spans="1:12" ht="36" customHeight="1">
      <c r="A22" s="17" t="s">
        <v>4104</v>
      </c>
      <c r="B22" s="31" t="s">
        <v>1773</v>
      </c>
      <c r="C22" s="31" t="s">
        <v>1774</v>
      </c>
      <c r="D22" s="43" t="s">
        <v>1</v>
      </c>
      <c r="E22" s="13">
        <v>41662</v>
      </c>
      <c r="F22" s="13">
        <f>'CMP01 Main Air Compressor No.1'!F37</f>
        <v>44570</v>
      </c>
      <c r="G22" s="154"/>
      <c r="H22" s="15">
        <f>DATE(YEAR(F22),MONTH(F22),DAY(F22)+1)</f>
        <v>44571</v>
      </c>
      <c r="I22" s="16">
        <f t="shared" ca="1" si="3"/>
        <v>1</v>
      </c>
      <c r="J22" s="17" t="str">
        <f t="shared" ca="1" si="0"/>
        <v>NOT DUE</v>
      </c>
      <c r="K22" s="31" t="s">
        <v>1801</v>
      </c>
      <c r="L22" s="20"/>
    </row>
    <row r="23" spans="1:12" ht="36" customHeight="1">
      <c r="A23" s="17" t="s">
        <v>4105</v>
      </c>
      <c r="B23" s="31" t="s">
        <v>1775</v>
      </c>
      <c r="C23" s="31" t="s">
        <v>1776</v>
      </c>
      <c r="D23" s="43" t="s">
        <v>1</v>
      </c>
      <c r="E23" s="13">
        <v>41662</v>
      </c>
      <c r="F23" s="13">
        <f>'CMP01 Main Air Compressor No.1'!F38</f>
        <v>44570</v>
      </c>
      <c r="G23" s="154"/>
      <c r="H23" s="15">
        <f>DATE(YEAR(F23),MONTH(F23),DAY(F23)+1)</f>
        <v>44571</v>
      </c>
      <c r="I23" s="16">
        <f t="shared" ca="1" si="3"/>
        <v>1</v>
      </c>
      <c r="J23" s="17" t="str">
        <f t="shared" ca="1" si="0"/>
        <v>NOT DUE</v>
      </c>
      <c r="K23" s="31" t="s">
        <v>1802</v>
      </c>
      <c r="L23" s="20"/>
    </row>
    <row r="24" spans="1:12" ht="36" customHeight="1">
      <c r="A24" s="17" t="s">
        <v>4106</v>
      </c>
      <c r="B24" s="31" t="s">
        <v>1777</v>
      </c>
      <c r="C24" s="31" t="s">
        <v>1778</v>
      </c>
      <c r="D24" s="43" t="s">
        <v>1</v>
      </c>
      <c r="E24" s="13">
        <v>41662</v>
      </c>
      <c r="F24" s="13">
        <f>'CMP01 Main Air Compressor No.1'!F39</f>
        <v>44570</v>
      </c>
      <c r="G24" s="154"/>
      <c r="H24" s="15">
        <f>DATE(YEAR(F24),MONTH(F24),DAY(F24)+1)</f>
        <v>44571</v>
      </c>
      <c r="I24" s="16">
        <f t="shared" ca="1" si="3"/>
        <v>1</v>
      </c>
      <c r="J24" s="17" t="str">
        <f t="shared" ca="1" si="0"/>
        <v>NOT DUE</v>
      </c>
      <c r="K24" s="31" t="s">
        <v>1802</v>
      </c>
      <c r="L24" s="20"/>
    </row>
    <row r="25" spans="1:12" ht="36" customHeight="1">
      <c r="A25" s="17" t="s">
        <v>4107</v>
      </c>
      <c r="B25" s="31" t="s">
        <v>1779</v>
      </c>
      <c r="C25" s="31" t="s">
        <v>1766</v>
      </c>
      <c r="D25" s="43" t="s">
        <v>1</v>
      </c>
      <c r="E25" s="13">
        <v>41662</v>
      </c>
      <c r="F25" s="13">
        <f>'CMP01 Main Air Compressor No.1'!F40</f>
        <v>44570</v>
      </c>
      <c r="G25" s="154"/>
      <c r="H25" s="15">
        <f>DATE(YEAR(F25),MONTH(F25),DAY(F25)+1)</f>
        <v>44571</v>
      </c>
      <c r="I25" s="16">
        <f t="shared" ca="1" si="3"/>
        <v>1</v>
      </c>
      <c r="J25" s="17" t="str">
        <f t="shared" ca="1" si="0"/>
        <v>NOT DUE</v>
      </c>
      <c r="K25" s="31" t="s">
        <v>1802</v>
      </c>
      <c r="L25" s="20"/>
    </row>
    <row r="26" spans="1:12" ht="36" customHeight="1">
      <c r="A26" s="17" t="s">
        <v>4108</v>
      </c>
      <c r="B26" s="31" t="s">
        <v>1780</v>
      </c>
      <c r="C26" s="31" t="s">
        <v>1781</v>
      </c>
      <c r="D26" s="43" t="s">
        <v>0</v>
      </c>
      <c r="E26" s="13">
        <v>41662</v>
      </c>
      <c r="F26" s="13">
        <f>'CMP01 Main Air Compressor No.1'!F43</f>
        <v>44544</v>
      </c>
      <c r="G26" s="154"/>
      <c r="H26" s="15">
        <f>DATE(YEAR(F26),MONTH(F26)+3,DAY(F26)-1)</f>
        <v>44633</v>
      </c>
      <c r="I26" s="16">
        <f t="shared" ca="1" si="3"/>
        <v>63</v>
      </c>
      <c r="J26" s="17" t="str">
        <f t="shared" ca="1" si="0"/>
        <v>NOT DUE</v>
      </c>
      <c r="K26" s="31" t="s">
        <v>1802</v>
      </c>
      <c r="L26" s="20"/>
    </row>
    <row r="27" spans="1:12" ht="36" customHeight="1">
      <c r="A27" s="17" t="s">
        <v>4109</v>
      </c>
      <c r="B27" s="31" t="s">
        <v>1782</v>
      </c>
      <c r="C27" s="31"/>
      <c r="D27" s="43" t="s">
        <v>4</v>
      </c>
      <c r="E27" s="13">
        <v>41662</v>
      </c>
      <c r="F27" s="13">
        <f>'CMP01 Main Air Compressor No.1'!F36</f>
        <v>44569</v>
      </c>
      <c r="G27" s="154"/>
      <c r="H27" s="15">
        <f>EDATE(F27-1,1)</f>
        <v>44599</v>
      </c>
      <c r="I27" s="16">
        <f t="shared" ca="1" si="3"/>
        <v>29</v>
      </c>
      <c r="J27" s="17" t="str">
        <f t="shared" ca="1" si="0"/>
        <v>NOT DUE</v>
      </c>
      <c r="K27" s="31"/>
      <c r="L27" s="20"/>
    </row>
    <row r="28" spans="1:12" ht="36" customHeight="1">
      <c r="A28" s="17" t="s">
        <v>4110</v>
      </c>
      <c r="B28" s="31" t="s">
        <v>1783</v>
      </c>
      <c r="C28" s="31" t="s">
        <v>1784</v>
      </c>
      <c r="D28" s="43" t="s">
        <v>0</v>
      </c>
      <c r="E28" s="13">
        <v>41662</v>
      </c>
      <c r="F28" s="13">
        <f>'CMP01 Main Air Compressor No.1'!F43</f>
        <v>44544</v>
      </c>
      <c r="G28" s="154"/>
      <c r="H28" s="15">
        <f>DATE(YEAR(F28),MONTH(F28)+3,DAY(F28)-1)</f>
        <v>44633</v>
      </c>
      <c r="I28" s="16">
        <f t="shared" ca="1" si="3"/>
        <v>63</v>
      </c>
      <c r="J28" s="17" t="str">
        <f t="shared" ca="1" si="0"/>
        <v>NOT DUE</v>
      </c>
      <c r="K28" s="31" t="s">
        <v>1803</v>
      </c>
      <c r="L28" s="20"/>
    </row>
    <row r="29" spans="1:12" ht="36" customHeight="1">
      <c r="A29" s="17" t="s">
        <v>4111</v>
      </c>
      <c r="B29" s="31" t="s">
        <v>2355</v>
      </c>
      <c r="C29" s="31"/>
      <c r="D29" s="43" t="s">
        <v>1</v>
      </c>
      <c r="E29" s="13">
        <v>41662</v>
      </c>
      <c r="F29" s="13">
        <f>'CMP01 Main Air Compressor No.1'!F33</f>
        <v>44570</v>
      </c>
      <c r="G29" s="154"/>
      <c r="H29" s="15">
        <f>DATE(YEAR(F29),MONTH(F29),DAY(F29)+1)</f>
        <v>44571</v>
      </c>
      <c r="I29" s="16">
        <f t="shared" ca="1" si="3"/>
        <v>1</v>
      </c>
      <c r="J29" s="17" t="str">
        <f t="shared" ca="1" si="0"/>
        <v>NOT DUE</v>
      </c>
      <c r="K29" s="31" t="s">
        <v>1803</v>
      </c>
      <c r="L29" s="20"/>
    </row>
    <row r="30" spans="1:12" ht="36" customHeight="1">
      <c r="A30" s="17" t="s">
        <v>4112</v>
      </c>
      <c r="B30" s="31" t="s">
        <v>1785</v>
      </c>
      <c r="C30" s="31" t="s">
        <v>1786</v>
      </c>
      <c r="D30" s="43" t="s">
        <v>377</v>
      </c>
      <c r="E30" s="13">
        <v>41662</v>
      </c>
      <c r="F30" s="13">
        <v>44498</v>
      </c>
      <c r="G30" s="154"/>
      <c r="H30" s="15">
        <f t="shared" ref="H30:H35" si="4">DATE(YEAR(F30)+1,MONTH(F30),DAY(F30)-1)</f>
        <v>44862</v>
      </c>
      <c r="I30" s="16">
        <f t="shared" ca="1" si="3"/>
        <v>292</v>
      </c>
      <c r="J30" s="17" t="str">
        <f t="shared" ca="1" si="0"/>
        <v>NOT DUE</v>
      </c>
      <c r="K30" s="31" t="s">
        <v>1803</v>
      </c>
      <c r="L30" s="20"/>
    </row>
    <row r="31" spans="1:12" ht="36" customHeight="1">
      <c r="A31" s="17" t="s">
        <v>4113</v>
      </c>
      <c r="B31" s="31" t="s">
        <v>1787</v>
      </c>
      <c r="C31" s="31" t="s">
        <v>1788</v>
      </c>
      <c r="D31" s="43" t="s">
        <v>377</v>
      </c>
      <c r="E31" s="13">
        <v>41662</v>
      </c>
      <c r="F31" s="13">
        <v>44498</v>
      </c>
      <c r="G31" s="154"/>
      <c r="H31" s="15">
        <f t="shared" si="4"/>
        <v>44862</v>
      </c>
      <c r="I31" s="16">
        <f t="shared" ca="1" si="3"/>
        <v>292</v>
      </c>
      <c r="J31" s="17" t="str">
        <f t="shared" ca="1" si="0"/>
        <v>NOT DUE</v>
      </c>
      <c r="K31" s="31" t="s">
        <v>1804</v>
      </c>
      <c r="L31" s="20"/>
    </row>
    <row r="32" spans="1:12" ht="36" customHeight="1">
      <c r="A32" s="17" t="s">
        <v>4114</v>
      </c>
      <c r="B32" s="31" t="s">
        <v>1789</v>
      </c>
      <c r="C32" s="31" t="s">
        <v>1790</v>
      </c>
      <c r="D32" s="43" t="s">
        <v>377</v>
      </c>
      <c r="E32" s="13">
        <v>41662</v>
      </c>
      <c r="F32" s="13">
        <v>44498</v>
      </c>
      <c r="G32" s="154"/>
      <c r="H32" s="15">
        <f t="shared" si="4"/>
        <v>44862</v>
      </c>
      <c r="I32" s="16">
        <f t="shared" ca="1" si="3"/>
        <v>292</v>
      </c>
      <c r="J32" s="17" t="str">
        <f t="shared" ca="1" si="0"/>
        <v>NOT DUE</v>
      </c>
      <c r="K32" s="31" t="s">
        <v>1804</v>
      </c>
      <c r="L32" s="20"/>
    </row>
    <row r="33" spans="1:12" ht="36" customHeight="1">
      <c r="A33" s="17" t="s">
        <v>4115</v>
      </c>
      <c r="B33" s="31" t="s">
        <v>1791</v>
      </c>
      <c r="C33" s="31" t="s">
        <v>1792</v>
      </c>
      <c r="D33" s="43" t="s">
        <v>377</v>
      </c>
      <c r="E33" s="13">
        <v>41662</v>
      </c>
      <c r="F33" s="13">
        <v>44498</v>
      </c>
      <c r="G33" s="154"/>
      <c r="H33" s="15">
        <f t="shared" si="4"/>
        <v>44862</v>
      </c>
      <c r="I33" s="16">
        <f t="shared" ca="1" si="3"/>
        <v>292</v>
      </c>
      <c r="J33" s="17" t="str">
        <f t="shared" ca="1" si="0"/>
        <v>NOT DUE</v>
      </c>
      <c r="K33" s="31" t="s">
        <v>1804</v>
      </c>
      <c r="L33" s="20"/>
    </row>
    <row r="34" spans="1:12" ht="36" customHeight="1">
      <c r="A34" s="17" t="s">
        <v>4116</v>
      </c>
      <c r="B34" s="31" t="s">
        <v>1793</v>
      </c>
      <c r="C34" s="31" t="s">
        <v>1794</v>
      </c>
      <c r="D34" s="43" t="s">
        <v>377</v>
      </c>
      <c r="E34" s="13">
        <v>41662</v>
      </c>
      <c r="F34" s="13">
        <v>44498</v>
      </c>
      <c r="G34" s="154"/>
      <c r="H34" s="15">
        <f t="shared" si="4"/>
        <v>44862</v>
      </c>
      <c r="I34" s="16">
        <f t="shared" ca="1" si="3"/>
        <v>292</v>
      </c>
      <c r="J34" s="17" t="str">
        <f t="shared" ca="1" si="0"/>
        <v>NOT DUE</v>
      </c>
      <c r="K34" s="31" t="s">
        <v>1805</v>
      </c>
      <c r="L34" s="20"/>
    </row>
    <row r="35" spans="1:12" ht="36" customHeight="1">
      <c r="A35" s="17" t="s">
        <v>4117</v>
      </c>
      <c r="B35" s="31" t="s">
        <v>1806</v>
      </c>
      <c r="C35" s="31" t="s">
        <v>1807</v>
      </c>
      <c r="D35" s="43" t="s">
        <v>377</v>
      </c>
      <c r="E35" s="13">
        <v>41662</v>
      </c>
      <c r="F35" s="13">
        <v>44498</v>
      </c>
      <c r="G35" s="154"/>
      <c r="H35" s="15">
        <f t="shared" si="4"/>
        <v>44862</v>
      </c>
      <c r="I35" s="16">
        <f t="shared" ca="1" si="3"/>
        <v>292</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0" t="s">
        <v>5304</v>
      </c>
      <c r="F41" s="380"/>
      <c r="G41" s="380"/>
      <c r="I41" s="446" t="s">
        <v>5292</v>
      </c>
      <c r="J41" s="446"/>
      <c r="K41" s="446"/>
    </row>
    <row r="42" spans="1:12">
      <c r="A42"/>
      <c r="C42" s="254"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6"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C00000"/>
  </sheetPr>
  <dimension ref="A1:L42"/>
  <sheetViews>
    <sheetView zoomScale="85" zoomScaleNormal="85" workbookViewId="0">
      <selection activeCell="F29" sqref="F2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2365</v>
      </c>
      <c r="D3" s="384" t="s">
        <v>12</v>
      </c>
      <c r="E3" s="384"/>
      <c r="F3" s="5" t="s">
        <v>4002</v>
      </c>
    </row>
    <row r="4" spans="1:12" ht="18" customHeight="1">
      <c r="A4" s="382" t="s">
        <v>77</v>
      </c>
      <c r="B4" s="382"/>
      <c r="C4" s="37" t="s">
        <v>2366</v>
      </c>
      <c r="D4" s="384" t="s">
        <v>15</v>
      </c>
      <c r="E4" s="384"/>
      <c r="F4" s="6"/>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4032</v>
      </c>
      <c r="B8" s="31" t="s">
        <v>2336</v>
      </c>
      <c r="C8" s="31" t="s">
        <v>2337</v>
      </c>
      <c r="D8" s="43">
        <v>8000</v>
      </c>
      <c r="E8" s="13">
        <v>41662</v>
      </c>
      <c r="F8" s="13">
        <v>43718</v>
      </c>
      <c r="G8" s="27">
        <v>1452</v>
      </c>
      <c r="H8" s="22" t="str">
        <f>IF(I8&lt;=8000,$F$5+(I8/24),"error")</f>
        <v>error</v>
      </c>
      <c r="I8" s="23">
        <f>D8-($F$4-G8)</f>
        <v>9452</v>
      </c>
      <c r="J8" s="17" t="str">
        <f t="shared" ref="J8:J35" si="0">IF(I8="","",IF(I8&lt;0,"OVERDUE","NOT DUE"))</f>
        <v>NOT DUE</v>
      </c>
      <c r="K8" s="31" t="s">
        <v>2356</v>
      </c>
      <c r="L8" s="125" t="s">
        <v>5187</v>
      </c>
    </row>
    <row r="9" spans="1:12" ht="36" customHeight="1">
      <c r="A9" s="17" t="s">
        <v>4033</v>
      </c>
      <c r="B9" s="31" t="s">
        <v>2340</v>
      </c>
      <c r="C9" s="31" t="s">
        <v>2341</v>
      </c>
      <c r="D9" s="43">
        <v>8000</v>
      </c>
      <c r="E9" s="13">
        <v>41662</v>
      </c>
      <c r="F9" s="13">
        <v>43718</v>
      </c>
      <c r="G9" s="27">
        <v>1452</v>
      </c>
      <c r="H9" s="22" t="str">
        <f>IF(I9&lt;=8000,$F$5+(I9/24),"error")</f>
        <v>error</v>
      </c>
      <c r="I9" s="23">
        <f t="shared" ref="I9:I17" si="1">D9-($F$4-G9)</f>
        <v>9452</v>
      </c>
      <c r="J9" s="17" t="str">
        <f t="shared" si="0"/>
        <v>NOT DUE</v>
      </c>
      <c r="K9" s="31"/>
      <c r="L9" s="125" t="s">
        <v>5187</v>
      </c>
    </row>
    <row r="10" spans="1:12" ht="36" customHeight="1">
      <c r="A10" s="17" t="s">
        <v>4034</v>
      </c>
      <c r="B10" s="31" t="s">
        <v>2340</v>
      </c>
      <c r="C10" s="31" t="s">
        <v>2342</v>
      </c>
      <c r="D10" s="43">
        <v>20000</v>
      </c>
      <c r="E10" s="13">
        <v>41662</v>
      </c>
      <c r="F10" s="13">
        <v>43718</v>
      </c>
      <c r="G10" s="27">
        <v>1452</v>
      </c>
      <c r="H10" s="22" t="str">
        <f>IF(I10&lt;=20000,$F$5+(I10/24),"error")</f>
        <v>error</v>
      </c>
      <c r="I10" s="23">
        <f t="shared" si="1"/>
        <v>21452</v>
      </c>
      <c r="J10" s="17" t="str">
        <f t="shared" si="0"/>
        <v>NOT DUE</v>
      </c>
      <c r="K10" s="31"/>
      <c r="L10" s="125" t="s">
        <v>5187</v>
      </c>
    </row>
    <row r="11" spans="1:12" ht="36" customHeight="1">
      <c r="A11" s="17" t="s">
        <v>4035</v>
      </c>
      <c r="B11" s="31" t="s">
        <v>2343</v>
      </c>
      <c r="C11" s="31" t="s">
        <v>2344</v>
      </c>
      <c r="D11" s="43">
        <v>8000</v>
      </c>
      <c r="E11" s="13">
        <v>41662</v>
      </c>
      <c r="F11" s="13">
        <v>43718</v>
      </c>
      <c r="G11" s="27">
        <v>1452</v>
      </c>
      <c r="H11" s="22" t="str">
        <f>IF(I11&lt;=8000,$F$5+(I11/24),"error")</f>
        <v>error</v>
      </c>
      <c r="I11" s="23">
        <f t="shared" si="1"/>
        <v>9452</v>
      </c>
      <c r="J11" s="17" t="str">
        <f t="shared" si="0"/>
        <v>NOT DUE</v>
      </c>
      <c r="K11" s="31" t="s">
        <v>2357</v>
      </c>
      <c r="L11" s="125" t="s">
        <v>5187</v>
      </c>
    </row>
    <row r="12" spans="1:12" ht="36" customHeight="1">
      <c r="A12" s="17" t="s">
        <v>4036</v>
      </c>
      <c r="B12" s="31" t="s">
        <v>2343</v>
      </c>
      <c r="C12" s="31" t="s">
        <v>2345</v>
      </c>
      <c r="D12" s="43">
        <v>20000</v>
      </c>
      <c r="E12" s="13">
        <v>41662</v>
      </c>
      <c r="F12" s="13">
        <v>43718</v>
      </c>
      <c r="G12" s="27">
        <v>1452</v>
      </c>
      <c r="H12" s="22" t="str">
        <f>IF(I12&lt;=20000,$F$5+(I12/24),"error")</f>
        <v>error</v>
      </c>
      <c r="I12" s="23">
        <f t="shared" si="1"/>
        <v>21452</v>
      </c>
      <c r="J12" s="17" t="str">
        <f t="shared" si="0"/>
        <v>NOT DUE</v>
      </c>
      <c r="K12" s="31"/>
      <c r="L12" s="125" t="s">
        <v>5187</v>
      </c>
    </row>
    <row r="13" spans="1:12" ht="36" customHeight="1">
      <c r="A13" s="17" t="s">
        <v>4037</v>
      </c>
      <c r="B13" s="31" t="s">
        <v>2346</v>
      </c>
      <c r="C13" s="31" t="s">
        <v>2347</v>
      </c>
      <c r="D13" s="43">
        <v>8000</v>
      </c>
      <c r="E13" s="13">
        <v>41662</v>
      </c>
      <c r="F13" s="13">
        <v>43718</v>
      </c>
      <c r="G13" s="27">
        <v>1452</v>
      </c>
      <c r="H13" s="22" t="str">
        <f>IF(I13&lt;=8000,$F$5+(I13/24),"error")</f>
        <v>error</v>
      </c>
      <c r="I13" s="23">
        <f t="shared" si="1"/>
        <v>9452</v>
      </c>
      <c r="J13" s="17" t="str">
        <f t="shared" si="0"/>
        <v>NOT DUE</v>
      </c>
      <c r="K13" s="31"/>
      <c r="L13" s="125" t="s">
        <v>5187</v>
      </c>
    </row>
    <row r="14" spans="1:12" ht="36" customHeight="1">
      <c r="A14" s="17" t="s">
        <v>4038</v>
      </c>
      <c r="B14" s="31" t="s">
        <v>2346</v>
      </c>
      <c r="C14" s="31" t="s">
        <v>2342</v>
      </c>
      <c r="D14" s="43">
        <v>20000</v>
      </c>
      <c r="E14" s="13">
        <v>41662</v>
      </c>
      <c r="F14" s="13">
        <v>43718</v>
      </c>
      <c r="G14" s="27">
        <v>1452</v>
      </c>
      <c r="H14" s="22" t="str">
        <f>IF(I14&lt;=20000,$F$5+(I14/24),"error")</f>
        <v>error</v>
      </c>
      <c r="I14" s="23">
        <f t="shared" si="1"/>
        <v>21452</v>
      </c>
      <c r="J14" s="17" t="str">
        <f t="shared" si="0"/>
        <v>NOT DUE</v>
      </c>
      <c r="K14" s="31"/>
      <c r="L14" s="125" t="s">
        <v>5187</v>
      </c>
    </row>
    <row r="15" spans="1:12" ht="36" customHeight="1">
      <c r="A15" s="17" t="s">
        <v>4039</v>
      </c>
      <c r="B15" s="31" t="s">
        <v>1963</v>
      </c>
      <c r="C15" s="31" t="s">
        <v>2348</v>
      </c>
      <c r="D15" s="43">
        <v>8000</v>
      </c>
      <c r="E15" s="13">
        <v>41662</v>
      </c>
      <c r="F15" s="13">
        <v>43718</v>
      </c>
      <c r="G15" s="27">
        <v>1452</v>
      </c>
      <c r="H15" s="22" t="str">
        <f t="shared" ref="H15:H17" si="2">IF(I15&lt;=8000,$F$5+(I15/24),"error")</f>
        <v>error</v>
      </c>
      <c r="I15" s="23">
        <f t="shared" si="1"/>
        <v>9452</v>
      </c>
      <c r="J15" s="17" t="str">
        <f t="shared" si="0"/>
        <v>NOT DUE</v>
      </c>
      <c r="K15" s="31" t="s">
        <v>2358</v>
      </c>
      <c r="L15" s="125" t="s">
        <v>5187</v>
      </c>
    </row>
    <row r="16" spans="1:12" ht="36" customHeight="1">
      <c r="A16" s="17" t="s">
        <v>4040</v>
      </c>
      <c r="B16" s="31" t="s">
        <v>2349</v>
      </c>
      <c r="C16" s="31" t="s">
        <v>2350</v>
      </c>
      <c r="D16" s="43">
        <v>8000</v>
      </c>
      <c r="E16" s="13">
        <v>41662</v>
      </c>
      <c r="F16" s="13">
        <v>43718</v>
      </c>
      <c r="G16" s="27">
        <v>1452</v>
      </c>
      <c r="H16" s="22" t="str">
        <f t="shared" si="2"/>
        <v>error</v>
      </c>
      <c r="I16" s="23">
        <f t="shared" si="1"/>
        <v>9452</v>
      </c>
      <c r="J16" s="17" t="str">
        <f t="shared" si="0"/>
        <v>NOT DUE</v>
      </c>
      <c r="K16" s="31" t="s">
        <v>2359</v>
      </c>
      <c r="L16" s="125" t="s">
        <v>5187</v>
      </c>
    </row>
    <row r="17" spans="1:12" ht="36" customHeight="1">
      <c r="A17" s="17" t="s">
        <v>4041</v>
      </c>
      <c r="B17" s="31" t="s">
        <v>4470</v>
      </c>
      <c r="C17" s="31" t="s">
        <v>2352</v>
      </c>
      <c r="D17" s="43">
        <v>8000</v>
      </c>
      <c r="E17" s="13">
        <v>41662</v>
      </c>
      <c r="F17" s="13">
        <v>44424</v>
      </c>
      <c r="G17" s="27">
        <v>1452</v>
      </c>
      <c r="H17" s="22" t="str">
        <f t="shared" si="2"/>
        <v>error</v>
      </c>
      <c r="I17" s="23">
        <f t="shared" si="1"/>
        <v>9452</v>
      </c>
      <c r="J17" s="17" t="str">
        <f t="shared" si="0"/>
        <v>NOT DUE</v>
      </c>
      <c r="K17" s="31"/>
      <c r="L17" s="125" t="s">
        <v>5187</v>
      </c>
    </row>
    <row r="18" spans="1:12" ht="36" customHeight="1">
      <c r="A18" s="17" t="s">
        <v>4042</v>
      </c>
      <c r="B18" s="31" t="s">
        <v>1765</v>
      </c>
      <c r="C18" s="31" t="s">
        <v>1766</v>
      </c>
      <c r="D18" s="43" t="s">
        <v>1</v>
      </c>
      <c r="E18" s="13">
        <v>41662</v>
      </c>
      <c r="F18" s="13">
        <f>'CMP01 Main Air Compressor No.1'!F33</f>
        <v>44570</v>
      </c>
      <c r="G18" s="154"/>
      <c r="H18" s="15">
        <f>DATE(YEAR(F18),MONTH(F18),DAY(F18)+1)</f>
        <v>44571</v>
      </c>
      <c r="I18" s="16">
        <f t="shared" ref="I18:I35" ca="1" si="3">IF(ISBLANK(H18),"",H18-DATE(YEAR(NOW()),MONTH(NOW()),DAY(NOW())))</f>
        <v>1</v>
      </c>
      <c r="J18" s="17" t="str">
        <f t="shared" ca="1" si="0"/>
        <v>NOT DUE</v>
      </c>
      <c r="K18" s="31" t="s">
        <v>1797</v>
      </c>
      <c r="L18" s="20"/>
    </row>
    <row r="19" spans="1:12" ht="36" customHeight="1">
      <c r="A19" s="17" t="s">
        <v>4043</v>
      </c>
      <c r="B19" s="31" t="s">
        <v>1767</v>
      </c>
      <c r="C19" s="31" t="s">
        <v>1768</v>
      </c>
      <c r="D19" s="43" t="s">
        <v>1</v>
      </c>
      <c r="E19" s="13">
        <v>41662</v>
      </c>
      <c r="F19" s="13">
        <f>'CMP01 Main Air Compressor No.1'!F34</f>
        <v>44570</v>
      </c>
      <c r="G19" s="154"/>
      <c r="H19" s="15">
        <f>DATE(YEAR(F19),MONTH(F19),DAY(F19)+1)</f>
        <v>44571</v>
      </c>
      <c r="I19" s="16">
        <f t="shared" ca="1" si="3"/>
        <v>1</v>
      </c>
      <c r="J19" s="17" t="str">
        <f t="shared" ca="1" si="0"/>
        <v>NOT DUE</v>
      </c>
      <c r="K19" s="31" t="s">
        <v>1798</v>
      </c>
      <c r="L19" s="20"/>
    </row>
    <row r="20" spans="1:12" ht="36" customHeight="1">
      <c r="A20" s="17" t="s">
        <v>4044</v>
      </c>
      <c r="B20" s="31" t="s">
        <v>1769</v>
      </c>
      <c r="C20" s="31" t="s">
        <v>1770</v>
      </c>
      <c r="D20" s="43" t="s">
        <v>1</v>
      </c>
      <c r="E20" s="13">
        <v>41662</v>
      </c>
      <c r="F20" s="13">
        <f>'CMP01 Main Air Compressor No.1'!F35</f>
        <v>44570</v>
      </c>
      <c r="G20" s="154"/>
      <c r="H20" s="15">
        <f>DATE(YEAR(F20),MONTH(F20),DAY(F20)+1)</f>
        <v>44571</v>
      </c>
      <c r="I20" s="16">
        <f t="shared" ca="1" si="3"/>
        <v>1</v>
      </c>
      <c r="J20" s="17" t="str">
        <f t="shared" ca="1" si="0"/>
        <v>NOT DUE</v>
      </c>
      <c r="K20" s="31" t="s">
        <v>1799</v>
      </c>
      <c r="L20" s="20"/>
    </row>
    <row r="21" spans="1:12" ht="36" customHeight="1">
      <c r="A21" s="17" t="s">
        <v>4045</v>
      </c>
      <c r="B21" s="31" t="s">
        <v>1771</v>
      </c>
      <c r="C21" s="31" t="s">
        <v>1772</v>
      </c>
      <c r="D21" s="43" t="s">
        <v>4</v>
      </c>
      <c r="E21" s="13">
        <v>41662</v>
      </c>
      <c r="F21" s="13">
        <v>44540</v>
      </c>
      <c r="G21" s="154"/>
      <c r="H21" s="15">
        <f>EDATE(F21-1,1)</f>
        <v>44570</v>
      </c>
      <c r="I21" s="16">
        <f t="shared" ca="1" si="3"/>
        <v>0</v>
      </c>
      <c r="J21" s="17" t="str">
        <f t="shared" ca="1" si="0"/>
        <v>NOT DUE</v>
      </c>
      <c r="K21" s="31" t="s">
        <v>1800</v>
      </c>
      <c r="L21" s="20"/>
    </row>
    <row r="22" spans="1:12" ht="36" customHeight="1">
      <c r="A22" s="17" t="s">
        <v>4046</v>
      </c>
      <c r="B22" s="31" t="s">
        <v>1773</v>
      </c>
      <c r="C22" s="31" t="s">
        <v>1774</v>
      </c>
      <c r="D22" s="43" t="s">
        <v>1</v>
      </c>
      <c r="E22" s="13">
        <v>41662</v>
      </c>
      <c r="F22" s="13">
        <f>'CMP01 Main Air Compressor No.1'!F37</f>
        <v>44570</v>
      </c>
      <c r="G22" s="154"/>
      <c r="H22" s="15">
        <f>DATE(YEAR(F22),MONTH(F22),DAY(F22)+1)</f>
        <v>44571</v>
      </c>
      <c r="I22" s="16">
        <f t="shared" ca="1" si="3"/>
        <v>1</v>
      </c>
      <c r="J22" s="17" t="str">
        <f t="shared" ca="1" si="0"/>
        <v>NOT DUE</v>
      </c>
      <c r="K22" s="31" t="s">
        <v>1801</v>
      </c>
      <c r="L22" s="20"/>
    </row>
    <row r="23" spans="1:12" ht="36" customHeight="1">
      <c r="A23" s="17" t="s">
        <v>4047</v>
      </c>
      <c r="B23" s="31" t="s">
        <v>1775</v>
      </c>
      <c r="C23" s="31" t="s">
        <v>1776</v>
      </c>
      <c r="D23" s="43" t="s">
        <v>1</v>
      </c>
      <c r="E23" s="13">
        <v>41662</v>
      </c>
      <c r="F23" s="13">
        <f>'CMP01 Main Air Compressor No.1'!F38</f>
        <v>44570</v>
      </c>
      <c r="G23" s="154"/>
      <c r="H23" s="15">
        <f>DATE(YEAR(F23),MONTH(F23),DAY(F23)+1)</f>
        <v>44571</v>
      </c>
      <c r="I23" s="16">
        <f t="shared" ca="1" si="3"/>
        <v>1</v>
      </c>
      <c r="J23" s="17" t="str">
        <f t="shared" ca="1" si="0"/>
        <v>NOT DUE</v>
      </c>
      <c r="K23" s="31" t="s">
        <v>1802</v>
      </c>
      <c r="L23" s="20"/>
    </row>
    <row r="24" spans="1:12" ht="36" customHeight="1">
      <c r="A24" s="17" t="s">
        <v>4048</v>
      </c>
      <c r="B24" s="31" t="s">
        <v>1777</v>
      </c>
      <c r="C24" s="31" t="s">
        <v>1778</v>
      </c>
      <c r="D24" s="43" t="s">
        <v>1</v>
      </c>
      <c r="E24" s="13">
        <v>41662</v>
      </c>
      <c r="F24" s="13">
        <f>'CMP01 Main Air Compressor No.1'!F39</f>
        <v>44570</v>
      </c>
      <c r="G24" s="154"/>
      <c r="H24" s="15">
        <f>DATE(YEAR(F24),MONTH(F24),DAY(F24)+1)</f>
        <v>44571</v>
      </c>
      <c r="I24" s="16">
        <f t="shared" ca="1" si="3"/>
        <v>1</v>
      </c>
      <c r="J24" s="17" t="str">
        <f t="shared" ca="1" si="0"/>
        <v>NOT DUE</v>
      </c>
      <c r="K24" s="31" t="s">
        <v>1802</v>
      </c>
      <c r="L24" s="20"/>
    </row>
    <row r="25" spans="1:12" ht="36" customHeight="1">
      <c r="A25" s="17" t="s">
        <v>4049</v>
      </c>
      <c r="B25" s="31" t="s">
        <v>1779</v>
      </c>
      <c r="C25" s="31" t="s">
        <v>1766</v>
      </c>
      <c r="D25" s="43" t="s">
        <v>1</v>
      </c>
      <c r="E25" s="13">
        <v>41662</v>
      </c>
      <c r="F25" s="13">
        <f>'CMP01 Main Air Compressor No.1'!F40</f>
        <v>44570</v>
      </c>
      <c r="G25" s="154"/>
      <c r="H25" s="15">
        <f>DATE(YEAR(F25),MONTH(F25),DAY(F25)+1)</f>
        <v>44571</v>
      </c>
      <c r="I25" s="16">
        <f t="shared" ca="1" si="3"/>
        <v>1</v>
      </c>
      <c r="J25" s="17" t="str">
        <f t="shared" ca="1" si="0"/>
        <v>NOT DUE</v>
      </c>
      <c r="K25" s="31" t="s">
        <v>1802</v>
      </c>
      <c r="L25" s="20"/>
    </row>
    <row r="26" spans="1:12" ht="36" customHeight="1">
      <c r="A26" s="17" t="s">
        <v>4050</v>
      </c>
      <c r="B26" s="31" t="s">
        <v>1780</v>
      </c>
      <c r="C26" s="31" t="s">
        <v>1781</v>
      </c>
      <c r="D26" s="43" t="s">
        <v>0</v>
      </c>
      <c r="E26" s="13">
        <v>41662</v>
      </c>
      <c r="F26" s="13">
        <v>44544</v>
      </c>
      <c r="G26" s="154"/>
      <c r="H26" s="15">
        <f>DATE(YEAR(F26),MONTH(F26)+3,DAY(F26)-1)</f>
        <v>44633</v>
      </c>
      <c r="I26" s="16">
        <f t="shared" ca="1" si="3"/>
        <v>63</v>
      </c>
      <c r="J26" s="17" t="str">
        <f t="shared" ca="1" si="0"/>
        <v>NOT DUE</v>
      </c>
      <c r="K26" s="31" t="s">
        <v>1802</v>
      </c>
      <c r="L26" s="20"/>
    </row>
    <row r="27" spans="1:12" ht="36" customHeight="1">
      <c r="A27" s="17" t="s">
        <v>4051</v>
      </c>
      <c r="B27" s="31" t="s">
        <v>1782</v>
      </c>
      <c r="C27" s="31"/>
      <c r="D27" s="43" t="s">
        <v>4</v>
      </c>
      <c r="E27" s="13">
        <v>41662</v>
      </c>
      <c r="F27" s="13">
        <v>44540</v>
      </c>
      <c r="G27" s="154"/>
      <c r="H27" s="15">
        <f>EDATE(F27-1,1)</f>
        <v>44570</v>
      </c>
      <c r="I27" s="16">
        <f t="shared" ca="1" si="3"/>
        <v>0</v>
      </c>
      <c r="J27" s="17" t="str">
        <f t="shared" ca="1" si="0"/>
        <v>NOT DUE</v>
      </c>
      <c r="K27" s="31"/>
      <c r="L27" s="20"/>
    </row>
    <row r="28" spans="1:12" ht="36" customHeight="1">
      <c r="A28" s="17" t="s">
        <v>4052</v>
      </c>
      <c r="B28" s="31" t="s">
        <v>1783</v>
      </c>
      <c r="C28" s="31" t="s">
        <v>1784</v>
      </c>
      <c r="D28" s="43" t="s">
        <v>0</v>
      </c>
      <c r="E28" s="13">
        <v>41662</v>
      </c>
      <c r="F28" s="13">
        <v>44544</v>
      </c>
      <c r="G28" s="154"/>
      <c r="H28" s="15">
        <f>DATE(YEAR(F28),MONTH(F28)+3,DAY(F28)-1)</f>
        <v>44633</v>
      </c>
      <c r="I28" s="16">
        <f t="shared" ca="1" si="3"/>
        <v>63</v>
      </c>
      <c r="J28" s="17" t="str">
        <f t="shared" ca="1" si="0"/>
        <v>NOT DUE</v>
      </c>
      <c r="K28" s="31" t="s">
        <v>1803</v>
      </c>
      <c r="L28" s="20"/>
    </row>
    <row r="29" spans="1:12" ht="36" customHeight="1">
      <c r="A29" s="17" t="s">
        <v>4053</v>
      </c>
      <c r="B29" s="31" t="s">
        <v>2355</v>
      </c>
      <c r="C29" s="31"/>
      <c r="D29" s="43" t="s">
        <v>1</v>
      </c>
      <c r="E29" s="13">
        <v>41662</v>
      </c>
      <c r="F29" s="13">
        <f>'CMP01 Main Air Compressor No.1'!F33</f>
        <v>44570</v>
      </c>
      <c r="G29" s="154"/>
      <c r="H29" s="15">
        <f>DATE(YEAR(F29),MONTH(F29),DAY(F29)+1)</f>
        <v>44571</v>
      </c>
      <c r="I29" s="16">
        <f t="shared" ca="1" si="3"/>
        <v>1</v>
      </c>
      <c r="J29" s="17" t="str">
        <f t="shared" ca="1" si="0"/>
        <v>NOT DUE</v>
      </c>
      <c r="K29" s="31" t="s">
        <v>1803</v>
      </c>
      <c r="L29" s="20"/>
    </row>
    <row r="30" spans="1:12" ht="36" customHeight="1">
      <c r="A30" s="17" t="s">
        <v>4054</v>
      </c>
      <c r="B30" s="31" t="s">
        <v>1785</v>
      </c>
      <c r="C30" s="31" t="s">
        <v>1786</v>
      </c>
      <c r="D30" s="43" t="s">
        <v>377</v>
      </c>
      <c r="E30" s="13">
        <v>41662</v>
      </c>
      <c r="F30" s="13">
        <v>44424</v>
      </c>
      <c r="G30" s="154"/>
      <c r="H30" s="15">
        <f t="shared" ref="H30:H35" si="4">DATE(YEAR(F30)+1,MONTH(F30),DAY(F30)-1)</f>
        <v>44788</v>
      </c>
      <c r="I30" s="16">
        <f t="shared" ca="1" si="3"/>
        <v>218</v>
      </c>
      <c r="J30" s="17" t="str">
        <f t="shared" ca="1" si="0"/>
        <v>NOT DUE</v>
      </c>
      <c r="K30" s="31" t="s">
        <v>1803</v>
      </c>
      <c r="L30" s="20"/>
    </row>
    <row r="31" spans="1:12" ht="36" customHeight="1">
      <c r="A31" s="17" t="s">
        <v>4055</v>
      </c>
      <c r="B31" s="31" t="s">
        <v>1787</v>
      </c>
      <c r="C31" s="31" t="s">
        <v>1788</v>
      </c>
      <c r="D31" s="43" t="s">
        <v>377</v>
      </c>
      <c r="E31" s="13">
        <v>41662</v>
      </c>
      <c r="F31" s="13">
        <v>44424</v>
      </c>
      <c r="G31" s="154"/>
      <c r="H31" s="15">
        <f t="shared" si="4"/>
        <v>44788</v>
      </c>
      <c r="I31" s="16">
        <f t="shared" ca="1" si="3"/>
        <v>218</v>
      </c>
      <c r="J31" s="17" t="str">
        <f t="shared" ca="1" si="0"/>
        <v>NOT DUE</v>
      </c>
      <c r="K31" s="31" t="s">
        <v>1804</v>
      </c>
      <c r="L31" s="20"/>
    </row>
    <row r="32" spans="1:12" ht="36" customHeight="1">
      <c r="A32" s="17" t="s">
        <v>4056</v>
      </c>
      <c r="B32" s="31" t="s">
        <v>1789</v>
      </c>
      <c r="C32" s="31" t="s">
        <v>1790</v>
      </c>
      <c r="D32" s="43" t="s">
        <v>377</v>
      </c>
      <c r="E32" s="13">
        <v>41662</v>
      </c>
      <c r="F32" s="13">
        <v>44424</v>
      </c>
      <c r="G32" s="154"/>
      <c r="H32" s="15">
        <f t="shared" si="4"/>
        <v>44788</v>
      </c>
      <c r="I32" s="16">
        <f t="shared" ca="1" si="3"/>
        <v>218</v>
      </c>
      <c r="J32" s="17" t="str">
        <f t="shared" ca="1" si="0"/>
        <v>NOT DUE</v>
      </c>
      <c r="K32" s="31" t="s">
        <v>1804</v>
      </c>
      <c r="L32" s="20"/>
    </row>
    <row r="33" spans="1:12" ht="36" customHeight="1">
      <c r="A33" s="17" t="s">
        <v>4057</v>
      </c>
      <c r="B33" s="31" t="s">
        <v>1791</v>
      </c>
      <c r="C33" s="31" t="s">
        <v>1792</v>
      </c>
      <c r="D33" s="43" t="s">
        <v>377</v>
      </c>
      <c r="E33" s="13">
        <v>41662</v>
      </c>
      <c r="F33" s="13">
        <v>44424</v>
      </c>
      <c r="G33" s="154"/>
      <c r="H33" s="15">
        <f t="shared" si="4"/>
        <v>44788</v>
      </c>
      <c r="I33" s="16">
        <f t="shared" ca="1" si="3"/>
        <v>218</v>
      </c>
      <c r="J33" s="17" t="str">
        <f t="shared" ca="1" si="0"/>
        <v>NOT DUE</v>
      </c>
      <c r="K33" s="31" t="s">
        <v>1804</v>
      </c>
      <c r="L33" s="20"/>
    </row>
    <row r="34" spans="1:12" ht="36" customHeight="1">
      <c r="A34" s="17" t="s">
        <v>4058</v>
      </c>
      <c r="B34" s="31" t="s">
        <v>1793</v>
      </c>
      <c r="C34" s="31" t="s">
        <v>1794</v>
      </c>
      <c r="D34" s="43" t="s">
        <v>377</v>
      </c>
      <c r="E34" s="13">
        <v>41662</v>
      </c>
      <c r="F34" s="13">
        <v>44424</v>
      </c>
      <c r="G34" s="154"/>
      <c r="H34" s="15">
        <f t="shared" si="4"/>
        <v>44788</v>
      </c>
      <c r="I34" s="16">
        <f t="shared" ca="1" si="3"/>
        <v>218</v>
      </c>
      <c r="J34" s="17" t="str">
        <f t="shared" ca="1" si="0"/>
        <v>NOT DUE</v>
      </c>
      <c r="K34" s="31" t="s">
        <v>1805</v>
      </c>
      <c r="L34" s="20"/>
    </row>
    <row r="35" spans="1:12" ht="36" customHeight="1">
      <c r="A35" s="17" t="s">
        <v>4059</v>
      </c>
      <c r="B35" s="31" t="s">
        <v>1806</v>
      </c>
      <c r="C35" s="31" t="s">
        <v>1807</v>
      </c>
      <c r="D35" s="43" t="s">
        <v>377</v>
      </c>
      <c r="E35" s="13">
        <v>41662</v>
      </c>
      <c r="F35" s="13">
        <v>44424</v>
      </c>
      <c r="G35" s="154"/>
      <c r="H35" s="15">
        <f t="shared" si="4"/>
        <v>44788</v>
      </c>
      <c r="I35" s="16">
        <f t="shared" ca="1" si="3"/>
        <v>218</v>
      </c>
      <c r="J35" s="17" t="str">
        <f t="shared" ca="1" si="0"/>
        <v>NOT DUE</v>
      </c>
      <c r="K35" s="31" t="s">
        <v>1805</v>
      </c>
      <c r="L35" s="20"/>
    </row>
    <row r="36" spans="1:12">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0" t="s">
        <v>5304</v>
      </c>
      <c r="F41" s="380"/>
      <c r="G41" s="380"/>
      <c r="I41" s="446" t="s">
        <v>5292</v>
      </c>
      <c r="J41" s="446"/>
      <c r="K41" s="446"/>
    </row>
    <row r="42" spans="1:12">
      <c r="A42"/>
      <c r="C42" s="254"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C00000"/>
  </sheetPr>
  <dimension ref="A1:L42"/>
  <sheetViews>
    <sheetView zoomScale="85" zoomScaleNormal="85"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2367</v>
      </c>
      <c r="D3" s="384" t="s">
        <v>12</v>
      </c>
      <c r="E3" s="384"/>
      <c r="F3" s="5" t="s">
        <v>4003</v>
      </c>
    </row>
    <row r="4" spans="1:12" ht="18" customHeight="1">
      <c r="A4" s="382" t="s">
        <v>77</v>
      </c>
      <c r="B4" s="382"/>
      <c r="C4" s="37" t="s">
        <v>2366</v>
      </c>
      <c r="D4" s="384" t="s">
        <v>15</v>
      </c>
      <c r="E4" s="384"/>
      <c r="F4" s="6"/>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4004</v>
      </c>
      <c r="B8" s="31" t="s">
        <v>2336</v>
      </c>
      <c r="C8" s="31" t="s">
        <v>2337</v>
      </c>
      <c r="D8" s="43">
        <v>8000</v>
      </c>
      <c r="E8" s="13">
        <v>41662</v>
      </c>
      <c r="F8" s="13">
        <v>43353</v>
      </c>
      <c r="G8" s="27">
        <v>1542</v>
      </c>
      <c r="H8" s="22" t="str">
        <f>IF(I8&lt;=8000,$F$5+(I8/24),"error")</f>
        <v>error</v>
      </c>
      <c r="I8" s="23">
        <f>D8-($F$4-G8)</f>
        <v>9542</v>
      </c>
      <c r="J8" s="17" t="str">
        <f t="shared" ref="J8:J35" si="0">IF(I8="","",IF(I8&lt;0,"OVERDUE","NOT DUE"))</f>
        <v>NOT DUE</v>
      </c>
      <c r="K8" s="31" t="s">
        <v>2356</v>
      </c>
      <c r="L8" s="125" t="s">
        <v>5187</v>
      </c>
    </row>
    <row r="9" spans="1:12" ht="36" customHeight="1">
      <c r="A9" s="17" t="s">
        <v>4005</v>
      </c>
      <c r="B9" s="31" t="s">
        <v>2340</v>
      </c>
      <c r="C9" s="31" t="s">
        <v>2341</v>
      </c>
      <c r="D9" s="43">
        <v>8000</v>
      </c>
      <c r="E9" s="13">
        <v>41662</v>
      </c>
      <c r="F9" s="13">
        <v>43900</v>
      </c>
      <c r="G9" s="27">
        <v>1542</v>
      </c>
      <c r="H9" s="22" t="str">
        <f>IF(I9&lt;=8000,$F$5+(I9/24),"error")</f>
        <v>error</v>
      </c>
      <c r="I9" s="23">
        <f t="shared" ref="I9:I17" si="1">D9-($F$4-G9)</f>
        <v>9542</v>
      </c>
      <c r="J9" s="17" t="str">
        <f t="shared" si="0"/>
        <v>NOT DUE</v>
      </c>
      <c r="K9" s="31"/>
      <c r="L9" s="125" t="s">
        <v>5187</v>
      </c>
    </row>
    <row r="10" spans="1:12" ht="36" customHeight="1">
      <c r="A10" s="17" t="s">
        <v>4006</v>
      </c>
      <c r="B10" s="31" t="s">
        <v>2340</v>
      </c>
      <c r="C10" s="31" t="s">
        <v>2342</v>
      </c>
      <c r="D10" s="43">
        <v>20000</v>
      </c>
      <c r="E10" s="13">
        <v>41662</v>
      </c>
      <c r="F10" s="13">
        <v>43900</v>
      </c>
      <c r="G10" s="27">
        <v>1542</v>
      </c>
      <c r="H10" s="22" t="str">
        <f>IF(I10&lt;=20000,$F$5+(I10/24),"error")</f>
        <v>error</v>
      </c>
      <c r="I10" s="23">
        <f t="shared" si="1"/>
        <v>21542</v>
      </c>
      <c r="J10" s="17" t="str">
        <f t="shared" si="0"/>
        <v>NOT DUE</v>
      </c>
      <c r="K10" s="31"/>
      <c r="L10" s="125" t="s">
        <v>5187</v>
      </c>
    </row>
    <row r="11" spans="1:12" ht="36" customHeight="1">
      <c r="A11" s="17" t="s">
        <v>4007</v>
      </c>
      <c r="B11" s="31" t="s">
        <v>2343</v>
      </c>
      <c r="C11" s="31" t="s">
        <v>2344</v>
      </c>
      <c r="D11" s="43">
        <v>8000</v>
      </c>
      <c r="E11" s="13">
        <v>41662</v>
      </c>
      <c r="F11" s="13">
        <v>43900</v>
      </c>
      <c r="G11" s="27">
        <v>1542</v>
      </c>
      <c r="H11" s="22" t="str">
        <f>IF(I11&lt;=8000,$F$5+(I11/24),"error")</f>
        <v>error</v>
      </c>
      <c r="I11" s="23">
        <f t="shared" si="1"/>
        <v>9542</v>
      </c>
      <c r="J11" s="17" t="str">
        <f t="shared" si="0"/>
        <v>NOT DUE</v>
      </c>
      <c r="K11" s="31" t="s">
        <v>2357</v>
      </c>
      <c r="L11" s="125" t="s">
        <v>5187</v>
      </c>
    </row>
    <row r="12" spans="1:12" ht="36" customHeight="1">
      <c r="A12" s="17" t="s">
        <v>4008</v>
      </c>
      <c r="B12" s="31" t="s">
        <v>2343</v>
      </c>
      <c r="C12" s="31" t="s">
        <v>2345</v>
      </c>
      <c r="D12" s="43">
        <v>20000</v>
      </c>
      <c r="E12" s="13">
        <v>41662</v>
      </c>
      <c r="F12" s="13">
        <v>43900</v>
      </c>
      <c r="G12" s="27">
        <v>1542</v>
      </c>
      <c r="H12" s="22" t="str">
        <f>IF(I12&lt;=20000,$F$5+(I12/24),"error")</f>
        <v>error</v>
      </c>
      <c r="I12" s="23">
        <f t="shared" si="1"/>
        <v>21542</v>
      </c>
      <c r="J12" s="17" t="str">
        <f t="shared" si="0"/>
        <v>NOT DUE</v>
      </c>
      <c r="K12" s="31"/>
      <c r="L12" s="125" t="s">
        <v>5187</v>
      </c>
    </row>
    <row r="13" spans="1:12" ht="36" customHeight="1">
      <c r="A13" s="17" t="s">
        <v>4009</v>
      </c>
      <c r="B13" s="31" t="s">
        <v>2346</v>
      </c>
      <c r="C13" s="31" t="s">
        <v>2347</v>
      </c>
      <c r="D13" s="43">
        <v>8000</v>
      </c>
      <c r="E13" s="13">
        <v>41662</v>
      </c>
      <c r="F13" s="13">
        <v>43900</v>
      </c>
      <c r="G13" s="27">
        <v>1542</v>
      </c>
      <c r="H13" s="22" t="str">
        <f>IF(I13&lt;=8000,$F$5+(I13/24),"error")</f>
        <v>error</v>
      </c>
      <c r="I13" s="23">
        <f t="shared" si="1"/>
        <v>9542</v>
      </c>
      <c r="J13" s="17" t="str">
        <f t="shared" si="0"/>
        <v>NOT DUE</v>
      </c>
      <c r="K13" s="31"/>
      <c r="L13" s="125" t="s">
        <v>5187</v>
      </c>
    </row>
    <row r="14" spans="1:12" ht="36" customHeight="1">
      <c r="A14" s="17" t="s">
        <v>4010</v>
      </c>
      <c r="B14" s="31" t="s">
        <v>2346</v>
      </c>
      <c r="C14" s="31" t="s">
        <v>2342</v>
      </c>
      <c r="D14" s="43">
        <v>20000</v>
      </c>
      <c r="E14" s="13">
        <v>41662</v>
      </c>
      <c r="F14" s="13">
        <v>43900</v>
      </c>
      <c r="G14" s="27">
        <v>1542</v>
      </c>
      <c r="H14" s="22" t="str">
        <f>IF(I14&lt;=20000,$F$5+(I14/24),"error")</f>
        <v>error</v>
      </c>
      <c r="I14" s="23">
        <f t="shared" si="1"/>
        <v>21542</v>
      </c>
      <c r="J14" s="17" t="str">
        <f t="shared" si="0"/>
        <v>NOT DUE</v>
      </c>
      <c r="K14" s="31"/>
      <c r="L14" s="125" t="s">
        <v>5187</v>
      </c>
    </row>
    <row r="15" spans="1:12" ht="36" customHeight="1">
      <c r="A15" s="17" t="s">
        <v>4011</v>
      </c>
      <c r="B15" s="31" t="s">
        <v>1963</v>
      </c>
      <c r="C15" s="31" t="s">
        <v>2348</v>
      </c>
      <c r="D15" s="43">
        <v>8000</v>
      </c>
      <c r="E15" s="13">
        <v>41662</v>
      </c>
      <c r="F15" s="13">
        <v>43900</v>
      </c>
      <c r="G15" s="27">
        <v>1542</v>
      </c>
      <c r="H15" s="22" t="str">
        <f t="shared" ref="H15:H17" si="2">IF(I15&lt;=8000,$F$5+(I15/24),"error")</f>
        <v>error</v>
      </c>
      <c r="I15" s="23">
        <f t="shared" si="1"/>
        <v>9542</v>
      </c>
      <c r="J15" s="17" t="str">
        <f t="shared" si="0"/>
        <v>NOT DUE</v>
      </c>
      <c r="K15" s="31" t="s">
        <v>2358</v>
      </c>
      <c r="L15" s="125" t="s">
        <v>5187</v>
      </c>
    </row>
    <row r="16" spans="1:12" ht="36" customHeight="1">
      <c r="A16" s="17" t="s">
        <v>4012</v>
      </c>
      <c r="B16" s="31" t="s">
        <v>2349</v>
      </c>
      <c r="C16" s="31" t="s">
        <v>2350</v>
      </c>
      <c r="D16" s="43">
        <v>8000</v>
      </c>
      <c r="E16" s="13">
        <v>41662</v>
      </c>
      <c r="F16" s="13">
        <v>43900</v>
      </c>
      <c r="G16" s="27">
        <v>1542</v>
      </c>
      <c r="H16" s="22" t="str">
        <f t="shared" si="2"/>
        <v>error</v>
      </c>
      <c r="I16" s="23">
        <f t="shared" si="1"/>
        <v>9542</v>
      </c>
      <c r="J16" s="17" t="str">
        <f t="shared" si="0"/>
        <v>NOT DUE</v>
      </c>
      <c r="K16" s="31" t="s">
        <v>2359</v>
      </c>
      <c r="L16" s="125" t="s">
        <v>5187</v>
      </c>
    </row>
    <row r="17" spans="1:12" ht="36" customHeight="1">
      <c r="A17" s="17" t="s">
        <v>4013</v>
      </c>
      <c r="B17" s="31" t="s">
        <v>4470</v>
      </c>
      <c r="C17" s="31" t="s">
        <v>2352</v>
      </c>
      <c r="D17" s="43">
        <v>8000</v>
      </c>
      <c r="E17" s="13">
        <v>41662</v>
      </c>
      <c r="F17" s="13">
        <v>44424</v>
      </c>
      <c r="G17" s="27">
        <v>1542</v>
      </c>
      <c r="H17" s="22" t="str">
        <f t="shared" si="2"/>
        <v>error</v>
      </c>
      <c r="I17" s="23">
        <f t="shared" si="1"/>
        <v>9542</v>
      </c>
      <c r="J17" s="17" t="str">
        <f t="shared" si="0"/>
        <v>NOT DUE</v>
      </c>
      <c r="K17" s="31"/>
      <c r="L17" s="125" t="s">
        <v>5187</v>
      </c>
    </row>
    <row r="18" spans="1:12" ht="36" customHeight="1">
      <c r="A18" s="17" t="s">
        <v>4014</v>
      </c>
      <c r="B18" s="31" t="s">
        <v>1765</v>
      </c>
      <c r="C18" s="31" t="s">
        <v>1766</v>
      </c>
      <c r="D18" s="43" t="s">
        <v>1</v>
      </c>
      <c r="E18" s="13">
        <v>41662</v>
      </c>
      <c r="F18" s="13">
        <f>'CMP01 Main Air Compressor No.1'!F33</f>
        <v>44570</v>
      </c>
      <c r="G18" s="154"/>
      <c r="H18" s="15">
        <f>DATE(YEAR(F18),MONTH(F18),DAY(F18)+1)</f>
        <v>44571</v>
      </c>
      <c r="I18" s="16">
        <f t="shared" ref="I18:I35" ca="1" si="3">IF(ISBLANK(H18),"",H18-DATE(YEAR(NOW()),MONTH(NOW()),DAY(NOW())))</f>
        <v>1</v>
      </c>
      <c r="J18" s="17" t="str">
        <f t="shared" ca="1" si="0"/>
        <v>NOT DUE</v>
      </c>
      <c r="K18" s="31" t="s">
        <v>1797</v>
      </c>
      <c r="L18" s="20"/>
    </row>
    <row r="19" spans="1:12" ht="36" customHeight="1">
      <c r="A19" s="17" t="s">
        <v>4015</v>
      </c>
      <c r="B19" s="31" t="s">
        <v>1767</v>
      </c>
      <c r="C19" s="31" t="s">
        <v>1768</v>
      </c>
      <c r="D19" s="43" t="s">
        <v>1</v>
      </c>
      <c r="E19" s="13">
        <v>41662</v>
      </c>
      <c r="F19" s="13">
        <f>'CMP01 Main Air Compressor No.1'!F34</f>
        <v>44570</v>
      </c>
      <c r="G19" s="154"/>
      <c r="H19" s="15">
        <f>DATE(YEAR(F19),MONTH(F19),DAY(F19)+1)</f>
        <v>44571</v>
      </c>
      <c r="I19" s="16">
        <f t="shared" ca="1" si="3"/>
        <v>1</v>
      </c>
      <c r="J19" s="17" t="str">
        <f t="shared" ca="1" si="0"/>
        <v>NOT DUE</v>
      </c>
      <c r="K19" s="31" t="s">
        <v>1798</v>
      </c>
      <c r="L19" s="20"/>
    </row>
    <row r="20" spans="1:12" ht="36" customHeight="1">
      <c r="A20" s="17" t="s">
        <v>4016</v>
      </c>
      <c r="B20" s="31" t="s">
        <v>1769</v>
      </c>
      <c r="C20" s="31" t="s">
        <v>1770</v>
      </c>
      <c r="D20" s="43" t="s">
        <v>1</v>
      </c>
      <c r="E20" s="13">
        <v>41662</v>
      </c>
      <c r="F20" s="13">
        <f>'CMP01 Main Air Compressor No.1'!F35</f>
        <v>44570</v>
      </c>
      <c r="G20" s="154"/>
      <c r="H20" s="15">
        <f>DATE(YEAR(F20),MONTH(F20),DAY(F20)+1)</f>
        <v>44571</v>
      </c>
      <c r="I20" s="16">
        <f t="shared" ca="1" si="3"/>
        <v>1</v>
      </c>
      <c r="J20" s="17" t="str">
        <f t="shared" ca="1" si="0"/>
        <v>NOT DUE</v>
      </c>
      <c r="K20" s="31" t="s">
        <v>1799</v>
      </c>
      <c r="L20" s="20"/>
    </row>
    <row r="21" spans="1:12" ht="36" customHeight="1">
      <c r="A21" s="17" t="s">
        <v>4017</v>
      </c>
      <c r="B21" s="31" t="s">
        <v>1771</v>
      </c>
      <c r="C21" s="31" t="s">
        <v>1772</v>
      </c>
      <c r="D21" s="43" t="s">
        <v>4</v>
      </c>
      <c r="E21" s="13">
        <v>41662</v>
      </c>
      <c r="F21" s="13">
        <f>'CMP01 Main Air Compressor No.1'!F36</f>
        <v>44569</v>
      </c>
      <c r="G21" s="154"/>
      <c r="H21" s="15">
        <f>EDATE(F21-1,1)</f>
        <v>44599</v>
      </c>
      <c r="I21" s="16">
        <f t="shared" ca="1" si="3"/>
        <v>29</v>
      </c>
      <c r="J21" s="17" t="str">
        <f t="shared" ca="1" si="0"/>
        <v>NOT DUE</v>
      </c>
      <c r="K21" s="31" t="s">
        <v>1800</v>
      </c>
      <c r="L21" s="20"/>
    </row>
    <row r="22" spans="1:12" ht="36" customHeight="1">
      <c r="A22" s="17" t="s">
        <v>4018</v>
      </c>
      <c r="B22" s="31" t="s">
        <v>1773</v>
      </c>
      <c r="C22" s="31" t="s">
        <v>1774</v>
      </c>
      <c r="D22" s="43" t="s">
        <v>1</v>
      </c>
      <c r="E22" s="13">
        <v>41662</v>
      </c>
      <c r="F22" s="13">
        <f>'CMP01 Main Air Compressor No.1'!F37</f>
        <v>44570</v>
      </c>
      <c r="G22" s="154"/>
      <c r="H22" s="15">
        <f>DATE(YEAR(F22),MONTH(F22),DAY(F22)+1)</f>
        <v>44571</v>
      </c>
      <c r="I22" s="16">
        <f t="shared" ca="1" si="3"/>
        <v>1</v>
      </c>
      <c r="J22" s="17" t="str">
        <f t="shared" ca="1" si="0"/>
        <v>NOT DUE</v>
      </c>
      <c r="K22" s="31" t="s">
        <v>1801</v>
      </c>
      <c r="L22" s="20"/>
    </row>
    <row r="23" spans="1:12" ht="36" customHeight="1">
      <c r="A23" s="17" t="s">
        <v>4019</v>
      </c>
      <c r="B23" s="31" t="s">
        <v>1775</v>
      </c>
      <c r="C23" s="31" t="s">
        <v>1776</v>
      </c>
      <c r="D23" s="43" t="s">
        <v>1</v>
      </c>
      <c r="E23" s="13">
        <v>41662</v>
      </c>
      <c r="F23" s="13">
        <f>'CMP01 Main Air Compressor No.1'!F38</f>
        <v>44570</v>
      </c>
      <c r="G23" s="154"/>
      <c r="H23" s="15">
        <f>DATE(YEAR(F23),MONTH(F23),DAY(F23)+1)</f>
        <v>44571</v>
      </c>
      <c r="I23" s="16">
        <f t="shared" ca="1" si="3"/>
        <v>1</v>
      </c>
      <c r="J23" s="17" t="str">
        <f t="shared" ca="1" si="0"/>
        <v>NOT DUE</v>
      </c>
      <c r="K23" s="31" t="s">
        <v>1802</v>
      </c>
      <c r="L23" s="20"/>
    </row>
    <row r="24" spans="1:12" ht="36" customHeight="1">
      <c r="A24" s="17" t="s">
        <v>4020</v>
      </c>
      <c r="B24" s="31" t="s">
        <v>1777</v>
      </c>
      <c r="C24" s="31" t="s">
        <v>1778</v>
      </c>
      <c r="D24" s="43" t="s">
        <v>1</v>
      </c>
      <c r="E24" s="13">
        <v>41662</v>
      </c>
      <c r="F24" s="13">
        <f>'CMP01 Main Air Compressor No.1'!F39</f>
        <v>44570</v>
      </c>
      <c r="G24" s="154"/>
      <c r="H24" s="15">
        <f>DATE(YEAR(F24),MONTH(F24),DAY(F24)+1)</f>
        <v>44571</v>
      </c>
      <c r="I24" s="16">
        <f t="shared" ca="1" si="3"/>
        <v>1</v>
      </c>
      <c r="J24" s="17" t="str">
        <f t="shared" ca="1" si="0"/>
        <v>NOT DUE</v>
      </c>
      <c r="K24" s="31" t="s">
        <v>1802</v>
      </c>
      <c r="L24" s="20"/>
    </row>
    <row r="25" spans="1:12" ht="36" customHeight="1">
      <c r="A25" s="17" t="s">
        <v>4021</v>
      </c>
      <c r="B25" s="31" t="s">
        <v>1779</v>
      </c>
      <c r="C25" s="31" t="s">
        <v>1766</v>
      </c>
      <c r="D25" s="43" t="s">
        <v>1</v>
      </c>
      <c r="E25" s="13">
        <v>41662</v>
      </c>
      <c r="F25" s="13">
        <f>'CMP01 Main Air Compressor No.1'!F40</f>
        <v>44570</v>
      </c>
      <c r="G25" s="154"/>
      <c r="H25" s="15">
        <f>DATE(YEAR(F25),MONTH(F25),DAY(F25)+1)</f>
        <v>44571</v>
      </c>
      <c r="I25" s="16">
        <f t="shared" ca="1" si="3"/>
        <v>1</v>
      </c>
      <c r="J25" s="17" t="str">
        <f t="shared" ca="1" si="0"/>
        <v>NOT DUE</v>
      </c>
      <c r="K25" s="31" t="s">
        <v>1802</v>
      </c>
      <c r="L25" s="20"/>
    </row>
    <row r="26" spans="1:12" ht="36" customHeight="1">
      <c r="A26" s="17" t="s">
        <v>4022</v>
      </c>
      <c r="B26" s="31" t="s">
        <v>1780</v>
      </c>
      <c r="C26" s="31" t="s">
        <v>1781</v>
      </c>
      <c r="D26" s="43" t="s">
        <v>0</v>
      </c>
      <c r="E26" s="13">
        <v>41662</v>
      </c>
      <c r="F26" s="13">
        <v>44544</v>
      </c>
      <c r="G26" s="154"/>
      <c r="H26" s="15">
        <f>DATE(YEAR(F26),MONTH(F26)+3,DAY(F26)-1)</f>
        <v>44633</v>
      </c>
      <c r="I26" s="16">
        <f t="shared" ca="1" si="3"/>
        <v>63</v>
      </c>
      <c r="J26" s="17" t="str">
        <f t="shared" ca="1" si="0"/>
        <v>NOT DUE</v>
      </c>
      <c r="K26" s="31" t="s">
        <v>1802</v>
      </c>
      <c r="L26" s="20"/>
    </row>
    <row r="27" spans="1:12" ht="36" customHeight="1">
      <c r="A27" s="17" t="s">
        <v>4023</v>
      </c>
      <c r="B27" s="31" t="s">
        <v>1782</v>
      </c>
      <c r="C27" s="31"/>
      <c r="D27" s="43" t="s">
        <v>4</v>
      </c>
      <c r="E27" s="13">
        <v>41662</v>
      </c>
      <c r="F27" s="13">
        <f>'CMP01 Main Air Compressor No.1'!F36</f>
        <v>44569</v>
      </c>
      <c r="G27" s="154"/>
      <c r="H27" s="15">
        <f>EDATE(F27-1,1)</f>
        <v>44599</v>
      </c>
      <c r="I27" s="16">
        <f t="shared" ca="1" si="3"/>
        <v>29</v>
      </c>
      <c r="J27" s="17" t="str">
        <f t="shared" ca="1" si="0"/>
        <v>NOT DUE</v>
      </c>
      <c r="K27" s="31"/>
      <c r="L27" s="20"/>
    </row>
    <row r="28" spans="1:12" ht="36" customHeight="1">
      <c r="A28" s="17" t="s">
        <v>4024</v>
      </c>
      <c r="B28" s="31" t="s">
        <v>1783</v>
      </c>
      <c r="C28" s="31" t="s">
        <v>1784</v>
      </c>
      <c r="D28" s="43" t="s">
        <v>0</v>
      </c>
      <c r="E28" s="13">
        <v>41662</v>
      </c>
      <c r="F28" s="13">
        <v>44544</v>
      </c>
      <c r="G28" s="154"/>
      <c r="H28" s="15">
        <f>DATE(YEAR(F28),MONTH(F28)+3,DAY(F28)-1)</f>
        <v>44633</v>
      </c>
      <c r="I28" s="16">
        <f t="shared" ca="1" si="3"/>
        <v>63</v>
      </c>
      <c r="J28" s="17" t="str">
        <f t="shared" ca="1" si="0"/>
        <v>NOT DUE</v>
      </c>
      <c r="K28" s="31" t="s">
        <v>1803</v>
      </c>
      <c r="L28" s="20"/>
    </row>
    <row r="29" spans="1:12" ht="36" customHeight="1">
      <c r="A29" s="17" t="s">
        <v>4025</v>
      </c>
      <c r="B29" s="31" t="s">
        <v>2355</v>
      </c>
      <c r="C29" s="31"/>
      <c r="D29" s="43" t="s">
        <v>1</v>
      </c>
      <c r="E29" s="13">
        <v>41662</v>
      </c>
      <c r="F29" s="13">
        <f>'CMP01 Main Air Compressor No.1'!F33</f>
        <v>44570</v>
      </c>
      <c r="G29" s="154"/>
      <c r="H29" s="15">
        <f>DATE(YEAR(F29),MONTH(F29),DAY(F29)+1)</f>
        <v>44571</v>
      </c>
      <c r="I29" s="16">
        <f t="shared" ca="1" si="3"/>
        <v>1</v>
      </c>
      <c r="J29" s="17" t="str">
        <f t="shared" ca="1" si="0"/>
        <v>NOT DUE</v>
      </c>
      <c r="K29" s="31" t="s">
        <v>1803</v>
      </c>
      <c r="L29" s="20"/>
    </row>
    <row r="30" spans="1:12" ht="36" customHeight="1">
      <c r="A30" s="17" t="s">
        <v>4026</v>
      </c>
      <c r="B30" s="31" t="s">
        <v>1785</v>
      </c>
      <c r="C30" s="31" t="s">
        <v>1786</v>
      </c>
      <c r="D30" s="43" t="s">
        <v>377</v>
      </c>
      <c r="E30" s="13">
        <v>41662</v>
      </c>
      <c r="F30" s="13">
        <v>44424</v>
      </c>
      <c r="G30" s="154"/>
      <c r="H30" s="15">
        <f t="shared" ref="H30:H35" si="4">DATE(YEAR(F30)+1,MONTH(F30),DAY(F30)-1)</f>
        <v>44788</v>
      </c>
      <c r="I30" s="16">
        <f t="shared" ca="1" si="3"/>
        <v>218</v>
      </c>
      <c r="J30" s="17" t="str">
        <f t="shared" ca="1" si="0"/>
        <v>NOT DUE</v>
      </c>
      <c r="K30" s="31" t="s">
        <v>1803</v>
      </c>
      <c r="L30" s="121"/>
    </row>
    <row r="31" spans="1:12" ht="36" customHeight="1">
      <c r="A31" s="17" t="s">
        <v>4027</v>
      </c>
      <c r="B31" s="31" t="s">
        <v>1787</v>
      </c>
      <c r="C31" s="31" t="s">
        <v>1788</v>
      </c>
      <c r="D31" s="43" t="s">
        <v>377</v>
      </c>
      <c r="E31" s="13">
        <v>41662</v>
      </c>
      <c r="F31" s="13">
        <v>44424</v>
      </c>
      <c r="G31" s="154"/>
      <c r="H31" s="15">
        <f t="shared" si="4"/>
        <v>44788</v>
      </c>
      <c r="I31" s="16">
        <f t="shared" ca="1" si="3"/>
        <v>218</v>
      </c>
      <c r="J31" s="17" t="str">
        <f t="shared" ca="1" si="0"/>
        <v>NOT DUE</v>
      </c>
      <c r="K31" s="31" t="s">
        <v>1804</v>
      </c>
      <c r="L31" s="121"/>
    </row>
    <row r="32" spans="1:12" ht="36" customHeight="1">
      <c r="A32" s="17" t="s">
        <v>4028</v>
      </c>
      <c r="B32" s="31" t="s">
        <v>1789</v>
      </c>
      <c r="C32" s="31" t="s">
        <v>1790</v>
      </c>
      <c r="D32" s="43" t="s">
        <v>377</v>
      </c>
      <c r="E32" s="13">
        <v>41662</v>
      </c>
      <c r="F32" s="13">
        <v>44424</v>
      </c>
      <c r="G32" s="154"/>
      <c r="H32" s="15">
        <f t="shared" si="4"/>
        <v>44788</v>
      </c>
      <c r="I32" s="16">
        <f t="shared" ca="1" si="3"/>
        <v>218</v>
      </c>
      <c r="J32" s="17" t="str">
        <f t="shared" ca="1" si="0"/>
        <v>NOT DUE</v>
      </c>
      <c r="K32" s="31" t="s">
        <v>1804</v>
      </c>
      <c r="L32" s="121"/>
    </row>
    <row r="33" spans="1:12" ht="36" customHeight="1">
      <c r="A33" s="17" t="s">
        <v>4029</v>
      </c>
      <c r="B33" s="31" t="s">
        <v>1791</v>
      </c>
      <c r="C33" s="31" t="s">
        <v>1792</v>
      </c>
      <c r="D33" s="43" t="s">
        <v>377</v>
      </c>
      <c r="E33" s="13">
        <v>41662</v>
      </c>
      <c r="F33" s="13">
        <v>44424</v>
      </c>
      <c r="G33" s="154"/>
      <c r="H33" s="15">
        <f t="shared" si="4"/>
        <v>44788</v>
      </c>
      <c r="I33" s="16">
        <f t="shared" ca="1" si="3"/>
        <v>218</v>
      </c>
      <c r="J33" s="17" t="str">
        <f t="shared" ca="1" si="0"/>
        <v>NOT DUE</v>
      </c>
      <c r="K33" s="31" t="s">
        <v>1804</v>
      </c>
      <c r="L33" s="121"/>
    </row>
    <row r="34" spans="1:12" ht="36" customHeight="1">
      <c r="A34" s="17" t="s">
        <v>4030</v>
      </c>
      <c r="B34" s="31" t="s">
        <v>1793</v>
      </c>
      <c r="C34" s="31" t="s">
        <v>1794</v>
      </c>
      <c r="D34" s="43" t="s">
        <v>377</v>
      </c>
      <c r="E34" s="13">
        <v>41662</v>
      </c>
      <c r="F34" s="13">
        <v>44424</v>
      </c>
      <c r="G34" s="154"/>
      <c r="H34" s="15">
        <f t="shared" si="4"/>
        <v>44788</v>
      </c>
      <c r="I34" s="16">
        <f t="shared" ca="1" si="3"/>
        <v>218</v>
      </c>
      <c r="J34" s="17" t="str">
        <f t="shared" ca="1" si="0"/>
        <v>NOT DUE</v>
      </c>
      <c r="K34" s="31" t="s">
        <v>1805</v>
      </c>
      <c r="L34" s="121"/>
    </row>
    <row r="35" spans="1:12" ht="36" customHeight="1">
      <c r="A35" s="17" t="s">
        <v>4031</v>
      </c>
      <c r="B35" s="31" t="s">
        <v>1806</v>
      </c>
      <c r="C35" s="31" t="s">
        <v>1807</v>
      </c>
      <c r="D35" s="43" t="s">
        <v>377</v>
      </c>
      <c r="E35" s="13">
        <v>41662</v>
      </c>
      <c r="F35" s="13">
        <v>44424</v>
      </c>
      <c r="G35" s="154"/>
      <c r="H35" s="15">
        <f t="shared" si="4"/>
        <v>44788</v>
      </c>
      <c r="I35" s="16">
        <f t="shared" ca="1" si="3"/>
        <v>218</v>
      </c>
      <c r="J35" s="17" t="str">
        <f t="shared" ca="1" si="0"/>
        <v>NOT DUE</v>
      </c>
      <c r="K35" s="31" t="s">
        <v>1805</v>
      </c>
      <c r="L35" s="121"/>
    </row>
    <row r="36" spans="1:12">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0" t="s">
        <v>5304</v>
      </c>
      <c r="F41" s="380"/>
      <c r="G41" s="380"/>
      <c r="I41" s="446" t="s">
        <v>5292</v>
      </c>
      <c r="J41" s="446"/>
      <c r="K41" s="446"/>
    </row>
    <row r="42" spans="1:12">
      <c r="A42"/>
      <c r="C42" s="254"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4"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C00000"/>
  </sheetPr>
  <dimension ref="A1:L42"/>
  <sheetViews>
    <sheetView topLeftCell="B31"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2368</v>
      </c>
      <c r="D3" s="384" t="s">
        <v>12</v>
      </c>
      <c r="E3" s="384"/>
      <c r="F3" s="5" t="s">
        <v>3944</v>
      </c>
    </row>
    <row r="4" spans="1:12" ht="18" customHeight="1">
      <c r="A4" s="382" t="s">
        <v>77</v>
      </c>
      <c r="B4" s="382"/>
      <c r="C4" s="37" t="s">
        <v>2369</v>
      </c>
      <c r="D4" s="384" t="s">
        <v>15</v>
      </c>
      <c r="E4" s="384"/>
      <c r="F4" s="322">
        <f>'Running Hours'!B33</f>
        <v>6501.9</v>
      </c>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3946</v>
      </c>
      <c r="B8" s="31" t="s">
        <v>2336</v>
      </c>
      <c r="C8" s="31" t="s">
        <v>2337</v>
      </c>
      <c r="D8" s="43">
        <v>8000</v>
      </c>
      <c r="E8" s="13">
        <v>41662</v>
      </c>
      <c r="F8" s="13">
        <v>43353</v>
      </c>
      <c r="G8" s="27">
        <v>3007</v>
      </c>
      <c r="H8" s="22">
        <f>IF(I8&lt;=8000,$F$5+(I8/24),"error")</f>
        <v>44756.712500000001</v>
      </c>
      <c r="I8" s="23">
        <f>D8-($F$4-G8)</f>
        <v>4505.1000000000004</v>
      </c>
      <c r="J8" s="17" t="str">
        <f t="shared" ref="J8:J35" si="0">IF(I8="","",IF(I8&lt;0,"OVERDUE","NOT DUE"))</f>
        <v>NOT DUE</v>
      </c>
      <c r="K8" s="31" t="s">
        <v>2356</v>
      </c>
      <c r="L8" s="20"/>
    </row>
    <row r="9" spans="1:12" ht="36" customHeight="1">
      <c r="A9" s="17" t="s">
        <v>3947</v>
      </c>
      <c r="B9" s="31" t="s">
        <v>2340</v>
      </c>
      <c r="C9" s="31" t="s">
        <v>2341</v>
      </c>
      <c r="D9" s="43">
        <v>8000</v>
      </c>
      <c r="E9" s="13">
        <v>41662</v>
      </c>
      <c r="F9" s="13">
        <v>43404</v>
      </c>
      <c r="G9" s="27">
        <v>3007</v>
      </c>
      <c r="H9" s="22">
        <f>IF(I9&lt;=8000,$F$5+(I9/24),"error")</f>
        <v>44756.712500000001</v>
      </c>
      <c r="I9" s="23">
        <f t="shared" ref="I9:I17" si="1">D9-($F$4-G9)</f>
        <v>4505.1000000000004</v>
      </c>
      <c r="J9" s="17" t="str">
        <f t="shared" si="0"/>
        <v>NOT DUE</v>
      </c>
      <c r="K9" s="31"/>
      <c r="L9" s="20"/>
    </row>
    <row r="10" spans="1:12" ht="36" customHeight="1">
      <c r="A10" s="17" t="s">
        <v>3948</v>
      </c>
      <c r="B10" s="31" t="s">
        <v>2340</v>
      </c>
      <c r="C10" s="31" t="s">
        <v>2342</v>
      </c>
      <c r="D10" s="43">
        <v>20000</v>
      </c>
      <c r="E10" s="13"/>
      <c r="F10" s="13"/>
      <c r="G10" s="27">
        <v>3007</v>
      </c>
      <c r="H10" s="22">
        <f>IF(I10&lt;=20000,$F$5+(I10/24),"error")</f>
        <v>45256.712500000001</v>
      </c>
      <c r="I10" s="23">
        <f t="shared" si="1"/>
        <v>16505.099999999999</v>
      </c>
      <c r="J10" s="17" t="str">
        <f t="shared" si="0"/>
        <v>NOT DUE</v>
      </c>
      <c r="K10" s="31"/>
      <c r="L10" s="20"/>
    </row>
    <row r="11" spans="1:12" ht="36" customHeight="1">
      <c r="A11" s="17" t="s">
        <v>3949</v>
      </c>
      <c r="B11" s="31" t="s">
        <v>2343</v>
      </c>
      <c r="C11" s="31" t="s">
        <v>2344</v>
      </c>
      <c r="D11" s="43">
        <v>8000</v>
      </c>
      <c r="E11" s="13">
        <v>41662</v>
      </c>
      <c r="F11" s="13">
        <v>43404</v>
      </c>
      <c r="G11" s="27">
        <v>3007</v>
      </c>
      <c r="H11" s="22">
        <f>IF(I11&lt;=8000,$F$5+(I11/24),"error")</f>
        <v>44756.712500000001</v>
      </c>
      <c r="I11" s="23">
        <f t="shared" si="1"/>
        <v>4505.1000000000004</v>
      </c>
      <c r="J11" s="17" t="str">
        <f t="shared" si="0"/>
        <v>NOT DUE</v>
      </c>
      <c r="K11" s="31" t="s">
        <v>2357</v>
      </c>
      <c r="L11" s="20"/>
    </row>
    <row r="12" spans="1:12" ht="36" customHeight="1">
      <c r="A12" s="17" t="s">
        <v>3950</v>
      </c>
      <c r="B12" s="31" t="s">
        <v>2343</v>
      </c>
      <c r="C12" s="31" t="s">
        <v>2345</v>
      </c>
      <c r="D12" s="43">
        <v>20000</v>
      </c>
      <c r="E12" s="13">
        <v>41662</v>
      </c>
      <c r="F12" s="13">
        <v>43391</v>
      </c>
      <c r="G12" s="27">
        <v>3007</v>
      </c>
      <c r="H12" s="22">
        <f>IF(I12&lt;=20000,$F$5+(I12/24),"error")</f>
        <v>45256.712500000001</v>
      </c>
      <c r="I12" s="23">
        <f t="shared" si="1"/>
        <v>16505.099999999999</v>
      </c>
      <c r="J12" s="17" t="str">
        <f t="shared" si="0"/>
        <v>NOT DUE</v>
      </c>
      <c r="K12" s="31"/>
      <c r="L12" s="20"/>
    </row>
    <row r="13" spans="1:12" ht="36" customHeight="1">
      <c r="A13" s="17" t="s">
        <v>3951</v>
      </c>
      <c r="B13" s="31" t="s">
        <v>2346</v>
      </c>
      <c r="C13" s="31" t="s">
        <v>2347</v>
      </c>
      <c r="D13" s="43">
        <v>8000</v>
      </c>
      <c r="E13" s="13">
        <v>41662</v>
      </c>
      <c r="F13" s="13">
        <v>43404</v>
      </c>
      <c r="G13" s="27">
        <v>3007</v>
      </c>
      <c r="H13" s="22">
        <f>IF(I13&lt;=8000,$F$5+(I13/24),"error")</f>
        <v>44756.712500000001</v>
      </c>
      <c r="I13" s="23">
        <f t="shared" si="1"/>
        <v>4505.1000000000004</v>
      </c>
      <c r="J13" s="17" t="str">
        <f t="shared" si="0"/>
        <v>NOT DUE</v>
      </c>
      <c r="K13" s="31"/>
      <c r="L13" s="20"/>
    </row>
    <row r="14" spans="1:12" ht="36" customHeight="1">
      <c r="A14" s="17" t="s">
        <v>3952</v>
      </c>
      <c r="B14" s="31" t="s">
        <v>2346</v>
      </c>
      <c r="C14" s="31" t="s">
        <v>2342</v>
      </c>
      <c r="D14" s="43">
        <v>20000</v>
      </c>
      <c r="E14" s="13">
        <v>41662</v>
      </c>
      <c r="F14" s="13">
        <v>43404</v>
      </c>
      <c r="G14" s="27">
        <v>3007</v>
      </c>
      <c r="H14" s="22">
        <f t="shared" ref="H14:H16" si="2">IF(I14&lt;=20000,$F$5+(I14/24),"error")</f>
        <v>45256.712500000001</v>
      </c>
      <c r="I14" s="23">
        <f t="shared" si="1"/>
        <v>16505.099999999999</v>
      </c>
      <c r="J14" s="17" t="str">
        <f t="shared" si="0"/>
        <v>NOT DUE</v>
      </c>
      <c r="K14" s="31"/>
      <c r="L14" s="20"/>
    </row>
    <row r="15" spans="1:12" ht="36" customHeight="1">
      <c r="A15" s="17" t="s">
        <v>3953</v>
      </c>
      <c r="B15" s="31" t="s">
        <v>1963</v>
      </c>
      <c r="C15" s="31" t="s">
        <v>2348</v>
      </c>
      <c r="D15" s="43">
        <v>20000</v>
      </c>
      <c r="E15" s="13">
        <v>41662</v>
      </c>
      <c r="F15" s="13">
        <v>43404</v>
      </c>
      <c r="G15" s="27">
        <v>3007</v>
      </c>
      <c r="H15" s="22">
        <f t="shared" si="2"/>
        <v>45256.712500000001</v>
      </c>
      <c r="I15" s="23">
        <f t="shared" si="1"/>
        <v>16505.099999999999</v>
      </c>
      <c r="J15" s="17" t="str">
        <f t="shared" si="0"/>
        <v>NOT DUE</v>
      </c>
      <c r="K15" s="31" t="s">
        <v>2358</v>
      </c>
      <c r="L15" s="20"/>
    </row>
    <row r="16" spans="1:12" ht="36" customHeight="1">
      <c r="A16" s="17" t="s">
        <v>3954</v>
      </c>
      <c r="B16" s="31" t="s">
        <v>2349</v>
      </c>
      <c r="C16" s="31" t="s">
        <v>2350</v>
      </c>
      <c r="D16" s="43">
        <v>20000</v>
      </c>
      <c r="E16" s="13">
        <v>41662</v>
      </c>
      <c r="F16" s="13">
        <v>43404</v>
      </c>
      <c r="G16" s="27">
        <v>3007</v>
      </c>
      <c r="H16" s="22">
        <f t="shared" si="2"/>
        <v>45256.712500000001</v>
      </c>
      <c r="I16" s="23">
        <f t="shared" si="1"/>
        <v>16505.099999999999</v>
      </c>
      <c r="J16" s="17" t="str">
        <f t="shared" si="0"/>
        <v>NOT DUE</v>
      </c>
      <c r="K16" s="31" t="s">
        <v>2359</v>
      </c>
      <c r="L16" s="20"/>
    </row>
    <row r="17" spans="1:12" ht="36" customHeight="1">
      <c r="A17" s="17" t="s">
        <v>3955</v>
      </c>
      <c r="B17" s="31" t="s">
        <v>4469</v>
      </c>
      <c r="C17" s="31" t="s">
        <v>2352</v>
      </c>
      <c r="D17" s="43">
        <v>8000</v>
      </c>
      <c r="E17" s="13">
        <v>41662</v>
      </c>
      <c r="F17" s="13">
        <v>43404</v>
      </c>
      <c r="G17" s="27">
        <v>3007</v>
      </c>
      <c r="H17" s="22">
        <f>IF(I17&lt;=8000,$F$5+(I17/24),"error")</f>
        <v>44756.712500000001</v>
      </c>
      <c r="I17" s="23">
        <f t="shared" si="1"/>
        <v>4505.1000000000004</v>
      </c>
      <c r="J17" s="17" t="str">
        <f t="shared" si="0"/>
        <v>NOT DUE</v>
      </c>
      <c r="K17" s="31"/>
      <c r="L17" s="127"/>
    </row>
    <row r="18" spans="1:12" ht="36" customHeight="1">
      <c r="A18" s="17" t="s">
        <v>3956</v>
      </c>
      <c r="B18" s="31" t="s">
        <v>1765</v>
      </c>
      <c r="C18" s="31" t="s">
        <v>1766</v>
      </c>
      <c r="D18" s="43" t="s">
        <v>1</v>
      </c>
      <c r="E18" s="13">
        <v>41662</v>
      </c>
      <c r="F18" s="13">
        <f>'CMP01 Main Air Compressor No.1'!F33</f>
        <v>44570</v>
      </c>
      <c r="G18" s="154"/>
      <c r="H18" s="15">
        <f>DATE(YEAR(F18),MONTH(F18),DAY(F18)+1)</f>
        <v>44571</v>
      </c>
      <c r="I18" s="16">
        <f t="shared" ref="I18:I35" ca="1" si="3">IF(ISBLANK(H18),"",H18-DATE(YEAR(NOW()),MONTH(NOW()),DAY(NOW())))</f>
        <v>1</v>
      </c>
      <c r="J18" s="17" t="str">
        <f t="shared" ca="1" si="0"/>
        <v>NOT DUE</v>
      </c>
      <c r="K18" s="31" t="s">
        <v>1797</v>
      </c>
      <c r="L18" s="20"/>
    </row>
    <row r="19" spans="1:12" ht="36" customHeight="1">
      <c r="A19" s="17" t="s">
        <v>3957</v>
      </c>
      <c r="B19" s="31" t="s">
        <v>1767</v>
      </c>
      <c r="C19" s="31" t="s">
        <v>1768</v>
      </c>
      <c r="D19" s="43" t="s">
        <v>1</v>
      </c>
      <c r="E19" s="13">
        <v>41662</v>
      </c>
      <c r="F19" s="13">
        <f>'CMP01 Main Air Compressor No.1'!F34</f>
        <v>44570</v>
      </c>
      <c r="G19" s="154"/>
      <c r="H19" s="15">
        <f>DATE(YEAR(F19),MONTH(F19),DAY(F19)+1)</f>
        <v>44571</v>
      </c>
      <c r="I19" s="16">
        <f t="shared" ca="1" si="3"/>
        <v>1</v>
      </c>
      <c r="J19" s="17" t="str">
        <f t="shared" ca="1" si="0"/>
        <v>NOT DUE</v>
      </c>
      <c r="K19" s="31" t="s">
        <v>1798</v>
      </c>
      <c r="L19" s="20"/>
    </row>
    <row r="20" spans="1:12" ht="36" customHeight="1">
      <c r="A20" s="17" t="s">
        <v>3958</v>
      </c>
      <c r="B20" s="31" t="s">
        <v>1769</v>
      </c>
      <c r="C20" s="31" t="s">
        <v>1770</v>
      </c>
      <c r="D20" s="43" t="s">
        <v>1</v>
      </c>
      <c r="E20" s="13">
        <v>41662</v>
      </c>
      <c r="F20" s="13">
        <f>'CMP01 Main Air Compressor No.1'!F35</f>
        <v>44570</v>
      </c>
      <c r="G20" s="154"/>
      <c r="H20" s="15">
        <f>DATE(YEAR(F20),MONTH(F20),DAY(F20)+1)</f>
        <v>44571</v>
      </c>
      <c r="I20" s="16">
        <f t="shared" ca="1" si="3"/>
        <v>1</v>
      </c>
      <c r="J20" s="17" t="str">
        <f t="shared" ca="1" si="0"/>
        <v>NOT DUE</v>
      </c>
      <c r="K20" s="31" t="s">
        <v>1799</v>
      </c>
      <c r="L20" s="20"/>
    </row>
    <row r="21" spans="1:12" ht="36" customHeight="1">
      <c r="A21" s="17" t="s">
        <v>3959</v>
      </c>
      <c r="B21" s="31" t="s">
        <v>1771</v>
      </c>
      <c r="C21" s="31" t="s">
        <v>1772</v>
      </c>
      <c r="D21" s="43" t="s">
        <v>4</v>
      </c>
      <c r="E21" s="13">
        <v>41662</v>
      </c>
      <c r="F21" s="13">
        <f>'CMP01 Main Air Compressor No.1'!F36</f>
        <v>44569</v>
      </c>
      <c r="G21" s="154"/>
      <c r="H21" s="15">
        <f>EDATE(F21-1,1)</f>
        <v>44599</v>
      </c>
      <c r="I21" s="16">
        <f t="shared" ca="1" si="3"/>
        <v>29</v>
      </c>
      <c r="J21" s="17" t="str">
        <f t="shared" ca="1" si="0"/>
        <v>NOT DUE</v>
      </c>
      <c r="K21" s="31" t="s">
        <v>1800</v>
      </c>
      <c r="L21" s="20"/>
    </row>
    <row r="22" spans="1:12" ht="36" customHeight="1">
      <c r="A22" s="17" t="s">
        <v>3960</v>
      </c>
      <c r="B22" s="31" t="s">
        <v>1773</v>
      </c>
      <c r="C22" s="31" t="s">
        <v>1774</v>
      </c>
      <c r="D22" s="43" t="s">
        <v>1</v>
      </c>
      <c r="E22" s="13">
        <v>41662</v>
      </c>
      <c r="F22" s="13">
        <f>'CMP01 Main Air Compressor No.1'!F37</f>
        <v>44570</v>
      </c>
      <c r="G22" s="154"/>
      <c r="H22" s="15">
        <f>DATE(YEAR(F22),MONTH(F22),DAY(F22)+1)</f>
        <v>44571</v>
      </c>
      <c r="I22" s="16">
        <f t="shared" ca="1" si="3"/>
        <v>1</v>
      </c>
      <c r="J22" s="17" t="str">
        <f t="shared" ca="1" si="0"/>
        <v>NOT DUE</v>
      </c>
      <c r="K22" s="31" t="s">
        <v>1801</v>
      </c>
      <c r="L22" s="20"/>
    </row>
    <row r="23" spans="1:12" ht="36" customHeight="1">
      <c r="A23" s="17" t="s">
        <v>3961</v>
      </c>
      <c r="B23" s="31" t="s">
        <v>1775</v>
      </c>
      <c r="C23" s="31" t="s">
        <v>1776</v>
      </c>
      <c r="D23" s="43" t="s">
        <v>1</v>
      </c>
      <c r="E23" s="13">
        <v>41662</v>
      </c>
      <c r="F23" s="13">
        <f>'CMP01 Main Air Compressor No.1'!F38</f>
        <v>44570</v>
      </c>
      <c r="G23" s="154"/>
      <c r="H23" s="15">
        <f>DATE(YEAR(F23),MONTH(F23),DAY(F23)+1)</f>
        <v>44571</v>
      </c>
      <c r="I23" s="16">
        <f t="shared" ca="1" si="3"/>
        <v>1</v>
      </c>
      <c r="J23" s="17" t="str">
        <f t="shared" ca="1" si="0"/>
        <v>NOT DUE</v>
      </c>
      <c r="K23" s="31" t="s">
        <v>1802</v>
      </c>
      <c r="L23" s="20"/>
    </row>
    <row r="24" spans="1:12" ht="36" customHeight="1">
      <c r="A24" s="17" t="s">
        <v>3962</v>
      </c>
      <c r="B24" s="31" t="s">
        <v>1777</v>
      </c>
      <c r="C24" s="31" t="s">
        <v>1778</v>
      </c>
      <c r="D24" s="43" t="s">
        <v>1</v>
      </c>
      <c r="E24" s="13">
        <v>41662</v>
      </c>
      <c r="F24" s="13">
        <f>'CMP01 Main Air Compressor No.1'!F39</f>
        <v>44570</v>
      </c>
      <c r="G24" s="154"/>
      <c r="H24" s="15">
        <f>DATE(YEAR(F24),MONTH(F24),DAY(F24)+1)</f>
        <v>44571</v>
      </c>
      <c r="I24" s="16">
        <f t="shared" ca="1" si="3"/>
        <v>1</v>
      </c>
      <c r="J24" s="17" t="str">
        <f t="shared" ca="1" si="0"/>
        <v>NOT DUE</v>
      </c>
      <c r="K24" s="31" t="s">
        <v>1802</v>
      </c>
      <c r="L24" s="20"/>
    </row>
    <row r="25" spans="1:12" ht="36" customHeight="1">
      <c r="A25" s="17" t="s">
        <v>3963</v>
      </c>
      <c r="B25" s="31" t="s">
        <v>1779</v>
      </c>
      <c r="C25" s="31" t="s">
        <v>1766</v>
      </c>
      <c r="D25" s="43" t="s">
        <v>1</v>
      </c>
      <c r="E25" s="13">
        <v>41662</v>
      </c>
      <c r="F25" s="13">
        <f>'CMP01 Main Air Compressor No.1'!F40</f>
        <v>44570</v>
      </c>
      <c r="G25" s="154"/>
      <c r="H25" s="15">
        <f>DATE(YEAR(F25),MONTH(F25),DAY(F25)+1)</f>
        <v>44571</v>
      </c>
      <c r="I25" s="16">
        <f t="shared" ca="1" si="3"/>
        <v>1</v>
      </c>
      <c r="J25" s="17" t="str">
        <f t="shared" ca="1" si="0"/>
        <v>NOT DUE</v>
      </c>
      <c r="K25" s="31" t="s">
        <v>1802</v>
      </c>
      <c r="L25" s="20"/>
    </row>
    <row r="26" spans="1:12" ht="36" customHeight="1">
      <c r="A26" s="17" t="s">
        <v>3964</v>
      </c>
      <c r="B26" s="31" t="s">
        <v>1780</v>
      </c>
      <c r="C26" s="31" t="s">
        <v>1781</v>
      </c>
      <c r="D26" s="43" t="s">
        <v>0</v>
      </c>
      <c r="E26" s="13">
        <v>41662</v>
      </c>
      <c r="F26" s="13">
        <f>'CMP01 Main Air Compressor No.1'!F43</f>
        <v>44544</v>
      </c>
      <c r="G26" s="154"/>
      <c r="H26" s="15">
        <f>DATE(YEAR(F26),MONTH(F26)+3,DAY(F26)-1)</f>
        <v>44633</v>
      </c>
      <c r="I26" s="16">
        <f t="shared" ca="1" si="3"/>
        <v>63</v>
      </c>
      <c r="J26" s="17" t="str">
        <f t="shared" ca="1" si="0"/>
        <v>NOT DUE</v>
      </c>
      <c r="K26" s="31" t="s">
        <v>1802</v>
      </c>
      <c r="L26" s="20"/>
    </row>
    <row r="27" spans="1:12" ht="36" customHeight="1">
      <c r="A27" s="17" t="s">
        <v>3965</v>
      </c>
      <c r="B27" s="31" t="s">
        <v>1782</v>
      </c>
      <c r="C27" s="31"/>
      <c r="D27" s="43" t="s">
        <v>4</v>
      </c>
      <c r="E27" s="13">
        <v>41662</v>
      </c>
      <c r="F27" s="13">
        <f>'CMP01 Main Air Compressor No.1'!F36</f>
        <v>44569</v>
      </c>
      <c r="G27" s="154"/>
      <c r="H27" s="15">
        <f>EDATE(F27-1,1)</f>
        <v>44599</v>
      </c>
      <c r="I27" s="16">
        <f t="shared" ca="1" si="3"/>
        <v>29</v>
      </c>
      <c r="J27" s="17" t="str">
        <f t="shared" ca="1" si="0"/>
        <v>NOT DUE</v>
      </c>
      <c r="K27" s="31"/>
      <c r="L27" s="20"/>
    </row>
    <row r="28" spans="1:12" ht="36" customHeight="1">
      <c r="A28" s="17" t="s">
        <v>3966</v>
      </c>
      <c r="B28" s="31" t="s">
        <v>1783</v>
      </c>
      <c r="C28" s="31" t="s">
        <v>1784</v>
      </c>
      <c r="D28" s="43" t="s">
        <v>0</v>
      </c>
      <c r="E28" s="13">
        <v>41662</v>
      </c>
      <c r="F28" s="13">
        <f>'CMP01 Main Air Compressor No.1'!F43</f>
        <v>44544</v>
      </c>
      <c r="G28" s="154"/>
      <c r="H28" s="15">
        <f>DATE(YEAR(F28),MONTH(F28)+3,DAY(F28)-1)</f>
        <v>44633</v>
      </c>
      <c r="I28" s="16">
        <f t="shared" ca="1" si="3"/>
        <v>63</v>
      </c>
      <c r="J28" s="17" t="str">
        <f t="shared" ca="1" si="0"/>
        <v>NOT DUE</v>
      </c>
      <c r="K28" s="31" t="s">
        <v>1803</v>
      </c>
      <c r="L28" s="20"/>
    </row>
    <row r="29" spans="1:12" ht="36" customHeight="1">
      <c r="A29" s="17" t="s">
        <v>3967</v>
      </c>
      <c r="B29" s="31" t="s">
        <v>2355</v>
      </c>
      <c r="C29" s="31"/>
      <c r="D29" s="43" t="s">
        <v>1</v>
      </c>
      <c r="E29" s="13">
        <v>41662</v>
      </c>
      <c r="F29" s="13">
        <f>'CMP01 Main Air Compressor No.1'!F33</f>
        <v>44570</v>
      </c>
      <c r="G29" s="154"/>
      <c r="H29" s="15">
        <f>DATE(YEAR(F29),MONTH(F29),DAY(F29)+1)</f>
        <v>44571</v>
      </c>
      <c r="I29" s="16">
        <f t="shared" ca="1" si="3"/>
        <v>1</v>
      </c>
      <c r="J29" s="17" t="str">
        <f t="shared" ca="1" si="0"/>
        <v>NOT DUE</v>
      </c>
      <c r="K29" s="31" t="s">
        <v>1803</v>
      </c>
      <c r="L29" s="20"/>
    </row>
    <row r="30" spans="1:12" ht="36" customHeight="1">
      <c r="A30" s="17" t="s">
        <v>3968</v>
      </c>
      <c r="B30" s="31" t="s">
        <v>1785</v>
      </c>
      <c r="C30" s="31" t="s">
        <v>1786</v>
      </c>
      <c r="D30" s="43" t="s">
        <v>377</v>
      </c>
      <c r="E30" s="13">
        <v>41662</v>
      </c>
      <c r="F30" s="13">
        <v>44490</v>
      </c>
      <c r="G30" s="154"/>
      <c r="H30" s="15">
        <f t="shared" ref="H30:H35" si="4">DATE(YEAR(F30)+1,MONTH(F30),DAY(F30)-1)</f>
        <v>44854</v>
      </c>
      <c r="I30" s="16">
        <f t="shared" ca="1" si="3"/>
        <v>284</v>
      </c>
      <c r="J30" s="17" t="str">
        <f t="shared" ca="1" si="0"/>
        <v>NOT DUE</v>
      </c>
      <c r="K30" s="31" t="s">
        <v>1803</v>
      </c>
      <c r="L30" s="20"/>
    </row>
    <row r="31" spans="1:12" ht="36" customHeight="1">
      <c r="A31" s="17" t="s">
        <v>3969</v>
      </c>
      <c r="B31" s="31" t="s">
        <v>1787</v>
      </c>
      <c r="C31" s="31" t="s">
        <v>1788</v>
      </c>
      <c r="D31" s="43" t="s">
        <v>377</v>
      </c>
      <c r="E31" s="13">
        <v>41662</v>
      </c>
      <c r="F31" s="13">
        <v>44490</v>
      </c>
      <c r="G31" s="154"/>
      <c r="H31" s="15">
        <f t="shared" si="4"/>
        <v>44854</v>
      </c>
      <c r="I31" s="16">
        <f t="shared" ca="1" si="3"/>
        <v>284</v>
      </c>
      <c r="J31" s="17" t="str">
        <f t="shared" ca="1" si="0"/>
        <v>NOT DUE</v>
      </c>
      <c r="K31" s="31" t="s">
        <v>1804</v>
      </c>
      <c r="L31" s="20"/>
    </row>
    <row r="32" spans="1:12" ht="36" customHeight="1">
      <c r="A32" s="17" t="s">
        <v>3970</v>
      </c>
      <c r="B32" s="31" t="s">
        <v>1789</v>
      </c>
      <c r="C32" s="31" t="s">
        <v>1790</v>
      </c>
      <c r="D32" s="43" t="s">
        <v>377</v>
      </c>
      <c r="E32" s="13">
        <v>41662</v>
      </c>
      <c r="F32" s="13">
        <v>44490</v>
      </c>
      <c r="G32" s="154"/>
      <c r="H32" s="15">
        <f t="shared" si="4"/>
        <v>44854</v>
      </c>
      <c r="I32" s="16">
        <f t="shared" ca="1" si="3"/>
        <v>284</v>
      </c>
      <c r="J32" s="17" t="str">
        <f t="shared" ca="1" si="0"/>
        <v>NOT DUE</v>
      </c>
      <c r="K32" s="31" t="s">
        <v>1804</v>
      </c>
      <c r="L32" s="20"/>
    </row>
    <row r="33" spans="1:12" ht="36" customHeight="1">
      <c r="A33" s="17" t="s">
        <v>3971</v>
      </c>
      <c r="B33" s="31" t="s">
        <v>1791</v>
      </c>
      <c r="C33" s="31" t="s">
        <v>1792</v>
      </c>
      <c r="D33" s="43" t="s">
        <v>377</v>
      </c>
      <c r="E33" s="13">
        <v>41662</v>
      </c>
      <c r="F33" s="13">
        <v>44490</v>
      </c>
      <c r="G33" s="154"/>
      <c r="H33" s="15">
        <f t="shared" si="4"/>
        <v>44854</v>
      </c>
      <c r="I33" s="16">
        <f t="shared" ca="1" si="3"/>
        <v>284</v>
      </c>
      <c r="J33" s="17" t="str">
        <f t="shared" ca="1" si="0"/>
        <v>NOT DUE</v>
      </c>
      <c r="K33" s="31" t="s">
        <v>1804</v>
      </c>
      <c r="L33" s="20"/>
    </row>
    <row r="34" spans="1:12" ht="36" customHeight="1">
      <c r="A34" s="17" t="s">
        <v>3972</v>
      </c>
      <c r="B34" s="31" t="s">
        <v>1793</v>
      </c>
      <c r="C34" s="31" t="s">
        <v>1794</v>
      </c>
      <c r="D34" s="43" t="s">
        <v>377</v>
      </c>
      <c r="E34" s="13">
        <v>41662</v>
      </c>
      <c r="F34" s="13">
        <v>44490</v>
      </c>
      <c r="G34" s="154"/>
      <c r="H34" s="15">
        <f t="shared" si="4"/>
        <v>44854</v>
      </c>
      <c r="I34" s="16">
        <f t="shared" ca="1" si="3"/>
        <v>284</v>
      </c>
      <c r="J34" s="17" t="str">
        <f t="shared" ca="1" si="0"/>
        <v>NOT DUE</v>
      </c>
      <c r="K34" s="31" t="s">
        <v>1805</v>
      </c>
      <c r="L34" s="20"/>
    </row>
    <row r="35" spans="1:12" ht="36" customHeight="1">
      <c r="A35" s="17" t="s">
        <v>3973</v>
      </c>
      <c r="B35" s="31" t="s">
        <v>1806</v>
      </c>
      <c r="C35" s="31" t="s">
        <v>1807</v>
      </c>
      <c r="D35" s="43" t="s">
        <v>377</v>
      </c>
      <c r="E35" s="13">
        <v>41662</v>
      </c>
      <c r="F35" s="13">
        <v>44490</v>
      </c>
      <c r="G35" s="154"/>
      <c r="H35" s="15">
        <f t="shared" si="4"/>
        <v>44854</v>
      </c>
      <c r="I35" s="16">
        <f t="shared" ca="1" si="3"/>
        <v>284</v>
      </c>
      <c r="J35" s="17" t="str">
        <f t="shared" ca="1" si="0"/>
        <v>NOT DUE</v>
      </c>
      <c r="K35" s="31" t="s">
        <v>1805</v>
      </c>
      <c r="L35" s="20"/>
    </row>
    <row r="36" spans="1:12">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0" t="s">
        <v>5304</v>
      </c>
      <c r="F41" s="380"/>
      <c r="G41" s="380"/>
      <c r="I41" s="446" t="s">
        <v>5292</v>
      </c>
      <c r="J41" s="446"/>
      <c r="K41" s="446"/>
    </row>
    <row r="42" spans="1:12">
      <c r="A42"/>
      <c r="C42" s="254"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3"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C00000"/>
  </sheetPr>
  <dimension ref="A1:L42"/>
  <sheetViews>
    <sheetView topLeftCell="B1"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2370</v>
      </c>
      <c r="D3" s="384" t="s">
        <v>12</v>
      </c>
      <c r="E3" s="384"/>
      <c r="F3" s="5" t="s">
        <v>3945</v>
      </c>
    </row>
    <row r="4" spans="1:12" ht="18" customHeight="1">
      <c r="A4" s="382" t="s">
        <v>77</v>
      </c>
      <c r="B4" s="382"/>
      <c r="C4" s="37" t="s">
        <v>2369</v>
      </c>
      <c r="D4" s="384" t="s">
        <v>15</v>
      </c>
      <c r="E4" s="384"/>
      <c r="F4" s="322">
        <f>'Running Hours'!B34</f>
        <v>6164.7</v>
      </c>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3974</v>
      </c>
      <c r="B8" s="31" t="s">
        <v>2336</v>
      </c>
      <c r="C8" s="31" t="s">
        <v>2337</v>
      </c>
      <c r="D8" s="43">
        <v>8000</v>
      </c>
      <c r="E8" s="13">
        <v>41662</v>
      </c>
      <c r="F8" s="13">
        <v>43353</v>
      </c>
      <c r="G8" s="27">
        <v>3051</v>
      </c>
      <c r="H8" s="22">
        <f>IF(I8&lt;=8000,$F$5+(I8/24),"error")</f>
        <v>44772.595833333333</v>
      </c>
      <c r="I8" s="23">
        <f>D8-($F$4-G8)</f>
        <v>4886.3</v>
      </c>
      <c r="J8" s="17" t="str">
        <f t="shared" ref="J8:J35" si="0">IF(I8="","",IF(I8&lt;0,"OVERDUE","NOT DUE"))</f>
        <v>NOT DUE</v>
      </c>
      <c r="K8" s="31" t="s">
        <v>2356</v>
      </c>
      <c r="L8" s="20"/>
    </row>
    <row r="9" spans="1:12" ht="36" customHeight="1">
      <c r="A9" s="17" t="s">
        <v>3975</v>
      </c>
      <c r="B9" s="31" t="s">
        <v>2340</v>
      </c>
      <c r="C9" s="31" t="s">
        <v>2341</v>
      </c>
      <c r="D9" s="43">
        <v>8000</v>
      </c>
      <c r="E9" s="13">
        <v>41662</v>
      </c>
      <c r="F9" s="13">
        <v>43404</v>
      </c>
      <c r="G9" s="27">
        <v>3051</v>
      </c>
      <c r="H9" s="22">
        <f>IF(I9&lt;=8000,$F$5+(I9/24),"error")</f>
        <v>44772.595833333333</v>
      </c>
      <c r="I9" s="23">
        <f t="shared" ref="I9:I17" si="1">D9-($F$4-G9)</f>
        <v>4886.3</v>
      </c>
      <c r="J9" s="17" t="str">
        <f t="shared" si="0"/>
        <v>NOT DUE</v>
      </c>
      <c r="K9" s="31"/>
      <c r="L9" s="20"/>
    </row>
    <row r="10" spans="1:12" ht="36" customHeight="1">
      <c r="A10" s="17" t="s">
        <v>3976</v>
      </c>
      <c r="B10" s="31" t="s">
        <v>2340</v>
      </c>
      <c r="C10" s="31" t="s">
        <v>2342</v>
      </c>
      <c r="D10" s="43">
        <v>20000</v>
      </c>
      <c r="E10" s="13"/>
      <c r="F10" s="13"/>
      <c r="G10" s="27">
        <v>3051</v>
      </c>
      <c r="H10" s="22">
        <f>IF(I10&lt;=20000,$F$5+(I10/24),"error")</f>
        <v>45272.595833333333</v>
      </c>
      <c r="I10" s="23">
        <f t="shared" si="1"/>
        <v>16886.3</v>
      </c>
      <c r="J10" s="17" t="str">
        <f t="shared" si="0"/>
        <v>NOT DUE</v>
      </c>
      <c r="K10" s="31"/>
      <c r="L10" s="20"/>
    </row>
    <row r="11" spans="1:12" ht="36" customHeight="1">
      <c r="A11" s="17" t="s">
        <v>3977</v>
      </c>
      <c r="B11" s="31" t="s">
        <v>2343</v>
      </c>
      <c r="C11" s="31" t="s">
        <v>2344</v>
      </c>
      <c r="D11" s="43">
        <v>8000</v>
      </c>
      <c r="E11" s="13">
        <v>41662</v>
      </c>
      <c r="F11" s="13">
        <v>43404</v>
      </c>
      <c r="G11" s="27">
        <v>3051</v>
      </c>
      <c r="H11" s="22">
        <f>IF(I11&lt;=8000,$F$5+(I11/24),"error")</f>
        <v>44772.595833333333</v>
      </c>
      <c r="I11" s="23">
        <f t="shared" si="1"/>
        <v>4886.3</v>
      </c>
      <c r="J11" s="17" t="str">
        <f t="shared" si="0"/>
        <v>NOT DUE</v>
      </c>
      <c r="K11" s="31" t="s">
        <v>2357</v>
      </c>
      <c r="L11" s="20"/>
    </row>
    <row r="12" spans="1:12" ht="36" customHeight="1">
      <c r="A12" s="17" t="s">
        <v>3978</v>
      </c>
      <c r="B12" s="31" t="s">
        <v>2343</v>
      </c>
      <c r="C12" s="31" t="s">
        <v>2345</v>
      </c>
      <c r="D12" s="43">
        <v>20000</v>
      </c>
      <c r="E12" s="13">
        <v>41662</v>
      </c>
      <c r="F12" s="13">
        <v>43404</v>
      </c>
      <c r="G12" s="27">
        <v>3051</v>
      </c>
      <c r="H12" s="22">
        <f>IF(I12&lt;=20000,$F$5+(I12/24),"error")</f>
        <v>45272.595833333333</v>
      </c>
      <c r="I12" s="23">
        <f t="shared" si="1"/>
        <v>16886.3</v>
      </c>
      <c r="J12" s="17" t="str">
        <f t="shared" si="0"/>
        <v>NOT DUE</v>
      </c>
      <c r="K12" s="31"/>
      <c r="L12" s="20"/>
    </row>
    <row r="13" spans="1:12" ht="36" customHeight="1">
      <c r="A13" s="17" t="s">
        <v>3979</v>
      </c>
      <c r="B13" s="31" t="s">
        <v>2346</v>
      </c>
      <c r="C13" s="31" t="s">
        <v>2347</v>
      </c>
      <c r="D13" s="43">
        <v>8000</v>
      </c>
      <c r="E13" s="13">
        <v>41662</v>
      </c>
      <c r="F13" s="13">
        <v>43404</v>
      </c>
      <c r="G13" s="27">
        <v>3051</v>
      </c>
      <c r="H13" s="22">
        <f>IF(I13&lt;=8000,$F$5+(I13/24),"error")</f>
        <v>44772.595833333333</v>
      </c>
      <c r="I13" s="23">
        <f t="shared" si="1"/>
        <v>4886.3</v>
      </c>
      <c r="J13" s="17" t="str">
        <f t="shared" si="0"/>
        <v>NOT DUE</v>
      </c>
      <c r="K13" s="31"/>
      <c r="L13" s="20"/>
    </row>
    <row r="14" spans="1:12" ht="36" customHeight="1">
      <c r="A14" s="17" t="s">
        <v>3980</v>
      </c>
      <c r="B14" s="31" t="s">
        <v>2346</v>
      </c>
      <c r="C14" s="31" t="s">
        <v>2342</v>
      </c>
      <c r="D14" s="43">
        <v>20000</v>
      </c>
      <c r="E14" s="13">
        <v>41662</v>
      </c>
      <c r="F14" s="13">
        <v>43404</v>
      </c>
      <c r="G14" s="27">
        <v>3051</v>
      </c>
      <c r="H14" s="22">
        <f t="shared" ref="H14:H16" si="2">IF(I14&lt;=20000,$F$5+(I14/24),"error")</f>
        <v>45272.595833333333</v>
      </c>
      <c r="I14" s="23">
        <f t="shared" si="1"/>
        <v>16886.3</v>
      </c>
      <c r="J14" s="17" t="str">
        <f t="shared" si="0"/>
        <v>NOT DUE</v>
      </c>
      <c r="K14" s="31"/>
      <c r="L14" s="20"/>
    </row>
    <row r="15" spans="1:12" ht="36" customHeight="1">
      <c r="A15" s="17" t="s">
        <v>3981</v>
      </c>
      <c r="B15" s="31" t="s">
        <v>1963</v>
      </c>
      <c r="C15" s="31" t="s">
        <v>2348</v>
      </c>
      <c r="D15" s="43">
        <v>20000</v>
      </c>
      <c r="E15" s="13">
        <v>41662</v>
      </c>
      <c r="F15" s="13">
        <v>43404</v>
      </c>
      <c r="G15" s="27">
        <v>3051</v>
      </c>
      <c r="H15" s="22">
        <f t="shared" si="2"/>
        <v>45272.595833333333</v>
      </c>
      <c r="I15" s="23">
        <f t="shared" si="1"/>
        <v>16886.3</v>
      </c>
      <c r="J15" s="17" t="str">
        <f t="shared" si="0"/>
        <v>NOT DUE</v>
      </c>
      <c r="K15" s="31" t="s">
        <v>2358</v>
      </c>
      <c r="L15" s="20"/>
    </row>
    <row r="16" spans="1:12" ht="36" customHeight="1">
      <c r="A16" s="17" t="s">
        <v>3982</v>
      </c>
      <c r="B16" s="31" t="s">
        <v>2349</v>
      </c>
      <c r="C16" s="31" t="s">
        <v>2350</v>
      </c>
      <c r="D16" s="43">
        <v>20000</v>
      </c>
      <c r="E16" s="13">
        <v>41662</v>
      </c>
      <c r="F16" s="13">
        <v>43404</v>
      </c>
      <c r="G16" s="27">
        <v>3051</v>
      </c>
      <c r="H16" s="22">
        <f t="shared" si="2"/>
        <v>45272.595833333333</v>
      </c>
      <c r="I16" s="23">
        <f t="shared" si="1"/>
        <v>16886.3</v>
      </c>
      <c r="J16" s="17" t="str">
        <f t="shared" si="0"/>
        <v>NOT DUE</v>
      </c>
      <c r="K16" s="31" t="s">
        <v>2359</v>
      </c>
      <c r="L16" s="20"/>
    </row>
    <row r="17" spans="1:12" ht="36" customHeight="1">
      <c r="A17" s="17" t="s">
        <v>3983</v>
      </c>
      <c r="B17" s="31" t="s">
        <v>4469</v>
      </c>
      <c r="C17" s="31" t="s">
        <v>2352</v>
      </c>
      <c r="D17" s="43">
        <v>8000</v>
      </c>
      <c r="E17" s="13">
        <v>41662</v>
      </c>
      <c r="F17" s="13">
        <v>43404</v>
      </c>
      <c r="G17" s="27">
        <v>0</v>
      </c>
      <c r="H17" s="22">
        <f>IF(I17&lt;=8000,$F$5+(I17/24),"error")</f>
        <v>44645.470833333333</v>
      </c>
      <c r="I17" s="23">
        <f t="shared" si="1"/>
        <v>1835.3000000000002</v>
      </c>
      <c r="J17" s="17" t="str">
        <f t="shared" si="0"/>
        <v>NOT DUE</v>
      </c>
      <c r="K17" s="31"/>
      <c r="L17" s="123"/>
    </row>
    <row r="18" spans="1:12" ht="36" customHeight="1">
      <c r="A18" s="17" t="s">
        <v>3984</v>
      </c>
      <c r="B18" s="31" t="s">
        <v>1765</v>
      </c>
      <c r="C18" s="31" t="s">
        <v>1766</v>
      </c>
      <c r="D18" s="43" t="s">
        <v>1</v>
      </c>
      <c r="E18" s="13">
        <v>41662</v>
      </c>
      <c r="F18" s="13">
        <f>'CMP01 Main Air Compressor No.1'!F33</f>
        <v>44570</v>
      </c>
      <c r="G18" s="154"/>
      <c r="H18" s="15">
        <f>DATE(YEAR(F18),MONTH(F18),DAY(F18)+1)</f>
        <v>44571</v>
      </c>
      <c r="I18" s="16">
        <f t="shared" ref="I18:I35" ca="1" si="3">IF(ISBLANK(H18),"",H18-DATE(YEAR(NOW()),MONTH(NOW()),DAY(NOW())))</f>
        <v>1</v>
      </c>
      <c r="J18" s="17" t="str">
        <f t="shared" ca="1" si="0"/>
        <v>NOT DUE</v>
      </c>
      <c r="K18" s="31" t="s">
        <v>1797</v>
      </c>
      <c r="L18" s="20"/>
    </row>
    <row r="19" spans="1:12" ht="36" customHeight="1">
      <c r="A19" s="17" t="s">
        <v>3985</v>
      </c>
      <c r="B19" s="31" t="s">
        <v>1767</v>
      </c>
      <c r="C19" s="31" t="s">
        <v>1768</v>
      </c>
      <c r="D19" s="43" t="s">
        <v>1</v>
      </c>
      <c r="E19" s="13">
        <v>41662</v>
      </c>
      <c r="F19" s="13">
        <f>'CMP01 Main Air Compressor No.1'!F34</f>
        <v>44570</v>
      </c>
      <c r="G19" s="154"/>
      <c r="H19" s="15">
        <f>DATE(YEAR(F19),MONTH(F19),DAY(F19)+1)</f>
        <v>44571</v>
      </c>
      <c r="I19" s="16">
        <f t="shared" ca="1" si="3"/>
        <v>1</v>
      </c>
      <c r="J19" s="17" t="str">
        <f t="shared" ca="1" si="0"/>
        <v>NOT DUE</v>
      </c>
      <c r="K19" s="31" t="s">
        <v>1798</v>
      </c>
      <c r="L19" s="20"/>
    </row>
    <row r="20" spans="1:12" ht="36" customHeight="1">
      <c r="A20" s="17" t="s">
        <v>3986</v>
      </c>
      <c r="B20" s="31" t="s">
        <v>1769</v>
      </c>
      <c r="C20" s="31" t="s">
        <v>1770</v>
      </c>
      <c r="D20" s="43" t="s">
        <v>1</v>
      </c>
      <c r="E20" s="13">
        <v>41662</v>
      </c>
      <c r="F20" s="13">
        <f>'CMP01 Main Air Compressor No.1'!F35</f>
        <v>44570</v>
      </c>
      <c r="G20" s="154"/>
      <c r="H20" s="15">
        <f>DATE(YEAR(F20),MONTH(F20),DAY(F20)+1)</f>
        <v>44571</v>
      </c>
      <c r="I20" s="16">
        <f t="shared" ca="1" si="3"/>
        <v>1</v>
      </c>
      <c r="J20" s="17" t="str">
        <f t="shared" ca="1" si="0"/>
        <v>NOT DUE</v>
      </c>
      <c r="K20" s="31" t="s">
        <v>1799</v>
      </c>
      <c r="L20" s="20"/>
    </row>
    <row r="21" spans="1:12" ht="36" customHeight="1">
      <c r="A21" s="17" t="s">
        <v>3987</v>
      </c>
      <c r="B21" s="31" t="s">
        <v>1771</v>
      </c>
      <c r="C21" s="31" t="s">
        <v>1772</v>
      </c>
      <c r="D21" s="43" t="s">
        <v>4</v>
      </c>
      <c r="E21" s="13">
        <v>41662</v>
      </c>
      <c r="F21" s="13">
        <f>'CMP01 Main Air Compressor No.1'!F36</f>
        <v>44569</v>
      </c>
      <c r="G21" s="154"/>
      <c r="H21" s="15">
        <f>EDATE(F21-1,1)</f>
        <v>44599</v>
      </c>
      <c r="I21" s="16">
        <f t="shared" ca="1" si="3"/>
        <v>29</v>
      </c>
      <c r="J21" s="17" t="str">
        <f t="shared" ca="1" si="0"/>
        <v>NOT DUE</v>
      </c>
      <c r="K21" s="31" t="s">
        <v>1800</v>
      </c>
      <c r="L21" s="20"/>
    </row>
    <row r="22" spans="1:12" ht="36" customHeight="1">
      <c r="A22" s="17" t="s">
        <v>3988</v>
      </c>
      <c r="B22" s="31" t="s">
        <v>1773</v>
      </c>
      <c r="C22" s="31" t="s">
        <v>1774</v>
      </c>
      <c r="D22" s="43" t="s">
        <v>1</v>
      </c>
      <c r="E22" s="13">
        <v>41662</v>
      </c>
      <c r="F22" s="13">
        <f>'CMP01 Main Air Compressor No.1'!F37</f>
        <v>44570</v>
      </c>
      <c r="G22" s="154"/>
      <c r="H22" s="15">
        <f>DATE(YEAR(F22),MONTH(F22),DAY(F22)+1)</f>
        <v>44571</v>
      </c>
      <c r="I22" s="16">
        <f t="shared" ca="1" si="3"/>
        <v>1</v>
      </c>
      <c r="J22" s="17" t="str">
        <f t="shared" ca="1" si="0"/>
        <v>NOT DUE</v>
      </c>
      <c r="K22" s="31" t="s">
        <v>1801</v>
      </c>
      <c r="L22" s="20"/>
    </row>
    <row r="23" spans="1:12" ht="36" customHeight="1">
      <c r="A23" s="17" t="s">
        <v>3989</v>
      </c>
      <c r="B23" s="31" t="s">
        <v>1775</v>
      </c>
      <c r="C23" s="31" t="s">
        <v>1776</v>
      </c>
      <c r="D23" s="43" t="s">
        <v>1</v>
      </c>
      <c r="E23" s="13">
        <v>41662</v>
      </c>
      <c r="F23" s="13">
        <f>'CMP01 Main Air Compressor No.1'!F38</f>
        <v>44570</v>
      </c>
      <c r="G23" s="154"/>
      <c r="H23" s="15">
        <f>DATE(YEAR(F23),MONTH(F23),DAY(F23)+1)</f>
        <v>44571</v>
      </c>
      <c r="I23" s="16">
        <f t="shared" ca="1" si="3"/>
        <v>1</v>
      </c>
      <c r="J23" s="17" t="str">
        <f t="shared" ca="1" si="0"/>
        <v>NOT DUE</v>
      </c>
      <c r="K23" s="31" t="s">
        <v>1802</v>
      </c>
      <c r="L23" s="20"/>
    </row>
    <row r="24" spans="1:12" ht="36" customHeight="1">
      <c r="A24" s="17" t="s">
        <v>3990</v>
      </c>
      <c r="B24" s="31" t="s">
        <v>1777</v>
      </c>
      <c r="C24" s="31" t="s">
        <v>1778</v>
      </c>
      <c r="D24" s="43" t="s">
        <v>1</v>
      </c>
      <c r="E24" s="13">
        <v>41662</v>
      </c>
      <c r="F24" s="13">
        <f>'CMP01 Main Air Compressor No.1'!F39</f>
        <v>44570</v>
      </c>
      <c r="G24" s="154"/>
      <c r="H24" s="15">
        <f>DATE(YEAR(F24),MONTH(F24),DAY(F24)+1)</f>
        <v>44571</v>
      </c>
      <c r="I24" s="16">
        <f t="shared" ca="1" si="3"/>
        <v>1</v>
      </c>
      <c r="J24" s="17" t="str">
        <f t="shared" ca="1" si="0"/>
        <v>NOT DUE</v>
      </c>
      <c r="K24" s="31" t="s">
        <v>1802</v>
      </c>
      <c r="L24" s="20"/>
    </row>
    <row r="25" spans="1:12" ht="36" customHeight="1">
      <c r="A25" s="17" t="s">
        <v>3991</v>
      </c>
      <c r="B25" s="31" t="s">
        <v>1779</v>
      </c>
      <c r="C25" s="31" t="s">
        <v>1766</v>
      </c>
      <c r="D25" s="43" t="s">
        <v>1</v>
      </c>
      <c r="E25" s="13">
        <v>41662</v>
      </c>
      <c r="F25" s="13">
        <f>'CMP01 Main Air Compressor No.1'!F40</f>
        <v>44570</v>
      </c>
      <c r="G25" s="154"/>
      <c r="H25" s="15">
        <f>DATE(YEAR(F25),MONTH(F25),DAY(F25)+1)</f>
        <v>44571</v>
      </c>
      <c r="I25" s="16">
        <f t="shared" ca="1" si="3"/>
        <v>1</v>
      </c>
      <c r="J25" s="17" t="str">
        <f t="shared" ca="1" si="0"/>
        <v>NOT DUE</v>
      </c>
      <c r="K25" s="31" t="s">
        <v>1802</v>
      </c>
      <c r="L25" s="20"/>
    </row>
    <row r="26" spans="1:12" ht="36" customHeight="1">
      <c r="A26" s="17" t="s">
        <v>3992</v>
      </c>
      <c r="B26" s="31" t="s">
        <v>1780</v>
      </c>
      <c r="C26" s="31" t="s">
        <v>1781</v>
      </c>
      <c r="D26" s="43" t="s">
        <v>0</v>
      </c>
      <c r="E26" s="13">
        <v>41662</v>
      </c>
      <c r="F26" s="13">
        <f>'CMP01 Main Air Compressor No.1'!F43</f>
        <v>44544</v>
      </c>
      <c r="G26" s="154"/>
      <c r="H26" s="15">
        <f>DATE(YEAR(F26),MONTH(F26)+3,DAY(F26)-1)</f>
        <v>44633</v>
      </c>
      <c r="I26" s="16">
        <f t="shared" ca="1" si="3"/>
        <v>63</v>
      </c>
      <c r="J26" s="17" t="str">
        <f t="shared" ca="1" si="0"/>
        <v>NOT DUE</v>
      </c>
      <c r="K26" s="31" t="s">
        <v>1802</v>
      </c>
      <c r="L26" s="20"/>
    </row>
    <row r="27" spans="1:12" ht="36" customHeight="1">
      <c r="A27" s="17" t="s">
        <v>3993</v>
      </c>
      <c r="B27" s="31" t="s">
        <v>1782</v>
      </c>
      <c r="C27" s="31"/>
      <c r="D27" s="43" t="s">
        <v>4</v>
      </c>
      <c r="E27" s="13">
        <v>41662</v>
      </c>
      <c r="F27" s="13">
        <f>'CMP01 Main Air Compressor No.1'!F36</f>
        <v>44569</v>
      </c>
      <c r="G27" s="154"/>
      <c r="H27" s="15">
        <f>EDATE(F27-1,1)</f>
        <v>44599</v>
      </c>
      <c r="I27" s="16">
        <f t="shared" ca="1" si="3"/>
        <v>29</v>
      </c>
      <c r="J27" s="17" t="str">
        <f t="shared" ca="1" si="0"/>
        <v>NOT DUE</v>
      </c>
      <c r="K27" s="31"/>
      <c r="L27" s="20"/>
    </row>
    <row r="28" spans="1:12" ht="36" customHeight="1">
      <c r="A28" s="17" t="s">
        <v>3994</v>
      </c>
      <c r="B28" s="31" t="s">
        <v>1783</v>
      </c>
      <c r="C28" s="31" t="s">
        <v>1784</v>
      </c>
      <c r="D28" s="43" t="s">
        <v>0</v>
      </c>
      <c r="E28" s="13">
        <v>41662</v>
      </c>
      <c r="F28" s="13">
        <f>'CMP01 Main Air Compressor No.1'!F43</f>
        <v>44544</v>
      </c>
      <c r="G28" s="154"/>
      <c r="H28" s="15">
        <f>DATE(YEAR(F28),MONTH(F28)+3,DAY(F28)-1)</f>
        <v>44633</v>
      </c>
      <c r="I28" s="16">
        <f t="shared" ca="1" si="3"/>
        <v>63</v>
      </c>
      <c r="J28" s="17" t="str">
        <f t="shared" ca="1" si="0"/>
        <v>NOT DUE</v>
      </c>
      <c r="K28" s="31" t="s">
        <v>1803</v>
      </c>
      <c r="L28" s="20"/>
    </row>
    <row r="29" spans="1:12" ht="36" customHeight="1">
      <c r="A29" s="17" t="s">
        <v>3995</v>
      </c>
      <c r="B29" s="31" t="s">
        <v>2355</v>
      </c>
      <c r="C29" s="31"/>
      <c r="D29" s="43" t="s">
        <v>1</v>
      </c>
      <c r="E29" s="13">
        <v>41662</v>
      </c>
      <c r="F29" s="13">
        <f>'CMP01 Main Air Compressor No.1'!F33</f>
        <v>44570</v>
      </c>
      <c r="G29" s="154"/>
      <c r="H29" s="15">
        <f>DATE(YEAR(F29),MONTH(F29),DAY(F29)+1)</f>
        <v>44571</v>
      </c>
      <c r="I29" s="16">
        <f t="shared" ca="1" si="3"/>
        <v>1</v>
      </c>
      <c r="J29" s="17" t="str">
        <f t="shared" ca="1" si="0"/>
        <v>NOT DUE</v>
      </c>
      <c r="K29" s="31" t="s">
        <v>1803</v>
      </c>
      <c r="L29" s="20"/>
    </row>
    <row r="30" spans="1:12" ht="36" customHeight="1">
      <c r="A30" s="17" t="s">
        <v>3996</v>
      </c>
      <c r="B30" s="31" t="s">
        <v>1785</v>
      </c>
      <c r="C30" s="31" t="s">
        <v>1786</v>
      </c>
      <c r="D30" s="43" t="s">
        <v>377</v>
      </c>
      <c r="E30" s="13">
        <v>41662</v>
      </c>
      <c r="F30" s="13">
        <v>44490</v>
      </c>
      <c r="G30" s="154"/>
      <c r="H30" s="15">
        <f t="shared" ref="H30:H35" si="4">DATE(YEAR(F30)+1,MONTH(F30),DAY(F30)-1)</f>
        <v>44854</v>
      </c>
      <c r="I30" s="16">
        <f t="shared" ca="1" si="3"/>
        <v>284</v>
      </c>
      <c r="J30" s="17" t="str">
        <f t="shared" ca="1" si="0"/>
        <v>NOT DUE</v>
      </c>
      <c r="K30" s="31" t="s">
        <v>1803</v>
      </c>
      <c r="L30" s="20"/>
    </row>
    <row r="31" spans="1:12" ht="36" customHeight="1">
      <c r="A31" s="17" t="s">
        <v>3997</v>
      </c>
      <c r="B31" s="31" t="s">
        <v>1787</v>
      </c>
      <c r="C31" s="31" t="s">
        <v>1788</v>
      </c>
      <c r="D31" s="43" t="s">
        <v>377</v>
      </c>
      <c r="E31" s="13">
        <v>41662</v>
      </c>
      <c r="F31" s="13">
        <v>44490</v>
      </c>
      <c r="G31" s="154"/>
      <c r="H31" s="15">
        <f t="shared" si="4"/>
        <v>44854</v>
      </c>
      <c r="I31" s="16">
        <f t="shared" ca="1" si="3"/>
        <v>284</v>
      </c>
      <c r="J31" s="17" t="str">
        <f t="shared" ca="1" si="0"/>
        <v>NOT DUE</v>
      </c>
      <c r="K31" s="31" t="s">
        <v>1804</v>
      </c>
      <c r="L31" s="20"/>
    </row>
    <row r="32" spans="1:12" ht="36" customHeight="1">
      <c r="A32" s="17" t="s">
        <v>3998</v>
      </c>
      <c r="B32" s="31" t="s">
        <v>1789</v>
      </c>
      <c r="C32" s="31" t="s">
        <v>1790</v>
      </c>
      <c r="D32" s="43" t="s">
        <v>377</v>
      </c>
      <c r="E32" s="13">
        <v>41662</v>
      </c>
      <c r="F32" s="13">
        <v>44490</v>
      </c>
      <c r="G32" s="154"/>
      <c r="H32" s="15">
        <f t="shared" si="4"/>
        <v>44854</v>
      </c>
      <c r="I32" s="16">
        <f t="shared" ca="1" si="3"/>
        <v>284</v>
      </c>
      <c r="J32" s="17" t="str">
        <f t="shared" ca="1" si="0"/>
        <v>NOT DUE</v>
      </c>
      <c r="K32" s="31" t="s">
        <v>1804</v>
      </c>
      <c r="L32" s="20"/>
    </row>
    <row r="33" spans="1:12" ht="36" customHeight="1">
      <c r="A33" s="17" t="s">
        <v>3999</v>
      </c>
      <c r="B33" s="31" t="s">
        <v>1791</v>
      </c>
      <c r="C33" s="31" t="s">
        <v>1792</v>
      </c>
      <c r="D33" s="43" t="s">
        <v>377</v>
      </c>
      <c r="E33" s="13">
        <v>41662</v>
      </c>
      <c r="F33" s="13">
        <v>44490</v>
      </c>
      <c r="G33" s="154"/>
      <c r="H33" s="15">
        <f t="shared" si="4"/>
        <v>44854</v>
      </c>
      <c r="I33" s="16">
        <f t="shared" ca="1" si="3"/>
        <v>284</v>
      </c>
      <c r="J33" s="17" t="str">
        <f t="shared" ca="1" si="0"/>
        <v>NOT DUE</v>
      </c>
      <c r="K33" s="31" t="s">
        <v>1804</v>
      </c>
      <c r="L33" s="20"/>
    </row>
    <row r="34" spans="1:12" ht="36" customHeight="1">
      <c r="A34" s="17" t="s">
        <v>4000</v>
      </c>
      <c r="B34" s="31" t="s">
        <v>1793</v>
      </c>
      <c r="C34" s="31" t="s">
        <v>1794</v>
      </c>
      <c r="D34" s="43" t="s">
        <v>377</v>
      </c>
      <c r="E34" s="13">
        <v>41662</v>
      </c>
      <c r="F34" s="13">
        <v>44490</v>
      </c>
      <c r="G34" s="154"/>
      <c r="H34" s="15">
        <f t="shared" si="4"/>
        <v>44854</v>
      </c>
      <c r="I34" s="16">
        <f t="shared" ca="1" si="3"/>
        <v>284</v>
      </c>
      <c r="J34" s="17" t="str">
        <f t="shared" ca="1" si="0"/>
        <v>NOT DUE</v>
      </c>
      <c r="K34" s="31" t="s">
        <v>1805</v>
      </c>
      <c r="L34" s="20"/>
    </row>
    <row r="35" spans="1:12" ht="36" customHeight="1">
      <c r="A35" s="17" t="s">
        <v>4001</v>
      </c>
      <c r="B35" s="31" t="s">
        <v>1806</v>
      </c>
      <c r="C35" s="31" t="s">
        <v>1807</v>
      </c>
      <c r="D35" s="43" t="s">
        <v>377</v>
      </c>
      <c r="E35" s="13">
        <v>41662</v>
      </c>
      <c r="F35" s="13">
        <v>44490</v>
      </c>
      <c r="G35" s="154"/>
      <c r="H35" s="15">
        <f t="shared" si="4"/>
        <v>44854</v>
      </c>
      <c r="I35" s="16">
        <f t="shared" ca="1" si="3"/>
        <v>284</v>
      </c>
      <c r="J35" s="17" t="str">
        <f t="shared" ca="1" si="0"/>
        <v>NOT DUE</v>
      </c>
      <c r="K35" s="31" t="s">
        <v>1805</v>
      </c>
      <c r="L35" s="20"/>
    </row>
    <row r="36" spans="1:12">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0" t="s">
        <v>5304</v>
      </c>
      <c r="F41" s="380"/>
      <c r="G41" s="380"/>
      <c r="I41" s="446" t="s">
        <v>5292</v>
      </c>
      <c r="J41" s="446"/>
      <c r="K41" s="446"/>
    </row>
    <row r="42" spans="1:12">
      <c r="A42"/>
      <c r="C42" s="254"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2"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C00000"/>
  </sheetPr>
  <dimension ref="A1:L42"/>
  <sheetViews>
    <sheetView topLeftCell="A34"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c r="K2" s="122"/>
    </row>
    <row r="3" spans="1:12" ht="19.5" customHeight="1">
      <c r="A3" s="382" t="s">
        <v>10</v>
      </c>
      <c r="B3" s="382"/>
      <c r="C3" s="37" t="s">
        <v>2373</v>
      </c>
      <c r="D3" s="384" t="s">
        <v>12</v>
      </c>
      <c r="E3" s="384"/>
      <c r="F3" s="5" t="s">
        <v>3886</v>
      </c>
    </row>
    <row r="4" spans="1:12" ht="18" customHeight="1">
      <c r="A4" s="382" t="s">
        <v>77</v>
      </c>
      <c r="B4" s="382"/>
      <c r="C4" s="37" t="s">
        <v>2374</v>
      </c>
      <c r="D4" s="384" t="s">
        <v>15</v>
      </c>
      <c r="E4" s="384"/>
      <c r="F4" s="6">
        <f>'Running Hours'!B13</f>
        <v>2289.4</v>
      </c>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3887</v>
      </c>
      <c r="B8" s="31" t="s">
        <v>2336</v>
      </c>
      <c r="C8" s="31" t="s">
        <v>2337</v>
      </c>
      <c r="D8" s="43">
        <v>8000</v>
      </c>
      <c r="E8" s="13">
        <v>41662</v>
      </c>
      <c r="F8" s="13">
        <v>43444</v>
      </c>
      <c r="G8" s="27">
        <v>1300</v>
      </c>
      <c r="H8" s="22">
        <f>IF(I8&lt;=8000,$F$5+(I8/24),"error")</f>
        <v>44861.10833333333</v>
      </c>
      <c r="I8" s="23">
        <f>D8-($F$4-G8)</f>
        <v>7010.6</v>
      </c>
      <c r="J8" s="17" t="str">
        <f t="shared" ref="J8:J35" si="0">IF(I8="","",IF(I8&lt;0,"OVERDUE","NOT DUE"))</f>
        <v>NOT DUE</v>
      </c>
      <c r="K8" s="31" t="s">
        <v>2356</v>
      </c>
      <c r="L8" s="20"/>
    </row>
    <row r="9" spans="1:12" ht="36" customHeight="1">
      <c r="A9" s="17" t="s">
        <v>3888</v>
      </c>
      <c r="B9" s="31" t="s">
        <v>2340</v>
      </c>
      <c r="C9" s="31" t="s">
        <v>2341</v>
      </c>
      <c r="D9" s="43">
        <v>8000</v>
      </c>
      <c r="E9" s="13">
        <v>41662</v>
      </c>
      <c r="F9" s="13">
        <v>43444</v>
      </c>
      <c r="G9" s="27">
        <v>1300</v>
      </c>
      <c r="H9" s="22">
        <f>IF(I9&lt;=8000,$F$5+(I9/24),"error")</f>
        <v>44861.10833333333</v>
      </c>
      <c r="I9" s="23">
        <f t="shared" ref="I9:I17" si="1">D9-($F$4-G9)</f>
        <v>7010.6</v>
      </c>
      <c r="J9" s="17" t="str">
        <f t="shared" si="0"/>
        <v>NOT DUE</v>
      </c>
      <c r="K9" s="31"/>
      <c r="L9" s="20"/>
    </row>
    <row r="10" spans="1:12" ht="36" customHeight="1">
      <c r="A10" s="17" t="s">
        <v>3889</v>
      </c>
      <c r="B10" s="31" t="s">
        <v>2340</v>
      </c>
      <c r="C10" s="31" t="s">
        <v>2342</v>
      </c>
      <c r="D10" s="43">
        <v>20000</v>
      </c>
      <c r="E10" s="13">
        <v>41662</v>
      </c>
      <c r="F10" s="13">
        <v>43444</v>
      </c>
      <c r="G10" s="27">
        <v>1300</v>
      </c>
      <c r="H10" s="22">
        <f>IF(I10&lt;=20000,$F$5+(I10/24),"error")</f>
        <v>45361.10833333333</v>
      </c>
      <c r="I10" s="23">
        <f t="shared" si="1"/>
        <v>19010.599999999999</v>
      </c>
      <c r="J10" s="17" t="str">
        <f t="shared" si="0"/>
        <v>NOT DUE</v>
      </c>
      <c r="K10" s="31"/>
      <c r="L10" s="20"/>
    </row>
    <row r="11" spans="1:12" ht="36" customHeight="1">
      <c r="A11" s="17" t="s">
        <v>3890</v>
      </c>
      <c r="B11" s="31" t="s">
        <v>2343</v>
      </c>
      <c r="C11" s="31" t="s">
        <v>2344</v>
      </c>
      <c r="D11" s="43">
        <v>8000</v>
      </c>
      <c r="E11" s="13">
        <v>41662</v>
      </c>
      <c r="F11" s="13">
        <v>43444</v>
      </c>
      <c r="G11" s="27">
        <v>1300</v>
      </c>
      <c r="H11" s="22">
        <f>IF(I11&lt;=8000,$F$5+(I11/24),"error")</f>
        <v>44861.10833333333</v>
      </c>
      <c r="I11" s="23">
        <f t="shared" si="1"/>
        <v>7010.6</v>
      </c>
      <c r="J11" s="17" t="str">
        <f t="shared" si="0"/>
        <v>NOT DUE</v>
      </c>
      <c r="K11" s="31" t="s">
        <v>2357</v>
      </c>
      <c r="L11" s="20"/>
    </row>
    <row r="12" spans="1:12" ht="36" customHeight="1">
      <c r="A12" s="17" t="s">
        <v>3891</v>
      </c>
      <c r="B12" s="31" t="s">
        <v>2343</v>
      </c>
      <c r="C12" s="31" t="s">
        <v>2345</v>
      </c>
      <c r="D12" s="43">
        <v>20000</v>
      </c>
      <c r="E12" s="13">
        <v>41662</v>
      </c>
      <c r="F12" s="13">
        <v>43444</v>
      </c>
      <c r="G12" s="27">
        <v>1300</v>
      </c>
      <c r="H12" s="22">
        <f>IF(I12&lt;=20000,$F$5+(I12/24),"error")</f>
        <v>45361.10833333333</v>
      </c>
      <c r="I12" s="23">
        <f t="shared" si="1"/>
        <v>19010.599999999999</v>
      </c>
      <c r="J12" s="17" t="str">
        <f t="shared" si="0"/>
        <v>NOT DUE</v>
      </c>
      <c r="K12" s="31"/>
      <c r="L12" s="20"/>
    </row>
    <row r="13" spans="1:12" ht="36" customHeight="1">
      <c r="A13" s="17" t="s">
        <v>3892</v>
      </c>
      <c r="B13" s="31" t="s">
        <v>2346</v>
      </c>
      <c r="C13" s="31" t="s">
        <v>2347</v>
      </c>
      <c r="D13" s="43">
        <v>8000</v>
      </c>
      <c r="E13" s="13">
        <v>41662</v>
      </c>
      <c r="F13" s="13">
        <v>43444</v>
      </c>
      <c r="G13" s="27">
        <v>1300</v>
      </c>
      <c r="H13" s="22">
        <f>IF(I13&lt;=8000,$F$5+(I13/24),"error")</f>
        <v>44861.10833333333</v>
      </c>
      <c r="I13" s="23">
        <f t="shared" si="1"/>
        <v>7010.6</v>
      </c>
      <c r="J13" s="17" t="str">
        <f t="shared" si="0"/>
        <v>NOT DUE</v>
      </c>
      <c r="K13" s="31"/>
      <c r="L13" s="20"/>
    </row>
    <row r="14" spans="1:12" ht="36" customHeight="1">
      <c r="A14" s="17" t="s">
        <v>3893</v>
      </c>
      <c r="B14" s="31" t="s">
        <v>2346</v>
      </c>
      <c r="C14" s="31" t="s">
        <v>2342</v>
      </c>
      <c r="D14" s="43">
        <v>20000</v>
      </c>
      <c r="E14" s="13">
        <v>41662</v>
      </c>
      <c r="F14" s="13">
        <v>43444</v>
      </c>
      <c r="G14" s="27">
        <v>1300</v>
      </c>
      <c r="H14" s="22">
        <f>IF(I14&lt;=20000,$F$5+(I14/24),"error")</f>
        <v>45361.10833333333</v>
      </c>
      <c r="I14" s="23">
        <f t="shared" si="1"/>
        <v>19010.599999999999</v>
      </c>
      <c r="J14" s="17" t="str">
        <f t="shared" si="0"/>
        <v>NOT DUE</v>
      </c>
      <c r="K14" s="31"/>
      <c r="L14" s="20"/>
    </row>
    <row r="15" spans="1:12" ht="36" customHeight="1">
      <c r="A15" s="17" t="s">
        <v>3894</v>
      </c>
      <c r="B15" s="31" t="s">
        <v>1963</v>
      </c>
      <c r="C15" s="31" t="s">
        <v>2348</v>
      </c>
      <c r="D15" s="43">
        <v>8000</v>
      </c>
      <c r="E15" s="13">
        <v>41662</v>
      </c>
      <c r="F15" s="13">
        <v>43444</v>
      </c>
      <c r="G15" s="27">
        <v>1300</v>
      </c>
      <c r="H15" s="22">
        <f t="shared" ref="H15:H17" si="2">IF(I15&lt;=8000,$F$5+(I15/24),"error")</f>
        <v>44861.10833333333</v>
      </c>
      <c r="I15" s="23">
        <f t="shared" si="1"/>
        <v>7010.6</v>
      </c>
      <c r="J15" s="17" t="str">
        <f t="shared" si="0"/>
        <v>NOT DUE</v>
      </c>
      <c r="K15" s="31" t="s">
        <v>2358</v>
      </c>
      <c r="L15" s="20"/>
    </row>
    <row r="16" spans="1:12" ht="36" customHeight="1">
      <c r="A16" s="17" t="s">
        <v>3895</v>
      </c>
      <c r="B16" s="31" t="s">
        <v>2349</v>
      </c>
      <c r="C16" s="31" t="s">
        <v>2350</v>
      </c>
      <c r="D16" s="43">
        <v>8000</v>
      </c>
      <c r="E16" s="13">
        <v>41662</v>
      </c>
      <c r="F16" s="13">
        <v>43444</v>
      </c>
      <c r="G16" s="27">
        <v>1300</v>
      </c>
      <c r="H16" s="22">
        <f t="shared" si="2"/>
        <v>44861.10833333333</v>
      </c>
      <c r="I16" s="23">
        <f t="shared" si="1"/>
        <v>7010.6</v>
      </c>
      <c r="J16" s="17" t="str">
        <f t="shared" si="0"/>
        <v>NOT DUE</v>
      </c>
      <c r="K16" s="31" t="s">
        <v>2359</v>
      </c>
      <c r="L16" s="20"/>
    </row>
    <row r="17" spans="1:12" ht="36" customHeight="1">
      <c r="A17" s="17" t="s">
        <v>3896</v>
      </c>
      <c r="B17" s="31" t="s">
        <v>2351</v>
      </c>
      <c r="C17" s="31" t="s">
        <v>2352</v>
      </c>
      <c r="D17" s="43">
        <v>8000</v>
      </c>
      <c r="E17" s="13">
        <v>41662</v>
      </c>
      <c r="F17" s="13">
        <v>43444</v>
      </c>
      <c r="G17" s="27">
        <v>1300</v>
      </c>
      <c r="H17" s="22">
        <f t="shared" si="2"/>
        <v>44861.10833333333</v>
      </c>
      <c r="I17" s="23">
        <f t="shared" si="1"/>
        <v>7010.6</v>
      </c>
      <c r="J17" s="17" t="str">
        <f t="shared" si="0"/>
        <v>NOT DUE</v>
      </c>
      <c r="K17" s="31"/>
      <c r="L17" s="20"/>
    </row>
    <row r="18" spans="1:12" ht="36" customHeight="1">
      <c r="A18" s="17" t="s">
        <v>3897</v>
      </c>
      <c r="B18" s="31" t="s">
        <v>1765</v>
      </c>
      <c r="C18" s="31" t="s">
        <v>1766</v>
      </c>
      <c r="D18" s="43" t="s">
        <v>1</v>
      </c>
      <c r="E18" s="13">
        <v>41662</v>
      </c>
      <c r="F18" s="13">
        <f>'CMP01 Main Air Compressor No.1'!F33</f>
        <v>44570</v>
      </c>
      <c r="G18" s="154"/>
      <c r="H18" s="15">
        <f>DATE(YEAR(F18),MONTH(F18),DAY(F18)+1)</f>
        <v>44571</v>
      </c>
      <c r="I18" s="16">
        <f t="shared" ref="I18:I35" ca="1" si="3">IF(ISBLANK(H18),"",H18-DATE(YEAR(NOW()),MONTH(NOW()),DAY(NOW())))</f>
        <v>1</v>
      </c>
      <c r="J18" s="17" t="str">
        <f t="shared" ca="1" si="0"/>
        <v>NOT DUE</v>
      </c>
      <c r="K18" s="31" t="s">
        <v>1797</v>
      </c>
      <c r="L18" s="124"/>
    </row>
    <row r="19" spans="1:12" ht="36" customHeight="1">
      <c r="A19" s="17" t="s">
        <v>3898</v>
      </c>
      <c r="B19" s="31" t="s">
        <v>1767</v>
      </c>
      <c r="C19" s="31" t="s">
        <v>1768</v>
      </c>
      <c r="D19" s="43" t="s">
        <v>1</v>
      </c>
      <c r="E19" s="13">
        <v>41662</v>
      </c>
      <c r="F19" s="13">
        <f>'CMP01 Main Air Compressor No.1'!F34</f>
        <v>44570</v>
      </c>
      <c r="G19" s="154"/>
      <c r="H19" s="15">
        <f>DATE(YEAR(F19),MONTH(F19),DAY(F19)+1)</f>
        <v>44571</v>
      </c>
      <c r="I19" s="16">
        <f t="shared" ca="1" si="3"/>
        <v>1</v>
      </c>
      <c r="J19" s="17" t="str">
        <f t="shared" ca="1" si="0"/>
        <v>NOT DUE</v>
      </c>
      <c r="K19" s="31" t="s">
        <v>1798</v>
      </c>
      <c r="L19" s="124"/>
    </row>
    <row r="20" spans="1:12" ht="36" customHeight="1">
      <c r="A20" s="17" t="s">
        <v>3899</v>
      </c>
      <c r="B20" s="31" t="s">
        <v>1769</v>
      </c>
      <c r="C20" s="31" t="s">
        <v>1770</v>
      </c>
      <c r="D20" s="43" t="s">
        <v>1</v>
      </c>
      <c r="E20" s="13">
        <v>41662</v>
      </c>
      <c r="F20" s="13">
        <f>'CMP01 Main Air Compressor No.1'!F35</f>
        <v>44570</v>
      </c>
      <c r="G20" s="154"/>
      <c r="H20" s="15">
        <f>DATE(YEAR(F20),MONTH(F20),DAY(F20)+1)</f>
        <v>44571</v>
      </c>
      <c r="I20" s="16">
        <f t="shared" ca="1" si="3"/>
        <v>1</v>
      </c>
      <c r="J20" s="17" t="str">
        <f t="shared" ca="1" si="0"/>
        <v>NOT DUE</v>
      </c>
      <c r="K20" s="31" t="s">
        <v>1799</v>
      </c>
      <c r="L20" s="124"/>
    </row>
    <row r="21" spans="1:12" ht="36" customHeight="1">
      <c r="A21" s="17" t="s">
        <v>3900</v>
      </c>
      <c r="B21" s="31" t="s">
        <v>1771</v>
      </c>
      <c r="C21" s="31" t="s">
        <v>1772</v>
      </c>
      <c r="D21" s="43" t="s">
        <v>4</v>
      </c>
      <c r="E21" s="13">
        <v>41662</v>
      </c>
      <c r="F21" s="13">
        <f>'CMP01 Main Air Compressor No.1'!F36</f>
        <v>44569</v>
      </c>
      <c r="G21" s="154"/>
      <c r="H21" s="15">
        <f>EDATE(F21-1,1)</f>
        <v>44599</v>
      </c>
      <c r="I21" s="16">
        <f t="shared" ca="1" si="3"/>
        <v>29</v>
      </c>
      <c r="J21" s="17" t="str">
        <f t="shared" ca="1" si="0"/>
        <v>NOT DUE</v>
      </c>
      <c r="K21" s="31" t="s">
        <v>1800</v>
      </c>
      <c r="L21" s="20"/>
    </row>
    <row r="22" spans="1:12" ht="36" customHeight="1">
      <c r="A22" s="17" t="s">
        <v>3901</v>
      </c>
      <c r="B22" s="31" t="s">
        <v>1773</v>
      </c>
      <c r="C22" s="31" t="s">
        <v>1774</v>
      </c>
      <c r="D22" s="43" t="s">
        <v>1</v>
      </c>
      <c r="E22" s="13">
        <v>41662</v>
      </c>
      <c r="F22" s="13">
        <f>'CMP01 Main Air Compressor No.1'!F37</f>
        <v>44570</v>
      </c>
      <c r="G22" s="154"/>
      <c r="H22" s="15">
        <f>DATE(YEAR(F22),MONTH(F22),DAY(F22)+1)</f>
        <v>44571</v>
      </c>
      <c r="I22" s="16">
        <f t="shared" ca="1" si="3"/>
        <v>1</v>
      </c>
      <c r="J22" s="17" t="str">
        <f t="shared" ca="1" si="0"/>
        <v>NOT DUE</v>
      </c>
      <c r="K22" s="31" t="s">
        <v>1801</v>
      </c>
      <c r="L22" s="124"/>
    </row>
    <row r="23" spans="1:12" ht="36" customHeight="1">
      <c r="A23" s="17" t="s">
        <v>3902</v>
      </c>
      <c r="B23" s="31" t="s">
        <v>1775</v>
      </c>
      <c r="C23" s="31" t="s">
        <v>1776</v>
      </c>
      <c r="D23" s="43" t="s">
        <v>1</v>
      </c>
      <c r="E23" s="13">
        <v>41662</v>
      </c>
      <c r="F23" s="13">
        <f>'CMP01 Main Air Compressor No.1'!F38</f>
        <v>44570</v>
      </c>
      <c r="G23" s="154"/>
      <c r="H23" s="15">
        <f>DATE(YEAR(F23),MONTH(F23),DAY(F23)+1)</f>
        <v>44571</v>
      </c>
      <c r="I23" s="16">
        <f t="shared" ca="1" si="3"/>
        <v>1</v>
      </c>
      <c r="J23" s="17" t="str">
        <f t="shared" ca="1" si="0"/>
        <v>NOT DUE</v>
      </c>
      <c r="K23" s="31" t="s">
        <v>1802</v>
      </c>
      <c r="L23" s="124"/>
    </row>
    <row r="24" spans="1:12" ht="36" customHeight="1">
      <c r="A24" s="17" t="s">
        <v>3903</v>
      </c>
      <c r="B24" s="31" t="s">
        <v>1777</v>
      </c>
      <c r="C24" s="31" t="s">
        <v>1778</v>
      </c>
      <c r="D24" s="43" t="s">
        <v>1</v>
      </c>
      <c r="E24" s="13">
        <v>41662</v>
      </c>
      <c r="F24" s="13">
        <f>'CMP01 Main Air Compressor No.1'!F39</f>
        <v>44570</v>
      </c>
      <c r="G24" s="154"/>
      <c r="H24" s="15">
        <f>DATE(YEAR(F24),MONTH(F24),DAY(F24)+1)</f>
        <v>44571</v>
      </c>
      <c r="I24" s="16">
        <f t="shared" ca="1" si="3"/>
        <v>1</v>
      </c>
      <c r="J24" s="17" t="str">
        <f t="shared" ca="1" si="0"/>
        <v>NOT DUE</v>
      </c>
      <c r="K24" s="31" t="s">
        <v>1802</v>
      </c>
      <c r="L24" s="124"/>
    </row>
    <row r="25" spans="1:12" ht="36" customHeight="1">
      <c r="A25" s="17" t="s">
        <v>3904</v>
      </c>
      <c r="B25" s="31" t="s">
        <v>1779</v>
      </c>
      <c r="C25" s="31" t="s">
        <v>1766</v>
      </c>
      <c r="D25" s="43" t="s">
        <v>1</v>
      </c>
      <c r="E25" s="13">
        <v>41662</v>
      </c>
      <c r="F25" s="13">
        <f>'CMP01 Main Air Compressor No.1'!F40</f>
        <v>44570</v>
      </c>
      <c r="G25" s="154"/>
      <c r="H25" s="15">
        <f>DATE(YEAR(F25),MONTH(F25),DAY(F25)+1)</f>
        <v>44571</v>
      </c>
      <c r="I25" s="16">
        <f t="shared" ca="1" si="3"/>
        <v>1</v>
      </c>
      <c r="J25" s="17" t="str">
        <f t="shared" ca="1" si="0"/>
        <v>NOT DUE</v>
      </c>
      <c r="K25" s="31" t="s">
        <v>1802</v>
      </c>
      <c r="L25" s="124"/>
    </row>
    <row r="26" spans="1:12" ht="36" customHeight="1">
      <c r="A26" s="17" t="s">
        <v>3905</v>
      </c>
      <c r="B26" s="31" t="s">
        <v>1780</v>
      </c>
      <c r="C26" s="31" t="s">
        <v>1781</v>
      </c>
      <c r="D26" s="43" t="s">
        <v>0</v>
      </c>
      <c r="E26" s="13">
        <v>41662</v>
      </c>
      <c r="F26" s="13">
        <f>'CMP01 Main Air Compressor No.1'!F43</f>
        <v>44544</v>
      </c>
      <c r="G26" s="154"/>
      <c r="H26" s="15">
        <f>DATE(YEAR(F26),MONTH(F26)+3,DAY(F26)-1)</f>
        <v>44633</v>
      </c>
      <c r="I26" s="16">
        <f t="shared" ca="1" si="3"/>
        <v>63</v>
      </c>
      <c r="J26" s="17" t="str">
        <f t="shared" ca="1" si="0"/>
        <v>NOT DUE</v>
      </c>
      <c r="K26" s="31" t="s">
        <v>1802</v>
      </c>
      <c r="L26" s="20"/>
    </row>
    <row r="27" spans="1:12" ht="36" customHeight="1">
      <c r="A27" s="17" t="s">
        <v>3906</v>
      </c>
      <c r="B27" s="31" t="s">
        <v>1782</v>
      </c>
      <c r="C27" s="31"/>
      <c r="D27" s="43" t="s">
        <v>4</v>
      </c>
      <c r="E27" s="13">
        <v>41662</v>
      </c>
      <c r="F27" s="13">
        <f>'CMP01 Main Air Compressor No.1'!F36</f>
        <v>44569</v>
      </c>
      <c r="G27" s="154"/>
      <c r="H27" s="15">
        <f>EDATE(F27-1,1)</f>
        <v>44599</v>
      </c>
      <c r="I27" s="16">
        <f t="shared" ca="1" si="3"/>
        <v>29</v>
      </c>
      <c r="J27" s="17" t="str">
        <f t="shared" ca="1" si="0"/>
        <v>NOT DUE</v>
      </c>
      <c r="K27" s="31"/>
      <c r="L27" s="20"/>
    </row>
    <row r="28" spans="1:12" ht="36" customHeight="1">
      <c r="A28" s="17" t="s">
        <v>3907</v>
      </c>
      <c r="B28" s="31" t="s">
        <v>1783</v>
      </c>
      <c r="C28" s="31" t="s">
        <v>1784</v>
      </c>
      <c r="D28" s="43" t="s">
        <v>0</v>
      </c>
      <c r="E28" s="13">
        <v>41662</v>
      </c>
      <c r="F28" s="13">
        <f>'CMP01 Main Air Compressor No.1'!F43</f>
        <v>44544</v>
      </c>
      <c r="G28" s="154"/>
      <c r="H28" s="15">
        <f>DATE(YEAR(F28),MONTH(F28)+3,DAY(F28)-1)</f>
        <v>44633</v>
      </c>
      <c r="I28" s="16">
        <f t="shared" ca="1" si="3"/>
        <v>63</v>
      </c>
      <c r="J28" s="17" t="str">
        <f t="shared" ca="1" si="0"/>
        <v>NOT DUE</v>
      </c>
      <c r="K28" s="31" t="s">
        <v>1803</v>
      </c>
      <c r="L28" s="20"/>
    </row>
    <row r="29" spans="1:12" ht="36" customHeight="1">
      <c r="A29" s="17" t="s">
        <v>3908</v>
      </c>
      <c r="B29" s="31" t="s">
        <v>2355</v>
      </c>
      <c r="C29" s="31"/>
      <c r="D29" s="43" t="s">
        <v>1</v>
      </c>
      <c r="E29" s="13">
        <v>41662</v>
      </c>
      <c r="F29" s="13">
        <f>'CMP01 Main Air Compressor No.1'!F33</f>
        <v>44570</v>
      </c>
      <c r="G29" s="154"/>
      <c r="H29" s="15">
        <f>DATE(YEAR(F29),MONTH(F29),DAY(F29)+1)</f>
        <v>44571</v>
      </c>
      <c r="I29" s="16">
        <f t="shared" ca="1" si="3"/>
        <v>1</v>
      </c>
      <c r="J29" s="17" t="str">
        <f t="shared" ca="1" si="0"/>
        <v>NOT DUE</v>
      </c>
      <c r="K29" s="31" t="s">
        <v>1803</v>
      </c>
      <c r="L29" s="128"/>
    </row>
    <row r="30" spans="1:12" ht="36" customHeight="1">
      <c r="A30" s="17" t="s">
        <v>3909</v>
      </c>
      <c r="B30" s="31" t="s">
        <v>1785</v>
      </c>
      <c r="C30" s="31" t="s">
        <v>1786</v>
      </c>
      <c r="D30" s="43" t="s">
        <v>377</v>
      </c>
      <c r="E30" s="13">
        <v>41662</v>
      </c>
      <c r="F30" s="13">
        <v>44491</v>
      </c>
      <c r="G30" s="154"/>
      <c r="H30" s="15">
        <f t="shared" ref="H30:H35" si="4">DATE(YEAR(F30)+1,MONTH(F30),DAY(F30)-1)</f>
        <v>44855</v>
      </c>
      <c r="I30" s="16">
        <f t="shared" ca="1" si="3"/>
        <v>285</v>
      </c>
      <c r="J30" s="17" t="str">
        <f t="shared" ca="1" si="0"/>
        <v>NOT DUE</v>
      </c>
      <c r="K30" s="31" t="s">
        <v>1803</v>
      </c>
      <c r="L30" s="20"/>
    </row>
    <row r="31" spans="1:12" ht="36" customHeight="1">
      <c r="A31" s="17" t="s">
        <v>3910</v>
      </c>
      <c r="B31" s="31" t="s">
        <v>1787</v>
      </c>
      <c r="C31" s="31" t="s">
        <v>1788</v>
      </c>
      <c r="D31" s="43" t="s">
        <v>377</v>
      </c>
      <c r="E31" s="13">
        <v>41662</v>
      </c>
      <c r="F31" s="13">
        <v>44491</v>
      </c>
      <c r="G31" s="154"/>
      <c r="H31" s="15">
        <f t="shared" si="4"/>
        <v>44855</v>
      </c>
      <c r="I31" s="16">
        <f t="shared" ca="1" si="3"/>
        <v>285</v>
      </c>
      <c r="J31" s="17" t="str">
        <f t="shared" ca="1" si="0"/>
        <v>NOT DUE</v>
      </c>
      <c r="K31" s="31" t="s">
        <v>1804</v>
      </c>
      <c r="L31" s="20"/>
    </row>
    <row r="32" spans="1:12" ht="36" customHeight="1">
      <c r="A32" s="17" t="s">
        <v>3911</v>
      </c>
      <c r="B32" s="31" t="s">
        <v>1789</v>
      </c>
      <c r="C32" s="31" t="s">
        <v>1790</v>
      </c>
      <c r="D32" s="43" t="s">
        <v>377</v>
      </c>
      <c r="E32" s="13">
        <v>41662</v>
      </c>
      <c r="F32" s="13">
        <v>44491</v>
      </c>
      <c r="G32" s="154"/>
      <c r="H32" s="15">
        <f t="shared" si="4"/>
        <v>44855</v>
      </c>
      <c r="I32" s="16">
        <f t="shared" ca="1" si="3"/>
        <v>285</v>
      </c>
      <c r="J32" s="17" t="str">
        <f t="shared" ca="1" si="0"/>
        <v>NOT DUE</v>
      </c>
      <c r="K32" s="31" t="s">
        <v>1804</v>
      </c>
      <c r="L32" s="20"/>
    </row>
    <row r="33" spans="1:12" ht="36" customHeight="1">
      <c r="A33" s="17" t="s">
        <v>3912</v>
      </c>
      <c r="B33" s="31" t="s">
        <v>1791</v>
      </c>
      <c r="C33" s="31" t="s">
        <v>1792</v>
      </c>
      <c r="D33" s="43" t="s">
        <v>377</v>
      </c>
      <c r="E33" s="13">
        <v>41662</v>
      </c>
      <c r="F33" s="13">
        <v>44491</v>
      </c>
      <c r="G33" s="154"/>
      <c r="H33" s="15">
        <f t="shared" si="4"/>
        <v>44855</v>
      </c>
      <c r="I33" s="16">
        <f t="shared" ca="1" si="3"/>
        <v>285</v>
      </c>
      <c r="J33" s="17" t="str">
        <f t="shared" ca="1" si="0"/>
        <v>NOT DUE</v>
      </c>
      <c r="K33" s="31" t="s">
        <v>1804</v>
      </c>
      <c r="L33" s="20"/>
    </row>
    <row r="34" spans="1:12" ht="36" customHeight="1">
      <c r="A34" s="17" t="s">
        <v>3913</v>
      </c>
      <c r="B34" s="31" t="s">
        <v>1793</v>
      </c>
      <c r="C34" s="31" t="s">
        <v>1794</v>
      </c>
      <c r="D34" s="43" t="s">
        <v>377</v>
      </c>
      <c r="E34" s="13">
        <v>41662</v>
      </c>
      <c r="F34" s="13">
        <v>44491</v>
      </c>
      <c r="G34" s="154"/>
      <c r="H34" s="15">
        <f t="shared" si="4"/>
        <v>44855</v>
      </c>
      <c r="I34" s="16">
        <f t="shared" ca="1" si="3"/>
        <v>285</v>
      </c>
      <c r="J34" s="17" t="str">
        <f t="shared" ca="1" si="0"/>
        <v>NOT DUE</v>
      </c>
      <c r="K34" s="31" t="s">
        <v>1805</v>
      </c>
      <c r="L34" s="20"/>
    </row>
    <row r="35" spans="1:12" ht="36" customHeight="1">
      <c r="A35" s="17" t="s">
        <v>3914</v>
      </c>
      <c r="B35" s="31" t="s">
        <v>1806</v>
      </c>
      <c r="C35" s="31" t="s">
        <v>1807</v>
      </c>
      <c r="D35" s="43" t="s">
        <v>377</v>
      </c>
      <c r="E35" s="13">
        <v>41662</v>
      </c>
      <c r="F35" s="13">
        <v>44491</v>
      </c>
      <c r="G35" s="154"/>
      <c r="H35" s="15">
        <f t="shared" si="4"/>
        <v>44855</v>
      </c>
      <c r="I35" s="16">
        <f t="shared" ca="1" si="3"/>
        <v>285</v>
      </c>
      <c r="J35" s="17" t="str">
        <f t="shared" ca="1" si="0"/>
        <v>NOT DUE</v>
      </c>
      <c r="K35" s="31" t="s">
        <v>1805</v>
      </c>
      <c r="L35" s="20"/>
    </row>
    <row r="36" spans="1:12">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0" t="s">
        <v>5304</v>
      </c>
      <c r="F41" s="380"/>
      <c r="G41" s="380"/>
      <c r="I41" s="446" t="s">
        <v>5292</v>
      </c>
      <c r="J41" s="446"/>
      <c r="K41" s="446"/>
    </row>
    <row r="42" spans="1:12">
      <c r="A42"/>
      <c r="C42" s="254"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C00000"/>
  </sheetPr>
  <dimension ref="A1:L42"/>
  <sheetViews>
    <sheetView zoomScale="85" zoomScaleNormal="85" workbookViewId="0">
      <selection activeCell="M14" sqref="M14"/>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2375</v>
      </c>
      <c r="D3" s="384" t="s">
        <v>12</v>
      </c>
      <c r="E3" s="384"/>
      <c r="F3" s="5" t="s">
        <v>3915</v>
      </c>
    </row>
    <row r="4" spans="1:12" ht="18" customHeight="1">
      <c r="A4" s="382" t="s">
        <v>77</v>
      </c>
      <c r="B4" s="382"/>
      <c r="C4" s="37" t="s">
        <v>2374</v>
      </c>
      <c r="D4" s="384" t="s">
        <v>15</v>
      </c>
      <c r="E4" s="384"/>
      <c r="F4" s="6">
        <f>'Running Hours'!B14</f>
        <v>2568.4</v>
      </c>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3916</v>
      </c>
      <c r="B8" s="31" t="s">
        <v>2336</v>
      </c>
      <c r="C8" s="31" t="s">
        <v>2337</v>
      </c>
      <c r="D8" s="43">
        <v>8000</v>
      </c>
      <c r="E8" s="13">
        <v>41662</v>
      </c>
      <c r="F8" s="13">
        <v>43444</v>
      </c>
      <c r="G8" s="27">
        <v>1520</v>
      </c>
      <c r="H8" s="22">
        <f>IF(I8&lt;=8000,$F$5+(I8/24),"error")</f>
        <v>44858.65</v>
      </c>
      <c r="I8" s="23">
        <f>D8-($F$4-G8)</f>
        <v>6951.6</v>
      </c>
      <c r="J8" s="17" t="str">
        <f t="shared" ref="J8:J35" si="0">IF(I8="","",IF(I8&lt;0,"OVERDUE","NOT DUE"))</f>
        <v>NOT DUE</v>
      </c>
      <c r="K8" s="31" t="s">
        <v>2356</v>
      </c>
      <c r="L8" s="20"/>
    </row>
    <row r="9" spans="1:12" ht="36" customHeight="1">
      <c r="A9" s="17" t="s">
        <v>3917</v>
      </c>
      <c r="B9" s="31" t="s">
        <v>2340</v>
      </c>
      <c r="C9" s="31" t="s">
        <v>2341</v>
      </c>
      <c r="D9" s="43">
        <v>8000</v>
      </c>
      <c r="E9" s="13">
        <v>41662</v>
      </c>
      <c r="F9" s="13">
        <v>43444</v>
      </c>
      <c r="G9" s="27">
        <v>1520</v>
      </c>
      <c r="H9" s="22">
        <f>IF(I9&lt;=8000,$F$5+(I9/24),"error")</f>
        <v>44858.65</v>
      </c>
      <c r="I9" s="23">
        <f t="shared" ref="I9:I17" si="1">D9-($F$4-G9)</f>
        <v>6951.6</v>
      </c>
      <c r="J9" s="17" t="str">
        <f t="shared" si="0"/>
        <v>NOT DUE</v>
      </c>
      <c r="K9" s="31"/>
      <c r="L9" s="20"/>
    </row>
    <row r="10" spans="1:12" ht="36" customHeight="1">
      <c r="A10" s="17" t="s">
        <v>3918</v>
      </c>
      <c r="B10" s="31" t="s">
        <v>2340</v>
      </c>
      <c r="C10" s="31" t="s">
        <v>2342</v>
      </c>
      <c r="D10" s="43">
        <v>20000</v>
      </c>
      <c r="E10" s="13">
        <v>41662</v>
      </c>
      <c r="F10" s="13">
        <v>43444</v>
      </c>
      <c r="G10" s="27">
        <v>1520</v>
      </c>
      <c r="H10" s="22">
        <f>IF(I10&lt;=20000,$F$5+(I10/24),"error")</f>
        <v>45358.65</v>
      </c>
      <c r="I10" s="23">
        <f t="shared" si="1"/>
        <v>18951.599999999999</v>
      </c>
      <c r="J10" s="17" t="str">
        <f t="shared" si="0"/>
        <v>NOT DUE</v>
      </c>
      <c r="K10" s="31"/>
      <c r="L10" s="20"/>
    </row>
    <row r="11" spans="1:12" ht="36" customHeight="1">
      <c r="A11" s="17" t="s">
        <v>3919</v>
      </c>
      <c r="B11" s="31" t="s">
        <v>2343</v>
      </c>
      <c r="C11" s="31" t="s">
        <v>2344</v>
      </c>
      <c r="D11" s="43">
        <v>8000</v>
      </c>
      <c r="E11" s="13">
        <v>41662</v>
      </c>
      <c r="F11" s="13">
        <v>43444</v>
      </c>
      <c r="G11" s="27">
        <v>1520</v>
      </c>
      <c r="H11" s="22">
        <f>IF(I11&lt;=8000,$F$5+(I11/24),"error")</f>
        <v>44858.65</v>
      </c>
      <c r="I11" s="23">
        <f t="shared" si="1"/>
        <v>6951.6</v>
      </c>
      <c r="J11" s="17" t="str">
        <f t="shared" si="0"/>
        <v>NOT DUE</v>
      </c>
      <c r="K11" s="31" t="s">
        <v>2357</v>
      </c>
      <c r="L11" s="20"/>
    </row>
    <row r="12" spans="1:12" ht="36" customHeight="1">
      <c r="A12" s="17" t="s">
        <v>3920</v>
      </c>
      <c r="B12" s="31" t="s">
        <v>2343</v>
      </c>
      <c r="C12" s="31" t="s">
        <v>2345</v>
      </c>
      <c r="D12" s="43">
        <v>20000</v>
      </c>
      <c r="E12" s="13">
        <v>41662</v>
      </c>
      <c r="F12" s="13">
        <v>43444</v>
      </c>
      <c r="G12" s="27">
        <v>1520</v>
      </c>
      <c r="H12" s="22">
        <f>IF(I12&lt;=20000,$F$5+(I12/24),"error")</f>
        <v>45358.65</v>
      </c>
      <c r="I12" s="23">
        <f t="shared" si="1"/>
        <v>18951.599999999999</v>
      </c>
      <c r="J12" s="17" t="str">
        <f t="shared" si="0"/>
        <v>NOT DUE</v>
      </c>
      <c r="K12" s="31"/>
      <c r="L12" s="20"/>
    </row>
    <row r="13" spans="1:12" ht="36" customHeight="1">
      <c r="A13" s="17" t="s">
        <v>3921</v>
      </c>
      <c r="B13" s="31" t="s">
        <v>2346</v>
      </c>
      <c r="C13" s="31" t="s">
        <v>2347</v>
      </c>
      <c r="D13" s="43">
        <v>8000</v>
      </c>
      <c r="E13" s="13">
        <v>41662</v>
      </c>
      <c r="F13" s="13">
        <v>43444</v>
      </c>
      <c r="G13" s="27">
        <v>1520</v>
      </c>
      <c r="H13" s="22">
        <f>IF(I13&lt;=8000,$F$5+(I13/24),"error")</f>
        <v>44858.65</v>
      </c>
      <c r="I13" s="23">
        <f t="shared" si="1"/>
        <v>6951.6</v>
      </c>
      <c r="J13" s="17" t="str">
        <f t="shared" si="0"/>
        <v>NOT DUE</v>
      </c>
      <c r="K13" s="31"/>
      <c r="L13" s="20"/>
    </row>
    <row r="14" spans="1:12" ht="36" customHeight="1">
      <c r="A14" s="17" t="s">
        <v>3922</v>
      </c>
      <c r="B14" s="31" t="s">
        <v>2346</v>
      </c>
      <c r="C14" s="31" t="s">
        <v>2342</v>
      </c>
      <c r="D14" s="43">
        <v>20000</v>
      </c>
      <c r="E14" s="13">
        <v>41662</v>
      </c>
      <c r="F14" s="13">
        <v>43444</v>
      </c>
      <c r="G14" s="27">
        <v>1520</v>
      </c>
      <c r="H14" s="22">
        <f>IF(I14&lt;=20000,$F$5+(I14/24),"error")</f>
        <v>45358.65</v>
      </c>
      <c r="I14" s="23">
        <f t="shared" si="1"/>
        <v>18951.599999999999</v>
      </c>
      <c r="J14" s="17" t="str">
        <f t="shared" si="0"/>
        <v>NOT DUE</v>
      </c>
      <c r="K14" s="31"/>
      <c r="L14" s="20"/>
    </row>
    <row r="15" spans="1:12" ht="36" customHeight="1">
      <c r="A15" s="17" t="s">
        <v>3923</v>
      </c>
      <c r="B15" s="31" t="s">
        <v>1963</v>
      </c>
      <c r="C15" s="31" t="s">
        <v>2348</v>
      </c>
      <c r="D15" s="43">
        <v>8000</v>
      </c>
      <c r="E15" s="13">
        <v>41662</v>
      </c>
      <c r="F15" s="13">
        <v>43444</v>
      </c>
      <c r="G15" s="27">
        <v>1520</v>
      </c>
      <c r="H15" s="22">
        <f t="shared" ref="H15:H17" si="2">IF(I15&lt;=8000,$F$5+(I15/24),"error")</f>
        <v>44858.65</v>
      </c>
      <c r="I15" s="23">
        <f t="shared" si="1"/>
        <v>6951.6</v>
      </c>
      <c r="J15" s="17" t="str">
        <f t="shared" si="0"/>
        <v>NOT DUE</v>
      </c>
      <c r="K15" s="31" t="s">
        <v>2358</v>
      </c>
      <c r="L15" s="20"/>
    </row>
    <row r="16" spans="1:12" ht="36" customHeight="1">
      <c r="A16" s="17" t="s">
        <v>3924</v>
      </c>
      <c r="B16" s="31" t="s">
        <v>2349</v>
      </c>
      <c r="C16" s="31" t="s">
        <v>2350</v>
      </c>
      <c r="D16" s="43">
        <v>8000</v>
      </c>
      <c r="E16" s="13">
        <v>41662</v>
      </c>
      <c r="F16" s="13">
        <v>43444</v>
      </c>
      <c r="G16" s="27">
        <v>1520</v>
      </c>
      <c r="H16" s="22">
        <f t="shared" si="2"/>
        <v>44858.65</v>
      </c>
      <c r="I16" s="23">
        <f t="shared" si="1"/>
        <v>6951.6</v>
      </c>
      <c r="J16" s="17" t="str">
        <f t="shared" si="0"/>
        <v>NOT DUE</v>
      </c>
      <c r="K16" s="31" t="s">
        <v>2359</v>
      </c>
      <c r="L16" s="20"/>
    </row>
    <row r="17" spans="1:12" ht="36" customHeight="1">
      <c r="A17" s="17" t="s">
        <v>3925</v>
      </c>
      <c r="B17" s="31" t="s">
        <v>2351</v>
      </c>
      <c r="C17" s="31" t="s">
        <v>2352</v>
      </c>
      <c r="D17" s="43">
        <v>8000</v>
      </c>
      <c r="E17" s="13">
        <v>41662</v>
      </c>
      <c r="F17" s="13">
        <v>43444</v>
      </c>
      <c r="G17" s="27">
        <v>1520</v>
      </c>
      <c r="H17" s="22">
        <f t="shared" si="2"/>
        <v>44858.65</v>
      </c>
      <c r="I17" s="23">
        <f t="shared" si="1"/>
        <v>6951.6</v>
      </c>
      <c r="J17" s="17" t="str">
        <f t="shared" si="0"/>
        <v>NOT DUE</v>
      </c>
      <c r="K17" s="31"/>
      <c r="L17" s="20"/>
    </row>
    <row r="18" spans="1:12" ht="36" customHeight="1">
      <c r="A18" s="17" t="s">
        <v>3926</v>
      </c>
      <c r="B18" s="31" t="s">
        <v>1765</v>
      </c>
      <c r="C18" s="31" t="s">
        <v>1766</v>
      </c>
      <c r="D18" s="43" t="s">
        <v>1</v>
      </c>
      <c r="E18" s="13">
        <v>41662</v>
      </c>
      <c r="F18" s="13">
        <f>'CMP01 Main Air Compressor No.1'!F33</f>
        <v>44570</v>
      </c>
      <c r="G18" s="154"/>
      <c r="H18" s="15">
        <f>DATE(YEAR(F18),MONTH(F18),DAY(F18)+1)</f>
        <v>44571</v>
      </c>
      <c r="I18" s="16">
        <f t="shared" ref="I18:I35" ca="1" si="3">IF(ISBLANK(H18),"",H18-DATE(YEAR(NOW()),MONTH(NOW()),DAY(NOW())))</f>
        <v>1</v>
      </c>
      <c r="J18" s="17" t="str">
        <f t="shared" ca="1" si="0"/>
        <v>NOT DUE</v>
      </c>
      <c r="K18" s="31" t="s">
        <v>1797</v>
      </c>
      <c r="L18" s="124"/>
    </row>
    <row r="19" spans="1:12" ht="36" customHeight="1">
      <c r="A19" s="17" t="s">
        <v>3927</v>
      </c>
      <c r="B19" s="31" t="s">
        <v>1767</v>
      </c>
      <c r="C19" s="31" t="s">
        <v>1768</v>
      </c>
      <c r="D19" s="43" t="s">
        <v>1</v>
      </c>
      <c r="E19" s="13">
        <v>41662</v>
      </c>
      <c r="F19" s="13">
        <f>'CMP01 Main Air Compressor No.1'!F34</f>
        <v>44570</v>
      </c>
      <c r="G19" s="154"/>
      <c r="H19" s="15">
        <f>DATE(YEAR(F19),MONTH(F19),DAY(F19)+1)</f>
        <v>44571</v>
      </c>
      <c r="I19" s="16">
        <f t="shared" ca="1" si="3"/>
        <v>1</v>
      </c>
      <c r="J19" s="17" t="str">
        <f t="shared" ca="1" si="0"/>
        <v>NOT DUE</v>
      </c>
      <c r="K19" s="31" t="s">
        <v>1798</v>
      </c>
      <c r="L19" s="124"/>
    </row>
    <row r="20" spans="1:12" ht="36" customHeight="1">
      <c r="A20" s="17" t="s">
        <v>3928</v>
      </c>
      <c r="B20" s="31" t="s">
        <v>1769</v>
      </c>
      <c r="C20" s="31" t="s">
        <v>1770</v>
      </c>
      <c r="D20" s="43" t="s">
        <v>1</v>
      </c>
      <c r="E20" s="13">
        <v>41662</v>
      </c>
      <c r="F20" s="13">
        <f>'CMP01 Main Air Compressor No.1'!F35</f>
        <v>44570</v>
      </c>
      <c r="G20" s="154"/>
      <c r="H20" s="15">
        <f>DATE(YEAR(F20),MONTH(F20),DAY(F20)+1)</f>
        <v>44571</v>
      </c>
      <c r="I20" s="16">
        <f t="shared" ca="1" si="3"/>
        <v>1</v>
      </c>
      <c r="J20" s="17" t="str">
        <f t="shared" ca="1" si="0"/>
        <v>NOT DUE</v>
      </c>
      <c r="K20" s="31" t="s">
        <v>1799</v>
      </c>
      <c r="L20" s="124"/>
    </row>
    <row r="21" spans="1:12" ht="36" customHeight="1">
      <c r="A21" s="17" t="s">
        <v>3929</v>
      </c>
      <c r="B21" s="31" t="s">
        <v>1771</v>
      </c>
      <c r="C21" s="31" t="s">
        <v>1772</v>
      </c>
      <c r="D21" s="43" t="s">
        <v>4</v>
      </c>
      <c r="E21" s="13">
        <v>41662</v>
      </c>
      <c r="F21" s="13">
        <f>'CMP01 Main Air Compressor No.1'!F36</f>
        <v>44569</v>
      </c>
      <c r="G21" s="154"/>
      <c r="H21" s="15">
        <f>EDATE(F21-1,1)</f>
        <v>44599</v>
      </c>
      <c r="I21" s="16">
        <f t="shared" ca="1" si="3"/>
        <v>29</v>
      </c>
      <c r="J21" s="17" t="str">
        <f t="shared" ca="1" si="0"/>
        <v>NOT DUE</v>
      </c>
      <c r="K21" s="31" t="s">
        <v>1800</v>
      </c>
      <c r="L21" s="20"/>
    </row>
    <row r="22" spans="1:12" ht="36" customHeight="1">
      <c r="A22" s="17" t="s">
        <v>3930</v>
      </c>
      <c r="B22" s="31" t="s">
        <v>1773</v>
      </c>
      <c r="C22" s="31" t="s">
        <v>1774</v>
      </c>
      <c r="D22" s="43" t="s">
        <v>1</v>
      </c>
      <c r="E22" s="13">
        <v>41662</v>
      </c>
      <c r="F22" s="13">
        <f>'CMP01 Main Air Compressor No.1'!F37</f>
        <v>44570</v>
      </c>
      <c r="G22" s="154"/>
      <c r="H22" s="15">
        <f>DATE(YEAR(F22),MONTH(F22),DAY(F22)+1)</f>
        <v>44571</v>
      </c>
      <c r="I22" s="16">
        <f t="shared" ca="1" si="3"/>
        <v>1</v>
      </c>
      <c r="J22" s="17" t="str">
        <f t="shared" ca="1" si="0"/>
        <v>NOT DUE</v>
      </c>
      <c r="K22" s="31" t="s">
        <v>1801</v>
      </c>
      <c r="L22" s="124"/>
    </row>
    <row r="23" spans="1:12" ht="36" customHeight="1">
      <c r="A23" s="17" t="s">
        <v>3931</v>
      </c>
      <c r="B23" s="31" t="s">
        <v>1775</v>
      </c>
      <c r="C23" s="31" t="s">
        <v>1776</v>
      </c>
      <c r="D23" s="43" t="s">
        <v>1</v>
      </c>
      <c r="E23" s="13">
        <v>41662</v>
      </c>
      <c r="F23" s="13">
        <f>'CMP01 Main Air Compressor No.1'!F38</f>
        <v>44570</v>
      </c>
      <c r="G23" s="154"/>
      <c r="H23" s="15">
        <f>DATE(YEAR(F23),MONTH(F23),DAY(F23)+1)</f>
        <v>44571</v>
      </c>
      <c r="I23" s="16">
        <f t="shared" ca="1" si="3"/>
        <v>1</v>
      </c>
      <c r="J23" s="17" t="str">
        <f t="shared" ca="1" si="0"/>
        <v>NOT DUE</v>
      </c>
      <c r="K23" s="31" t="s">
        <v>1802</v>
      </c>
      <c r="L23" s="124"/>
    </row>
    <row r="24" spans="1:12" ht="36" customHeight="1">
      <c r="A24" s="17" t="s">
        <v>3932</v>
      </c>
      <c r="B24" s="31" t="s">
        <v>1777</v>
      </c>
      <c r="C24" s="31" t="s">
        <v>1778</v>
      </c>
      <c r="D24" s="43" t="s">
        <v>1</v>
      </c>
      <c r="E24" s="13">
        <v>41662</v>
      </c>
      <c r="F24" s="13">
        <f>'CMP01 Main Air Compressor No.1'!F39</f>
        <v>44570</v>
      </c>
      <c r="G24" s="154"/>
      <c r="H24" s="15">
        <f>DATE(YEAR(F24),MONTH(F24),DAY(F24)+1)</f>
        <v>44571</v>
      </c>
      <c r="I24" s="16">
        <f t="shared" ca="1" si="3"/>
        <v>1</v>
      </c>
      <c r="J24" s="17" t="str">
        <f t="shared" ca="1" si="0"/>
        <v>NOT DUE</v>
      </c>
      <c r="K24" s="31" t="s">
        <v>1802</v>
      </c>
      <c r="L24" s="124"/>
    </row>
    <row r="25" spans="1:12" ht="36" customHeight="1">
      <c r="A25" s="17" t="s">
        <v>3933</v>
      </c>
      <c r="B25" s="31" t="s">
        <v>1779</v>
      </c>
      <c r="C25" s="31" t="s">
        <v>1766</v>
      </c>
      <c r="D25" s="43" t="s">
        <v>1</v>
      </c>
      <c r="E25" s="13">
        <v>41662</v>
      </c>
      <c r="F25" s="13">
        <f>'CMP01 Main Air Compressor No.1'!F40</f>
        <v>44570</v>
      </c>
      <c r="G25" s="154"/>
      <c r="H25" s="15">
        <f>DATE(YEAR(F25),MONTH(F25),DAY(F25)+1)</f>
        <v>44571</v>
      </c>
      <c r="I25" s="16">
        <f t="shared" ca="1" si="3"/>
        <v>1</v>
      </c>
      <c r="J25" s="17" t="str">
        <f t="shared" ca="1" si="0"/>
        <v>NOT DUE</v>
      </c>
      <c r="K25" s="31" t="s">
        <v>1802</v>
      </c>
      <c r="L25" s="124"/>
    </row>
    <row r="26" spans="1:12" ht="36" customHeight="1">
      <c r="A26" s="17" t="s">
        <v>3934</v>
      </c>
      <c r="B26" s="31" t="s">
        <v>1780</v>
      </c>
      <c r="C26" s="31" t="s">
        <v>1781</v>
      </c>
      <c r="D26" s="43" t="s">
        <v>0</v>
      </c>
      <c r="E26" s="13">
        <v>41662</v>
      </c>
      <c r="F26" s="13">
        <f>'CMP01 Main Air Compressor No.1'!F43</f>
        <v>44544</v>
      </c>
      <c r="G26" s="154"/>
      <c r="H26" s="15">
        <f>DATE(YEAR(F26),MONTH(F26)+3,DAY(F26)-1)</f>
        <v>44633</v>
      </c>
      <c r="I26" s="16">
        <f t="shared" ca="1" si="3"/>
        <v>63</v>
      </c>
      <c r="J26" s="17" t="str">
        <f t="shared" ca="1" si="0"/>
        <v>NOT DUE</v>
      </c>
      <c r="K26" s="31" t="s">
        <v>1802</v>
      </c>
      <c r="L26" s="20"/>
    </row>
    <row r="27" spans="1:12" ht="36" customHeight="1">
      <c r="A27" s="17" t="s">
        <v>3935</v>
      </c>
      <c r="B27" s="31" t="s">
        <v>1782</v>
      </c>
      <c r="C27" s="31"/>
      <c r="D27" s="43" t="s">
        <v>4</v>
      </c>
      <c r="E27" s="13">
        <v>41662</v>
      </c>
      <c r="F27" s="13">
        <f>'CMP01 Main Air Compressor No.1'!F36</f>
        <v>44569</v>
      </c>
      <c r="G27" s="154"/>
      <c r="H27" s="15">
        <f>EDATE(F27-1,1)</f>
        <v>44599</v>
      </c>
      <c r="I27" s="16">
        <f t="shared" ca="1" si="3"/>
        <v>29</v>
      </c>
      <c r="J27" s="17" t="str">
        <f t="shared" ca="1" si="0"/>
        <v>NOT DUE</v>
      </c>
      <c r="K27" s="31"/>
      <c r="L27" s="20"/>
    </row>
    <row r="28" spans="1:12" ht="36" customHeight="1">
      <c r="A28" s="17" t="s">
        <v>3936</v>
      </c>
      <c r="B28" s="31" t="s">
        <v>1783</v>
      </c>
      <c r="C28" s="31" t="s">
        <v>1784</v>
      </c>
      <c r="D28" s="43" t="s">
        <v>0</v>
      </c>
      <c r="E28" s="13">
        <v>41662</v>
      </c>
      <c r="F28" s="13">
        <f>'CMP01 Main Air Compressor No.1'!F43</f>
        <v>44544</v>
      </c>
      <c r="G28" s="154"/>
      <c r="H28" s="15">
        <f>DATE(YEAR(F28),MONTH(F28)+3,DAY(F28)-1)</f>
        <v>44633</v>
      </c>
      <c r="I28" s="16">
        <f t="shared" ca="1" si="3"/>
        <v>63</v>
      </c>
      <c r="J28" s="17" t="str">
        <f t="shared" ca="1" si="0"/>
        <v>NOT DUE</v>
      </c>
      <c r="K28" s="31" t="s">
        <v>1803</v>
      </c>
      <c r="L28" s="20"/>
    </row>
    <row r="29" spans="1:12" ht="36" customHeight="1">
      <c r="A29" s="17" t="s">
        <v>3937</v>
      </c>
      <c r="B29" s="31" t="s">
        <v>2355</v>
      </c>
      <c r="C29" s="31"/>
      <c r="D29" s="43" t="s">
        <v>1</v>
      </c>
      <c r="E29" s="13">
        <v>41662</v>
      </c>
      <c r="F29" s="13">
        <f>'CMP01 Main Air Compressor No.1'!F33</f>
        <v>44570</v>
      </c>
      <c r="G29" s="154"/>
      <c r="H29" s="15">
        <f>DATE(YEAR(F29),MONTH(F29),DAY(F29)+1)</f>
        <v>44571</v>
      </c>
      <c r="I29" s="16">
        <f t="shared" ca="1" si="3"/>
        <v>1</v>
      </c>
      <c r="J29" s="17" t="str">
        <f t="shared" ca="1" si="0"/>
        <v>NOT DUE</v>
      </c>
      <c r="K29" s="31" t="s">
        <v>1803</v>
      </c>
      <c r="L29" s="128"/>
    </row>
    <row r="30" spans="1:12" ht="36" customHeight="1">
      <c r="A30" s="17" t="s">
        <v>3938</v>
      </c>
      <c r="B30" s="31" t="s">
        <v>1785</v>
      </c>
      <c r="C30" s="31" t="s">
        <v>1786</v>
      </c>
      <c r="D30" s="43" t="s">
        <v>377</v>
      </c>
      <c r="E30" s="13">
        <v>41662</v>
      </c>
      <c r="F30" s="13">
        <v>44491</v>
      </c>
      <c r="G30" s="154"/>
      <c r="H30" s="15">
        <f t="shared" ref="H30:H35" si="4">DATE(YEAR(F30)+1,MONTH(F30),DAY(F30)-1)</f>
        <v>44855</v>
      </c>
      <c r="I30" s="16">
        <f t="shared" ca="1" si="3"/>
        <v>285</v>
      </c>
      <c r="J30" s="17" t="str">
        <f t="shared" ca="1" si="0"/>
        <v>NOT DUE</v>
      </c>
      <c r="K30" s="31" t="s">
        <v>1803</v>
      </c>
      <c r="L30" s="20"/>
    </row>
    <row r="31" spans="1:12" ht="36" customHeight="1">
      <c r="A31" s="17" t="s">
        <v>3939</v>
      </c>
      <c r="B31" s="31" t="s">
        <v>1787</v>
      </c>
      <c r="C31" s="31" t="s">
        <v>1788</v>
      </c>
      <c r="D31" s="43" t="s">
        <v>377</v>
      </c>
      <c r="E31" s="13">
        <v>41662</v>
      </c>
      <c r="F31" s="13">
        <v>44491</v>
      </c>
      <c r="G31" s="154"/>
      <c r="H31" s="15">
        <f t="shared" si="4"/>
        <v>44855</v>
      </c>
      <c r="I31" s="16">
        <f t="shared" ca="1" si="3"/>
        <v>285</v>
      </c>
      <c r="J31" s="17" t="str">
        <f t="shared" ca="1" si="0"/>
        <v>NOT DUE</v>
      </c>
      <c r="K31" s="31" t="s">
        <v>1804</v>
      </c>
      <c r="L31" s="20"/>
    </row>
    <row r="32" spans="1:12" ht="36" customHeight="1">
      <c r="A32" s="17" t="s">
        <v>3940</v>
      </c>
      <c r="B32" s="31" t="s">
        <v>1789</v>
      </c>
      <c r="C32" s="31" t="s">
        <v>1790</v>
      </c>
      <c r="D32" s="43" t="s">
        <v>377</v>
      </c>
      <c r="E32" s="13">
        <v>41662</v>
      </c>
      <c r="F32" s="13">
        <v>44491</v>
      </c>
      <c r="G32" s="154"/>
      <c r="H32" s="15">
        <f t="shared" si="4"/>
        <v>44855</v>
      </c>
      <c r="I32" s="16">
        <f t="shared" ca="1" si="3"/>
        <v>285</v>
      </c>
      <c r="J32" s="17" t="str">
        <f t="shared" ca="1" si="0"/>
        <v>NOT DUE</v>
      </c>
      <c r="K32" s="31" t="s">
        <v>1804</v>
      </c>
      <c r="L32" s="20"/>
    </row>
    <row r="33" spans="1:12" ht="36" customHeight="1">
      <c r="A33" s="17" t="s">
        <v>3941</v>
      </c>
      <c r="B33" s="31" t="s">
        <v>1791</v>
      </c>
      <c r="C33" s="31" t="s">
        <v>1792</v>
      </c>
      <c r="D33" s="43" t="s">
        <v>377</v>
      </c>
      <c r="E33" s="13">
        <v>41662</v>
      </c>
      <c r="F33" s="13">
        <v>44491</v>
      </c>
      <c r="G33" s="154"/>
      <c r="H33" s="15">
        <f t="shared" si="4"/>
        <v>44855</v>
      </c>
      <c r="I33" s="16">
        <f t="shared" ca="1" si="3"/>
        <v>285</v>
      </c>
      <c r="J33" s="17" t="str">
        <f t="shared" ca="1" si="0"/>
        <v>NOT DUE</v>
      </c>
      <c r="K33" s="31" t="s">
        <v>1804</v>
      </c>
      <c r="L33" s="20"/>
    </row>
    <row r="34" spans="1:12" ht="36" customHeight="1">
      <c r="A34" s="17" t="s">
        <v>3942</v>
      </c>
      <c r="B34" s="31" t="s">
        <v>1793</v>
      </c>
      <c r="C34" s="31" t="s">
        <v>1794</v>
      </c>
      <c r="D34" s="43" t="s">
        <v>377</v>
      </c>
      <c r="E34" s="13">
        <v>41662</v>
      </c>
      <c r="F34" s="13">
        <v>44491</v>
      </c>
      <c r="G34" s="154"/>
      <c r="H34" s="15">
        <f t="shared" si="4"/>
        <v>44855</v>
      </c>
      <c r="I34" s="16">
        <f t="shared" ca="1" si="3"/>
        <v>285</v>
      </c>
      <c r="J34" s="17" t="str">
        <f t="shared" ca="1" si="0"/>
        <v>NOT DUE</v>
      </c>
      <c r="K34" s="31" t="s">
        <v>1805</v>
      </c>
      <c r="L34" s="20"/>
    </row>
    <row r="35" spans="1:12" ht="36" customHeight="1">
      <c r="A35" s="17" t="s">
        <v>3943</v>
      </c>
      <c r="B35" s="31" t="s">
        <v>1806</v>
      </c>
      <c r="C35" s="31" t="s">
        <v>1807</v>
      </c>
      <c r="D35" s="43" t="s">
        <v>377</v>
      </c>
      <c r="E35" s="13">
        <v>41662</v>
      </c>
      <c r="F35" s="13">
        <v>44491</v>
      </c>
      <c r="G35" s="154"/>
      <c r="H35" s="15">
        <f t="shared" si="4"/>
        <v>44855</v>
      </c>
      <c r="I35" s="16">
        <f t="shared" ca="1" si="3"/>
        <v>285</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0" t="s">
        <v>5304</v>
      </c>
      <c r="F41" s="380"/>
      <c r="G41" s="380"/>
      <c r="I41" s="446" t="s">
        <v>5292</v>
      </c>
      <c r="J41" s="446"/>
      <c r="K41" s="446"/>
    </row>
    <row r="42" spans="1:12">
      <c r="A42"/>
      <c r="C42" s="254"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0"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P291"/>
  <sheetViews>
    <sheetView showGridLines="0" topLeftCell="A25" zoomScale="90" zoomScaleNormal="90" workbookViewId="0">
      <selection activeCell="H179" sqref="H179"/>
    </sheetView>
  </sheetViews>
  <sheetFormatPr defaultRowHeight="15"/>
  <cols>
    <col min="1" max="1" width="8.140625" style="45" customWidth="1"/>
    <col min="2" max="2" width="21" customWidth="1"/>
    <col min="3" max="3" width="41.28515625" style="39" customWidth="1"/>
    <col min="4" max="4" width="12.7109375" style="45" customWidth="1"/>
    <col min="5" max="5" width="12.7109375" customWidth="1"/>
    <col min="6" max="6" width="12.85546875" style="206" customWidth="1"/>
    <col min="7" max="7" width="10.7109375" style="206" customWidth="1"/>
    <col min="8" max="8" width="11.7109375" customWidth="1"/>
    <col min="9" max="9" width="12" customWidth="1"/>
    <col min="10" max="10" width="10.7109375" customWidth="1"/>
    <col min="11" max="11" width="26.42578125" customWidth="1"/>
    <col min="12" max="12" width="21.7109375" customWidth="1"/>
    <col min="13" max="13" width="6.28515625" customWidth="1"/>
    <col min="14" max="14" width="14.28515625" style="45" customWidth="1"/>
    <col min="15" max="15" width="12.28515625" style="45" customWidth="1"/>
    <col min="16" max="16" width="13.28515625" style="45" customWidth="1"/>
    <col min="17" max="17" width="13.7109375" customWidth="1"/>
  </cols>
  <sheetData>
    <row r="1" spans="1:16" ht="20.25" customHeight="1">
      <c r="A1" s="382" t="s">
        <v>5</v>
      </c>
      <c r="B1" s="382"/>
      <c r="C1" s="35" t="s">
        <v>4447</v>
      </c>
      <c r="D1" s="383" t="s">
        <v>7</v>
      </c>
      <c r="E1" s="384"/>
      <c r="F1" s="60" t="str">
        <f>IF(C1="GL COLMENA",'[2]List of Vessels'!B2,IF(C1="GL IGUAZU",'[2]List of Vessels'!B3,IF(C1="GL LA PAZ",'[2]List of Vessels'!B4,IF(C1="GL PIRAPO",'[2]List of Vessels'!B5,IF(C1="VALIANT SPRING",'[2]List of Vessels'!B6,IF(C1="VALIANT SUMMER",'[2]List of Vessels'!B7,""))))))</f>
        <v>NK 140421</v>
      </c>
      <c r="N1" s="45" t="s">
        <v>4448</v>
      </c>
      <c r="O1" s="45" t="s">
        <v>4452</v>
      </c>
      <c r="P1" s="45" t="s">
        <v>4451</v>
      </c>
    </row>
    <row r="2" spans="1:16"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3" t="s">
        <v>9</v>
      </c>
      <c r="E2" s="384"/>
      <c r="F2" s="207">
        <f>IF(C1="GL COLMENA",'[2]List of Vessels'!C2,IF(C1="GL IGUAZU",'[2]List of Vessels'!C3,IF(C1="GL LA PAZ",'[2]List of Vessels'!C4,IF(C1="GL PIRAPO",'[2]List of Vessels'!C5,IF(C1="VALIANT SPRING",'[2]List of Vessels'!C6,IF(C1="VALIANT SUMMER",'[2]List of Vessels'!C7,""))))))</f>
        <v>9599200</v>
      </c>
      <c r="N2" s="45" t="s">
        <v>6</v>
      </c>
      <c r="O2" s="45" t="s">
        <v>4449</v>
      </c>
      <c r="P2" s="45">
        <v>9599183</v>
      </c>
    </row>
    <row r="3" spans="1:16" ht="19.5" customHeight="1">
      <c r="A3" s="382" t="s">
        <v>10</v>
      </c>
      <c r="B3" s="382"/>
      <c r="C3" s="37" t="s">
        <v>60</v>
      </c>
      <c r="D3" s="383" t="s">
        <v>12</v>
      </c>
      <c r="E3" s="384"/>
      <c r="F3" s="5" t="s">
        <v>61</v>
      </c>
      <c r="N3" s="45" t="s">
        <v>4447</v>
      </c>
      <c r="O3" s="45" t="s">
        <v>4450</v>
      </c>
      <c r="P3" s="45">
        <v>9599200</v>
      </c>
    </row>
    <row r="4" spans="1:16" ht="18" customHeight="1">
      <c r="A4" s="382" t="s">
        <v>77</v>
      </c>
      <c r="B4" s="382"/>
      <c r="C4" s="37" t="s">
        <v>79</v>
      </c>
      <c r="D4" s="383" t="s">
        <v>2945</v>
      </c>
      <c r="E4" s="384"/>
      <c r="F4" s="208">
        <f>'Running Hours'!B5</f>
        <v>44325</v>
      </c>
    </row>
    <row r="5" spans="1:16" ht="18" customHeight="1">
      <c r="A5" s="382" t="s">
        <v>78</v>
      </c>
      <c r="B5" s="382"/>
      <c r="C5" s="38" t="s">
        <v>80</v>
      </c>
      <c r="D5" s="151"/>
      <c r="E5" s="24" t="s">
        <v>2946</v>
      </c>
      <c r="F5" s="13">
        <f>'Running Hours'!D3</f>
        <v>44569</v>
      </c>
    </row>
    <row r="6" spans="1:16" ht="7.5" customHeight="1">
      <c r="A6" s="44"/>
      <c r="B6" s="7"/>
      <c r="D6" s="152"/>
      <c r="E6" s="8"/>
      <c r="F6" s="210"/>
      <c r="G6" s="210"/>
      <c r="H6" s="8"/>
      <c r="I6" s="8"/>
      <c r="J6" s="8"/>
      <c r="K6" s="8"/>
    </row>
    <row r="7" spans="1:16" ht="38.25">
      <c r="A7" s="11" t="s">
        <v>16</v>
      </c>
      <c r="B7" s="11" t="s">
        <v>63</v>
      </c>
      <c r="C7" s="11" t="s">
        <v>17</v>
      </c>
      <c r="D7" s="11" t="s">
        <v>18</v>
      </c>
      <c r="E7" s="11" t="s">
        <v>2947</v>
      </c>
      <c r="F7" s="11" t="s">
        <v>64</v>
      </c>
      <c r="G7" s="11" t="s">
        <v>20</v>
      </c>
      <c r="H7" s="11" t="s">
        <v>2</v>
      </c>
      <c r="I7" s="11" t="s">
        <v>21</v>
      </c>
      <c r="J7" s="11" t="s">
        <v>22</v>
      </c>
      <c r="K7" s="11" t="s">
        <v>23</v>
      </c>
      <c r="L7" s="11" t="s">
        <v>59</v>
      </c>
    </row>
    <row r="8" spans="1:16" ht="23.25" customHeight="1">
      <c r="A8" s="17" t="s">
        <v>62</v>
      </c>
      <c r="B8" s="30" t="s">
        <v>65</v>
      </c>
      <c r="C8" s="30" t="s">
        <v>76</v>
      </c>
      <c r="D8" s="21">
        <v>12000</v>
      </c>
      <c r="E8" s="13">
        <v>41662</v>
      </c>
      <c r="F8" s="13">
        <v>43474</v>
      </c>
      <c r="G8" s="27">
        <v>28489</v>
      </c>
      <c r="H8" s="22">
        <f>IF(I8&lt;=12000,$F$5+(I8/24),"error")</f>
        <v>44409.166666666664</v>
      </c>
      <c r="I8" s="23">
        <f t="shared" ref="I8:I19" si="0">D8-($F$4-G8)</f>
        <v>-3836</v>
      </c>
      <c r="J8" s="17" t="str">
        <f t="shared" ref="J8:J71" si="1">IF(I8="","",IF(I8=0,"DUE",IF(I8&lt;0,"OVERDUE","NOT DUE")))</f>
        <v>OVERDUE</v>
      </c>
      <c r="K8" s="18"/>
      <c r="L8" s="137" t="s">
        <v>5216</v>
      </c>
    </row>
    <row r="9" spans="1:16" ht="23.25" customHeight="1">
      <c r="A9" s="17" t="s">
        <v>66</v>
      </c>
      <c r="B9" s="30" t="s">
        <v>71</v>
      </c>
      <c r="C9" s="30" t="s">
        <v>76</v>
      </c>
      <c r="D9" s="21">
        <v>12000</v>
      </c>
      <c r="E9" s="13">
        <v>41662</v>
      </c>
      <c r="F9" s="13">
        <v>43474</v>
      </c>
      <c r="G9" s="27">
        <v>28489</v>
      </c>
      <c r="H9" s="22">
        <f t="shared" ref="H9:H13" si="2">IF(I9&lt;=12000,$F$5+(I9/24),"error")</f>
        <v>44409.166666666664</v>
      </c>
      <c r="I9" s="23">
        <f t="shared" si="0"/>
        <v>-3836</v>
      </c>
      <c r="J9" s="17" t="str">
        <f t="shared" si="1"/>
        <v>OVERDUE</v>
      </c>
      <c r="K9" s="18"/>
      <c r="L9" s="137" t="s">
        <v>5216</v>
      </c>
    </row>
    <row r="10" spans="1:16" ht="23.25" customHeight="1">
      <c r="A10" s="17" t="s">
        <v>67</v>
      </c>
      <c r="B10" s="30" t="s">
        <v>72</v>
      </c>
      <c r="C10" s="30" t="s">
        <v>76</v>
      </c>
      <c r="D10" s="21">
        <v>12000</v>
      </c>
      <c r="E10" s="13">
        <v>41662</v>
      </c>
      <c r="F10" s="13">
        <v>43474</v>
      </c>
      <c r="G10" s="27">
        <v>28489</v>
      </c>
      <c r="H10" s="22">
        <f t="shared" si="2"/>
        <v>44409.166666666664</v>
      </c>
      <c r="I10" s="23">
        <f t="shared" si="0"/>
        <v>-3836</v>
      </c>
      <c r="J10" s="17" t="str">
        <f t="shared" si="1"/>
        <v>OVERDUE</v>
      </c>
      <c r="K10" s="18"/>
      <c r="L10" s="137" t="s">
        <v>5216</v>
      </c>
    </row>
    <row r="11" spans="1:16" ht="23.25" customHeight="1">
      <c r="A11" s="17" t="s">
        <v>68</v>
      </c>
      <c r="B11" s="30" t="s">
        <v>73</v>
      </c>
      <c r="C11" s="30" t="s">
        <v>76</v>
      </c>
      <c r="D11" s="21">
        <v>12000</v>
      </c>
      <c r="E11" s="13">
        <v>41662</v>
      </c>
      <c r="F11" s="13">
        <v>43474</v>
      </c>
      <c r="G11" s="27">
        <v>28489</v>
      </c>
      <c r="H11" s="22">
        <f t="shared" si="2"/>
        <v>44409.166666666664</v>
      </c>
      <c r="I11" s="23">
        <f t="shared" si="0"/>
        <v>-3836</v>
      </c>
      <c r="J11" s="17" t="str">
        <f t="shared" si="1"/>
        <v>OVERDUE</v>
      </c>
      <c r="K11" s="18"/>
      <c r="L11" s="137" t="s">
        <v>5216</v>
      </c>
    </row>
    <row r="12" spans="1:16" ht="23.25" customHeight="1">
      <c r="A12" s="17" t="s">
        <v>69</v>
      </c>
      <c r="B12" s="30" t="s">
        <v>74</v>
      </c>
      <c r="C12" s="30" t="s">
        <v>76</v>
      </c>
      <c r="D12" s="21">
        <v>12000</v>
      </c>
      <c r="E12" s="13">
        <v>41662</v>
      </c>
      <c r="F12" s="13">
        <v>43474</v>
      </c>
      <c r="G12" s="27">
        <v>28489</v>
      </c>
      <c r="H12" s="22">
        <f t="shared" si="2"/>
        <v>44409.166666666664</v>
      </c>
      <c r="I12" s="23">
        <f t="shared" si="0"/>
        <v>-3836</v>
      </c>
      <c r="J12" s="17" t="str">
        <f t="shared" si="1"/>
        <v>OVERDUE</v>
      </c>
      <c r="K12" s="18"/>
      <c r="L12" s="137" t="s">
        <v>5216</v>
      </c>
    </row>
    <row r="13" spans="1:16" ht="23.25" customHeight="1">
      <c r="A13" s="17" t="s">
        <v>70</v>
      </c>
      <c r="B13" s="30" t="s">
        <v>75</v>
      </c>
      <c r="C13" s="30" t="s">
        <v>76</v>
      </c>
      <c r="D13" s="21">
        <v>12000</v>
      </c>
      <c r="E13" s="13">
        <v>41662</v>
      </c>
      <c r="F13" s="13">
        <v>44030</v>
      </c>
      <c r="G13" s="27">
        <v>37352</v>
      </c>
      <c r="H13" s="22">
        <f t="shared" si="2"/>
        <v>44778.458333333336</v>
      </c>
      <c r="I13" s="23">
        <f t="shared" si="0"/>
        <v>5027</v>
      </c>
      <c r="J13" s="17" t="str">
        <f t="shared" si="1"/>
        <v>NOT DUE</v>
      </c>
      <c r="K13" s="18"/>
      <c r="L13" s="137"/>
    </row>
    <row r="14" spans="1:16">
      <c r="A14" s="17" t="s">
        <v>81</v>
      </c>
      <c r="B14" s="30" t="s">
        <v>88</v>
      </c>
      <c r="C14" s="30" t="s">
        <v>112</v>
      </c>
      <c r="D14" s="21">
        <v>8000</v>
      </c>
      <c r="E14" s="13">
        <v>41662</v>
      </c>
      <c r="F14" s="13">
        <v>44389</v>
      </c>
      <c r="G14" s="27">
        <v>41800</v>
      </c>
      <c r="H14" s="22">
        <f>IF(I14&lt;=8000,$F$5+(I14/24),"error")</f>
        <v>44797.125</v>
      </c>
      <c r="I14" s="23">
        <f t="shared" si="0"/>
        <v>5475</v>
      </c>
      <c r="J14" s="17" t="str">
        <f t="shared" si="1"/>
        <v>NOT DUE</v>
      </c>
      <c r="K14" s="18"/>
      <c r="L14" s="18"/>
    </row>
    <row r="15" spans="1:16">
      <c r="A15" s="17" t="s">
        <v>82</v>
      </c>
      <c r="B15" s="30" t="s">
        <v>89</v>
      </c>
      <c r="C15" s="30" t="s">
        <v>112</v>
      </c>
      <c r="D15" s="21">
        <v>8000</v>
      </c>
      <c r="E15" s="13">
        <v>41662</v>
      </c>
      <c r="F15" s="13">
        <v>44115</v>
      </c>
      <c r="G15" s="27">
        <v>43002</v>
      </c>
      <c r="H15" s="22">
        <f t="shared" ref="H15:H19" si="3">IF(I15&lt;=8000,$F$5+(I15/24),"error")</f>
        <v>44847.208333333336</v>
      </c>
      <c r="I15" s="23">
        <f t="shared" si="0"/>
        <v>6677</v>
      </c>
      <c r="J15" s="17" t="str">
        <f t="shared" si="1"/>
        <v>NOT DUE</v>
      </c>
      <c r="K15" s="18"/>
      <c r="L15" s="137"/>
    </row>
    <row r="16" spans="1:16">
      <c r="A16" s="17" t="s">
        <v>83</v>
      </c>
      <c r="B16" s="30" t="s">
        <v>90</v>
      </c>
      <c r="C16" s="30" t="s">
        <v>112</v>
      </c>
      <c r="D16" s="21">
        <v>8000</v>
      </c>
      <c r="E16" s="13">
        <v>41662</v>
      </c>
      <c r="F16" s="13">
        <v>44368</v>
      </c>
      <c r="G16" s="27">
        <v>41453</v>
      </c>
      <c r="H16" s="22">
        <f t="shared" si="3"/>
        <v>44782.666666666664</v>
      </c>
      <c r="I16" s="23">
        <f t="shared" si="0"/>
        <v>5128</v>
      </c>
      <c r="J16" s="17" t="str">
        <f t="shared" si="1"/>
        <v>NOT DUE</v>
      </c>
      <c r="K16" s="18"/>
      <c r="L16" s="137"/>
    </row>
    <row r="17" spans="1:12">
      <c r="A17" s="17" t="s">
        <v>84</v>
      </c>
      <c r="B17" s="30" t="s">
        <v>91</v>
      </c>
      <c r="C17" s="30" t="s">
        <v>112</v>
      </c>
      <c r="D17" s="21">
        <v>8000</v>
      </c>
      <c r="E17" s="13">
        <v>41662</v>
      </c>
      <c r="F17" s="13">
        <v>44392</v>
      </c>
      <c r="G17" s="27">
        <v>41800</v>
      </c>
      <c r="H17" s="22">
        <f t="shared" si="3"/>
        <v>44797.125</v>
      </c>
      <c r="I17" s="23">
        <f t="shared" si="0"/>
        <v>5475</v>
      </c>
      <c r="J17" s="17" t="str">
        <f t="shared" si="1"/>
        <v>NOT DUE</v>
      </c>
      <c r="K17" s="18"/>
      <c r="L17" s="18"/>
    </row>
    <row r="18" spans="1:12">
      <c r="A18" s="17" t="s">
        <v>85</v>
      </c>
      <c r="B18" s="30" t="s">
        <v>92</v>
      </c>
      <c r="C18" s="30" t="s">
        <v>112</v>
      </c>
      <c r="D18" s="21">
        <v>8000</v>
      </c>
      <c r="E18" s="13">
        <v>41662</v>
      </c>
      <c r="F18" s="13">
        <v>44301</v>
      </c>
      <c r="G18" s="27">
        <v>40371</v>
      </c>
      <c r="H18" s="22">
        <f t="shared" si="3"/>
        <v>44737.583333333336</v>
      </c>
      <c r="I18" s="23">
        <f t="shared" si="0"/>
        <v>4046</v>
      </c>
      <c r="J18" s="17" t="str">
        <f t="shared" si="1"/>
        <v>NOT DUE</v>
      </c>
      <c r="K18" s="18"/>
      <c r="L18" s="137"/>
    </row>
    <row r="19" spans="1:12">
      <c r="A19" s="17" t="s">
        <v>86</v>
      </c>
      <c r="B19" s="30" t="s">
        <v>93</v>
      </c>
      <c r="C19" s="30" t="s">
        <v>112</v>
      </c>
      <c r="D19" s="21">
        <v>8000</v>
      </c>
      <c r="E19" s="13">
        <v>41662</v>
      </c>
      <c r="F19" s="13">
        <v>44115</v>
      </c>
      <c r="G19" s="27">
        <v>43002</v>
      </c>
      <c r="H19" s="22">
        <f t="shared" si="3"/>
        <v>44847.208333333336</v>
      </c>
      <c r="I19" s="23">
        <f t="shared" si="0"/>
        <v>6677</v>
      </c>
      <c r="J19" s="17" t="str">
        <f t="shared" si="1"/>
        <v>NOT DUE</v>
      </c>
      <c r="K19" s="18"/>
      <c r="L19" s="18"/>
    </row>
    <row r="20" spans="1:12" ht="35.1" customHeight="1">
      <c r="A20" s="17" t="s">
        <v>94</v>
      </c>
      <c r="B20" s="30" t="s">
        <v>100</v>
      </c>
      <c r="C20" s="31" t="s">
        <v>113</v>
      </c>
      <c r="D20" s="12" t="s">
        <v>4</v>
      </c>
      <c r="E20" s="13">
        <v>41662</v>
      </c>
      <c r="F20" s="13">
        <v>44558</v>
      </c>
      <c r="G20" s="27">
        <v>44065</v>
      </c>
      <c r="H20" s="15">
        <f t="shared" ref="H20:H25" si="4">EDATE(F20-1,1)</f>
        <v>44588</v>
      </c>
      <c r="I20" s="16">
        <f t="shared" ref="I20:I25" ca="1" si="5">IF(ISBLANK(H20),"",H20-DATE(YEAR(NOW()),MONTH(NOW()),DAY(NOW())))</f>
        <v>18</v>
      </c>
      <c r="J20" s="17" t="str">
        <f t="shared" ca="1" si="1"/>
        <v>NOT DUE</v>
      </c>
      <c r="K20" s="33" t="s">
        <v>151</v>
      </c>
      <c r="L20" s="125"/>
    </row>
    <row r="21" spans="1:12" ht="35.1" customHeight="1">
      <c r="A21" s="17" t="s">
        <v>95</v>
      </c>
      <c r="B21" s="30" t="s">
        <v>101</v>
      </c>
      <c r="C21" s="31" t="s">
        <v>113</v>
      </c>
      <c r="D21" s="12" t="s">
        <v>4</v>
      </c>
      <c r="E21" s="13">
        <v>41662</v>
      </c>
      <c r="F21" s="13">
        <v>44558</v>
      </c>
      <c r="G21" s="27">
        <v>44065</v>
      </c>
      <c r="H21" s="15">
        <f t="shared" si="4"/>
        <v>44588</v>
      </c>
      <c r="I21" s="16">
        <f t="shared" ca="1" si="5"/>
        <v>18</v>
      </c>
      <c r="J21" s="17" t="str">
        <f t="shared" ca="1" si="1"/>
        <v>NOT DUE</v>
      </c>
      <c r="K21" s="33" t="s">
        <v>151</v>
      </c>
      <c r="L21" s="125"/>
    </row>
    <row r="22" spans="1:12" ht="35.1" customHeight="1">
      <c r="A22" s="17" t="s">
        <v>96</v>
      </c>
      <c r="B22" s="30" t="s">
        <v>102</v>
      </c>
      <c r="C22" s="31" t="s">
        <v>113</v>
      </c>
      <c r="D22" s="12" t="s">
        <v>4</v>
      </c>
      <c r="E22" s="13">
        <v>41662</v>
      </c>
      <c r="F22" s="13">
        <v>44558</v>
      </c>
      <c r="G22" s="27">
        <v>44065</v>
      </c>
      <c r="H22" s="15">
        <f t="shared" si="4"/>
        <v>44588</v>
      </c>
      <c r="I22" s="16">
        <f t="shared" ca="1" si="5"/>
        <v>18</v>
      </c>
      <c r="J22" s="17" t="str">
        <f t="shared" ca="1" si="1"/>
        <v>NOT DUE</v>
      </c>
      <c r="K22" s="33" t="s">
        <v>151</v>
      </c>
      <c r="L22" s="125"/>
    </row>
    <row r="23" spans="1:12" ht="35.1" customHeight="1">
      <c r="A23" s="17" t="s">
        <v>97</v>
      </c>
      <c r="B23" s="30" t="s">
        <v>103</v>
      </c>
      <c r="C23" s="31" t="s">
        <v>113</v>
      </c>
      <c r="D23" s="12" t="s">
        <v>4</v>
      </c>
      <c r="E23" s="13">
        <v>41662</v>
      </c>
      <c r="F23" s="13">
        <v>44558</v>
      </c>
      <c r="G23" s="27">
        <v>44065</v>
      </c>
      <c r="H23" s="15">
        <f t="shared" si="4"/>
        <v>44588</v>
      </c>
      <c r="I23" s="16">
        <f t="shared" ca="1" si="5"/>
        <v>18</v>
      </c>
      <c r="J23" s="17" t="str">
        <f t="shared" ca="1" si="1"/>
        <v>NOT DUE</v>
      </c>
      <c r="K23" s="33" t="s">
        <v>151</v>
      </c>
      <c r="L23" s="125"/>
    </row>
    <row r="24" spans="1:12" ht="35.1" customHeight="1">
      <c r="A24" s="17" t="s">
        <v>98</v>
      </c>
      <c r="B24" s="30" t="s">
        <v>104</v>
      </c>
      <c r="C24" s="31" t="s">
        <v>113</v>
      </c>
      <c r="D24" s="12" t="s">
        <v>4</v>
      </c>
      <c r="E24" s="13">
        <v>41662</v>
      </c>
      <c r="F24" s="13">
        <v>44558</v>
      </c>
      <c r="G24" s="27">
        <v>44065</v>
      </c>
      <c r="H24" s="15">
        <f t="shared" si="4"/>
        <v>44588</v>
      </c>
      <c r="I24" s="16">
        <f t="shared" ca="1" si="5"/>
        <v>18</v>
      </c>
      <c r="J24" s="17" t="str">
        <f t="shared" ca="1" si="1"/>
        <v>NOT DUE</v>
      </c>
      <c r="K24" s="33" t="s">
        <v>151</v>
      </c>
      <c r="L24" s="125"/>
    </row>
    <row r="25" spans="1:12" ht="35.1" customHeight="1">
      <c r="A25" s="17" t="s">
        <v>99</v>
      </c>
      <c r="B25" s="30" t="s">
        <v>105</v>
      </c>
      <c r="C25" s="31" t="s">
        <v>113</v>
      </c>
      <c r="D25" s="12" t="s">
        <v>4</v>
      </c>
      <c r="E25" s="13">
        <v>41662</v>
      </c>
      <c r="F25" s="13">
        <v>44558</v>
      </c>
      <c r="G25" s="27">
        <v>44065</v>
      </c>
      <c r="H25" s="15">
        <f t="shared" si="4"/>
        <v>44588</v>
      </c>
      <c r="I25" s="16">
        <f t="shared" ca="1" si="5"/>
        <v>18</v>
      </c>
      <c r="J25" s="17" t="str">
        <f t="shared" ca="1" si="1"/>
        <v>NOT DUE</v>
      </c>
      <c r="K25" s="33" t="s">
        <v>151</v>
      </c>
      <c r="L25" s="125"/>
    </row>
    <row r="26" spans="1:12" ht="18.75" customHeight="1">
      <c r="A26" s="17" t="s">
        <v>106</v>
      </c>
      <c r="B26" s="30" t="s">
        <v>114</v>
      </c>
      <c r="C26" s="30" t="s">
        <v>112</v>
      </c>
      <c r="D26" s="21">
        <v>12000</v>
      </c>
      <c r="E26" s="13">
        <v>41662</v>
      </c>
      <c r="F26" s="13">
        <v>43473</v>
      </c>
      <c r="G26" s="27">
        <v>28489</v>
      </c>
      <c r="H26" s="22">
        <f t="shared" ref="H26:H31" si="6">IF(I26&lt;=12000,$F$5+(I26/24),"error")</f>
        <v>44409.166666666664</v>
      </c>
      <c r="I26" s="23">
        <f t="shared" ref="I26:I49" si="7">D26-($F$4-G26)</f>
        <v>-3836</v>
      </c>
      <c r="J26" s="17" t="str">
        <f t="shared" si="1"/>
        <v>OVERDUE</v>
      </c>
      <c r="K26" s="20"/>
      <c r="L26" s="137" t="s">
        <v>5216</v>
      </c>
    </row>
    <row r="27" spans="1:12" ht="18.75" customHeight="1">
      <c r="A27" s="17" t="s">
        <v>107</v>
      </c>
      <c r="B27" s="30" t="s">
        <v>115</v>
      </c>
      <c r="C27" s="30" t="s">
        <v>112</v>
      </c>
      <c r="D27" s="21">
        <v>12000</v>
      </c>
      <c r="E27" s="13">
        <v>41662</v>
      </c>
      <c r="F27" s="13">
        <v>43473</v>
      </c>
      <c r="G27" s="27">
        <v>28489</v>
      </c>
      <c r="H27" s="22">
        <f t="shared" si="6"/>
        <v>44409.166666666664</v>
      </c>
      <c r="I27" s="23">
        <f t="shared" si="7"/>
        <v>-3836</v>
      </c>
      <c r="J27" s="17" t="str">
        <f t="shared" si="1"/>
        <v>OVERDUE</v>
      </c>
      <c r="K27" s="20"/>
      <c r="L27" s="137" t="s">
        <v>5216</v>
      </c>
    </row>
    <row r="28" spans="1:12" ht="18.75" customHeight="1">
      <c r="A28" s="17" t="s">
        <v>108</v>
      </c>
      <c r="B28" s="30" t="s">
        <v>116</v>
      </c>
      <c r="C28" s="30" t="s">
        <v>112</v>
      </c>
      <c r="D28" s="21">
        <v>12000</v>
      </c>
      <c r="E28" s="13">
        <v>41662</v>
      </c>
      <c r="F28" s="13">
        <v>43473</v>
      </c>
      <c r="G28" s="27">
        <v>28489</v>
      </c>
      <c r="H28" s="22">
        <f t="shared" si="6"/>
        <v>44409.166666666664</v>
      </c>
      <c r="I28" s="23">
        <f t="shared" si="7"/>
        <v>-3836</v>
      </c>
      <c r="J28" s="17" t="str">
        <f t="shared" si="1"/>
        <v>OVERDUE</v>
      </c>
      <c r="K28" s="20"/>
      <c r="L28" s="137" t="s">
        <v>5216</v>
      </c>
    </row>
    <row r="29" spans="1:12" ht="18.75" customHeight="1">
      <c r="A29" s="17" t="s">
        <v>109</v>
      </c>
      <c r="B29" s="30" t="s">
        <v>117</v>
      </c>
      <c r="C29" s="30" t="s">
        <v>112</v>
      </c>
      <c r="D29" s="21">
        <v>12000</v>
      </c>
      <c r="E29" s="13">
        <v>41662</v>
      </c>
      <c r="F29" s="13">
        <v>43473</v>
      </c>
      <c r="G29" s="27">
        <v>28489</v>
      </c>
      <c r="H29" s="22">
        <f t="shared" si="6"/>
        <v>44409.166666666664</v>
      </c>
      <c r="I29" s="23">
        <f t="shared" si="7"/>
        <v>-3836</v>
      </c>
      <c r="J29" s="17" t="str">
        <f t="shared" si="1"/>
        <v>OVERDUE</v>
      </c>
      <c r="K29" s="20"/>
      <c r="L29" s="137" t="s">
        <v>5216</v>
      </c>
    </row>
    <row r="30" spans="1:12" ht="18.75" customHeight="1">
      <c r="A30" s="17" t="s">
        <v>110</v>
      </c>
      <c r="B30" s="30" t="s">
        <v>118</v>
      </c>
      <c r="C30" s="30" t="s">
        <v>112</v>
      </c>
      <c r="D30" s="21">
        <v>12000</v>
      </c>
      <c r="E30" s="13">
        <v>41662</v>
      </c>
      <c r="F30" s="13">
        <v>43473</v>
      </c>
      <c r="G30" s="27">
        <v>28489</v>
      </c>
      <c r="H30" s="22">
        <f t="shared" si="6"/>
        <v>44409.166666666664</v>
      </c>
      <c r="I30" s="23">
        <f t="shared" si="7"/>
        <v>-3836</v>
      </c>
      <c r="J30" s="17" t="str">
        <f t="shared" si="1"/>
        <v>OVERDUE</v>
      </c>
      <c r="K30" s="20"/>
      <c r="L30" s="137" t="s">
        <v>5216</v>
      </c>
    </row>
    <row r="31" spans="1:12" ht="18.75" customHeight="1">
      <c r="A31" s="17" t="s">
        <v>111</v>
      </c>
      <c r="B31" s="30" t="s">
        <v>119</v>
      </c>
      <c r="C31" s="30" t="s">
        <v>112</v>
      </c>
      <c r="D31" s="21">
        <v>12000</v>
      </c>
      <c r="E31" s="13">
        <v>41662</v>
      </c>
      <c r="F31" s="13">
        <v>43473</v>
      </c>
      <c r="G31" s="27">
        <v>28489</v>
      </c>
      <c r="H31" s="22">
        <f t="shared" si="6"/>
        <v>44409.166666666664</v>
      </c>
      <c r="I31" s="23">
        <f t="shared" si="7"/>
        <v>-3836</v>
      </c>
      <c r="J31" s="17" t="str">
        <f t="shared" si="1"/>
        <v>OVERDUE</v>
      </c>
      <c r="K31" s="20"/>
      <c r="L31" s="137" t="s">
        <v>5216</v>
      </c>
    </row>
    <row r="32" spans="1:12" ht="18.75" customHeight="1">
      <c r="A32" s="17" t="s">
        <v>120</v>
      </c>
      <c r="B32" s="30" t="s">
        <v>126</v>
      </c>
      <c r="C32" s="30" t="s">
        <v>112</v>
      </c>
      <c r="D32" s="21">
        <v>24000</v>
      </c>
      <c r="E32" s="13">
        <v>41662</v>
      </c>
      <c r="F32" s="13">
        <v>43473</v>
      </c>
      <c r="G32" s="27">
        <v>28489</v>
      </c>
      <c r="H32" s="22">
        <f>IF(I32&lt;=24000,$F$5+(I32/24),"error")</f>
        <v>44909.166666666664</v>
      </c>
      <c r="I32" s="23">
        <f t="shared" si="7"/>
        <v>8164</v>
      </c>
      <c r="J32" s="17" t="str">
        <f t="shared" si="1"/>
        <v>NOT DUE</v>
      </c>
      <c r="K32" s="20"/>
      <c r="L32" s="203" t="s">
        <v>5106</v>
      </c>
    </row>
    <row r="33" spans="1:12" ht="18.75" customHeight="1">
      <c r="A33" s="17" t="s">
        <v>121</v>
      </c>
      <c r="B33" s="30" t="s">
        <v>127</v>
      </c>
      <c r="C33" s="30" t="s">
        <v>112</v>
      </c>
      <c r="D33" s="21">
        <v>24000</v>
      </c>
      <c r="E33" s="13">
        <v>41662</v>
      </c>
      <c r="F33" s="13">
        <v>43473</v>
      </c>
      <c r="G33" s="27">
        <v>28489</v>
      </c>
      <c r="H33" s="22">
        <f t="shared" ref="H33:H37" si="8">IF(I33&lt;=24000,$F$5+(I33/24),"error")</f>
        <v>44909.166666666664</v>
      </c>
      <c r="I33" s="23">
        <f t="shared" si="7"/>
        <v>8164</v>
      </c>
      <c r="J33" s="17" t="str">
        <f t="shared" si="1"/>
        <v>NOT DUE</v>
      </c>
      <c r="K33" s="20"/>
      <c r="L33" s="125" t="s">
        <v>4547</v>
      </c>
    </row>
    <row r="34" spans="1:12" ht="18.75" customHeight="1">
      <c r="A34" s="17" t="s">
        <v>122</v>
      </c>
      <c r="B34" s="30" t="s">
        <v>128</v>
      </c>
      <c r="C34" s="30" t="s">
        <v>112</v>
      </c>
      <c r="D34" s="21">
        <v>24000</v>
      </c>
      <c r="E34" s="13">
        <v>41662</v>
      </c>
      <c r="F34" s="13">
        <v>43473</v>
      </c>
      <c r="G34" s="27">
        <v>28489</v>
      </c>
      <c r="H34" s="22">
        <f t="shared" si="8"/>
        <v>44909.166666666664</v>
      </c>
      <c r="I34" s="23">
        <f t="shared" si="7"/>
        <v>8164</v>
      </c>
      <c r="J34" s="17" t="str">
        <f t="shared" si="1"/>
        <v>NOT DUE</v>
      </c>
      <c r="K34" s="20"/>
      <c r="L34" s="203" t="s">
        <v>5106</v>
      </c>
    </row>
    <row r="35" spans="1:12" ht="18.75" customHeight="1">
      <c r="A35" s="17" t="s">
        <v>123</v>
      </c>
      <c r="B35" s="30" t="s">
        <v>129</v>
      </c>
      <c r="C35" s="30" t="s">
        <v>112</v>
      </c>
      <c r="D35" s="21">
        <v>24000</v>
      </c>
      <c r="E35" s="13">
        <v>41662</v>
      </c>
      <c r="F35" s="13">
        <v>43473</v>
      </c>
      <c r="G35" s="27">
        <v>28489</v>
      </c>
      <c r="H35" s="22">
        <f t="shared" si="8"/>
        <v>44909.166666666664</v>
      </c>
      <c r="I35" s="23">
        <f t="shared" si="7"/>
        <v>8164</v>
      </c>
      <c r="J35" s="17" t="str">
        <f t="shared" si="1"/>
        <v>NOT DUE</v>
      </c>
      <c r="K35" s="20"/>
      <c r="L35" s="203" t="s">
        <v>5106</v>
      </c>
    </row>
    <row r="36" spans="1:12" ht="18.75" customHeight="1">
      <c r="A36" s="17" t="s">
        <v>124</v>
      </c>
      <c r="B36" s="30" t="s">
        <v>130</v>
      </c>
      <c r="C36" s="30" t="s">
        <v>112</v>
      </c>
      <c r="D36" s="21">
        <v>24000</v>
      </c>
      <c r="E36" s="13">
        <v>41662</v>
      </c>
      <c r="F36" s="13">
        <v>43473</v>
      </c>
      <c r="G36" s="27">
        <v>28489</v>
      </c>
      <c r="H36" s="22">
        <f t="shared" si="8"/>
        <v>44909.166666666664</v>
      </c>
      <c r="I36" s="23">
        <f t="shared" si="7"/>
        <v>8164</v>
      </c>
      <c r="J36" s="17" t="str">
        <f t="shared" si="1"/>
        <v>NOT DUE</v>
      </c>
      <c r="K36" s="20"/>
      <c r="L36" s="125" t="s">
        <v>4925</v>
      </c>
    </row>
    <row r="37" spans="1:12" ht="18.75" customHeight="1">
      <c r="A37" s="17" t="s">
        <v>125</v>
      </c>
      <c r="B37" s="30" t="s">
        <v>131</v>
      </c>
      <c r="C37" s="30" t="s">
        <v>112</v>
      </c>
      <c r="D37" s="21">
        <v>24000</v>
      </c>
      <c r="E37" s="13">
        <v>41662</v>
      </c>
      <c r="F37" s="13">
        <v>43473</v>
      </c>
      <c r="G37" s="27">
        <v>28489</v>
      </c>
      <c r="H37" s="22">
        <f t="shared" si="8"/>
        <v>44909.166666666664</v>
      </c>
      <c r="I37" s="23">
        <f t="shared" si="7"/>
        <v>8164</v>
      </c>
      <c r="J37" s="17" t="str">
        <f t="shared" si="1"/>
        <v>NOT DUE</v>
      </c>
      <c r="K37" s="20"/>
      <c r="L37" s="203" t="s">
        <v>5106</v>
      </c>
    </row>
    <row r="38" spans="1:12" ht="25.5">
      <c r="A38" s="17" t="s">
        <v>132</v>
      </c>
      <c r="B38" s="31" t="s">
        <v>138</v>
      </c>
      <c r="C38" s="31" t="s">
        <v>150</v>
      </c>
      <c r="D38" s="21">
        <v>12000</v>
      </c>
      <c r="E38" s="13">
        <v>41662</v>
      </c>
      <c r="F38" s="13">
        <v>43473</v>
      </c>
      <c r="G38" s="27">
        <v>28489</v>
      </c>
      <c r="H38" s="22">
        <f t="shared" ref="H38:H43" si="9">IF(I38&lt;=12000,$F$5+(I38/24),"error")</f>
        <v>44409.166666666664</v>
      </c>
      <c r="I38" s="23">
        <f t="shared" si="7"/>
        <v>-3836</v>
      </c>
      <c r="J38" s="17" t="str">
        <f t="shared" si="1"/>
        <v>OVERDUE</v>
      </c>
      <c r="K38" s="20"/>
      <c r="L38" s="137" t="s">
        <v>5216</v>
      </c>
    </row>
    <row r="39" spans="1:12" ht="25.5">
      <c r="A39" s="17" t="s">
        <v>133</v>
      </c>
      <c r="B39" s="31" t="s">
        <v>139</v>
      </c>
      <c r="C39" s="31" t="s">
        <v>150</v>
      </c>
      <c r="D39" s="21">
        <v>12000</v>
      </c>
      <c r="E39" s="13">
        <v>41662</v>
      </c>
      <c r="F39" s="13">
        <v>43473</v>
      </c>
      <c r="G39" s="27">
        <v>28489</v>
      </c>
      <c r="H39" s="22">
        <f t="shared" si="9"/>
        <v>44409.166666666664</v>
      </c>
      <c r="I39" s="23">
        <f t="shared" si="7"/>
        <v>-3836</v>
      </c>
      <c r="J39" s="17" t="str">
        <f t="shared" si="1"/>
        <v>OVERDUE</v>
      </c>
      <c r="K39" s="20"/>
      <c r="L39" s="137" t="s">
        <v>5216</v>
      </c>
    </row>
    <row r="40" spans="1:12" ht="25.5">
      <c r="A40" s="17" t="s">
        <v>134</v>
      </c>
      <c r="B40" s="31" t="s">
        <v>140</v>
      </c>
      <c r="C40" s="31" t="s">
        <v>150</v>
      </c>
      <c r="D40" s="21">
        <v>12000</v>
      </c>
      <c r="E40" s="13">
        <v>41662</v>
      </c>
      <c r="F40" s="13">
        <v>43473</v>
      </c>
      <c r="G40" s="27">
        <v>28489</v>
      </c>
      <c r="H40" s="22">
        <f t="shared" si="9"/>
        <v>44409.166666666664</v>
      </c>
      <c r="I40" s="23">
        <f t="shared" si="7"/>
        <v>-3836</v>
      </c>
      <c r="J40" s="17" t="str">
        <f t="shared" si="1"/>
        <v>OVERDUE</v>
      </c>
      <c r="K40" s="20"/>
      <c r="L40" s="137" t="s">
        <v>5216</v>
      </c>
    </row>
    <row r="41" spans="1:12" ht="25.5">
      <c r="A41" s="17" t="s">
        <v>135</v>
      </c>
      <c r="B41" s="31" t="s">
        <v>141</v>
      </c>
      <c r="C41" s="31" t="s">
        <v>150</v>
      </c>
      <c r="D41" s="21">
        <v>12000</v>
      </c>
      <c r="E41" s="13">
        <v>41662</v>
      </c>
      <c r="F41" s="13">
        <v>43473</v>
      </c>
      <c r="G41" s="27">
        <v>28489</v>
      </c>
      <c r="H41" s="22">
        <f t="shared" si="9"/>
        <v>44409.166666666664</v>
      </c>
      <c r="I41" s="23">
        <f t="shared" si="7"/>
        <v>-3836</v>
      </c>
      <c r="J41" s="17" t="str">
        <f t="shared" si="1"/>
        <v>OVERDUE</v>
      </c>
      <c r="K41" s="20"/>
      <c r="L41" s="137" t="s">
        <v>5216</v>
      </c>
    </row>
    <row r="42" spans="1:12" ht="25.5">
      <c r="A42" s="17" t="s">
        <v>136</v>
      </c>
      <c r="B42" s="31" t="s">
        <v>142</v>
      </c>
      <c r="C42" s="31" t="s">
        <v>150</v>
      </c>
      <c r="D42" s="21">
        <v>12000</v>
      </c>
      <c r="E42" s="13">
        <v>41662</v>
      </c>
      <c r="F42" s="13">
        <v>43473</v>
      </c>
      <c r="G42" s="27">
        <v>28489</v>
      </c>
      <c r="H42" s="22">
        <f t="shared" si="9"/>
        <v>44409.166666666664</v>
      </c>
      <c r="I42" s="23">
        <f t="shared" si="7"/>
        <v>-3836</v>
      </c>
      <c r="J42" s="17" t="str">
        <f t="shared" si="1"/>
        <v>OVERDUE</v>
      </c>
      <c r="K42" s="20"/>
      <c r="L42" s="137" t="s">
        <v>5216</v>
      </c>
    </row>
    <row r="43" spans="1:12" ht="25.5">
      <c r="A43" s="17" t="s">
        <v>137</v>
      </c>
      <c r="B43" s="31" t="s">
        <v>143</v>
      </c>
      <c r="C43" s="31" t="s">
        <v>150</v>
      </c>
      <c r="D43" s="21">
        <v>12000</v>
      </c>
      <c r="E43" s="13">
        <v>41662</v>
      </c>
      <c r="F43" s="13">
        <v>43473</v>
      </c>
      <c r="G43" s="27">
        <v>28489</v>
      </c>
      <c r="H43" s="22">
        <f t="shared" si="9"/>
        <v>44409.166666666664</v>
      </c>
      <c r="I43" s="23">
        <f t="shared" si="7"/>
        <v>-3836</v>
      </c>
      <c r="J43" s="17" t="str">
        <f t="shared" si="1"/>
        <v>OVERDUE</v>
      </c>
      <c r="K43" s="20"/>
      <c r="L43" s="137" t="s">
        <v>5216</v>
      </c>
    </row>
    <row r="44" spans="1:12" ht="21" customHeight="1">
      <c r="A44" s="17" t="s">
        <v>144</v>
      </c>
      <c r="B44" s="30" t="s">
        <v>152</v>
      </c>
      <c r="C44" s="30" t="s">
        <v>164</v>
      </c>
      <c r="D44" s="21">
        <v>36000</v>
      </c>
      <c r="E44" s="13">
        <v>41662</v>
      </c>
      <c r="F44" s="13">
        <v>43471</v>
      </c>
      <c r="G44" s="27">
        <v>28489</v>
      </c>
      <c r="H44" s="22">
        <f>IF(I44&lt;=36000,$F$5+(I44/24),"error")</f>
        <v>45409.166666666664</v>
      </c>
      <c r="I44" s="23">
        <f t="shared" si="7"/>
        <v>20164</v>
      </c>
      <c r="J44" s="17" t="str">
        <f t="shared" si="1"/>
        <v>NOT DUE</v>
      </c>
      <c r="K44" s="20"/>
      <c r="L44" s="137"/>
    </row>
    <row r="45" spans="1:12" ht="21" customHeight="1">
      <c r="A45" s="17" t="s">
        <v>145</v>
      </c>
      <c r="B45" s="30" t="s">
        <v>153</v>
      </c>
      <c r="C45" s="30" t="s">
        <v>164</v>
      </c>
      <c r="D45" s="21">
        <v>36000</v>
      </c>
      <c r="E45" s="13">
        <v>41662</v>
      </c>
      <c r="F45" s="13">
        <v>43471</v>
      </c>
      <c r="G45" s="27">
        <v>28489</v>
      </c>
      <c r="H45" s="22">
        <f t="shared" ref="H45:H49" si="10">IF(I45&lt;=36000,$F$5+(I45/24),"error")</f>
        <v>45409.166666666664</v>
      </c>
      <c r="I45" s="23">
        <f t="shared" si="7"/>
        <v>20164</v>
      </c>
      <c r="J45" s="17" t="str">
        <f t="shared" si="1"/>
        <v>NOT DUE</v>
      </c>
      <c r="K45" s="20"/>
      <c r="L45" s="137"/>
    </row>
    <row r="46" spans="1:12" ht="21" customHeight="1">
      <c r="A46" s="17" t="s">
        <v>146</v>
      </c>
      <c r="B46" s="30" t="s">
        <v>154</v>
      </c>
      <c r="C46" s="30" t="s">
        <v>164</v>
      </c>
      <c r="D46" s="21">
        <v>36000</v>
      </c>
      <c r="E46" s="13">
        <v>41662</v>
      </c>
      <c r="F46" s="13">
        <v>43471</v>
      </c>
      <c r="G46" s="27">
        <v>28489</v>
      </c>
      <c r="H46" s="22">
        <f t="shared" si="10"/>
        <v>45409.166666666664</v>
      </c>
      <c r="I46" s="23">
        <f t="shared" si="7"/>
        <v>20164</v>
      </c>
      <c r="J46" s="17" t="str">
        <f t="shared" si="1"/>
        <v>NOT DUE</v>
      </c>
      <c r="K46" s="20"/>
      <c r="L46" s="137"/>
    </row>
    <row r="47" spans="1:12" ht="21" customHeight="1">
      <c r="A47" s="17" t="s">
        <v>147</v>
      </c>
      <c r="B47" s="30" t="s">
        <v>155</v>
      </c>
      <c r="C47" s="30" t="s">
        <v>164</v>
      </c>
      <c r="D47" s="21">
        <v>36000</v>
      </c>
      <c r="E47" s="13">
        <v>41662</v>
      </c>
      <c r="F47" s="13">
        <v>43471</v>
      </c>
      <c r="G47" s="27">
        <v>28489</v>
      </c>
      <c r="H47" s="22">
        <f t="shared" si="10"/>
        <v>45409.166666666664</v>
      </c>
      <c r="I47" s="23">
        <f t="shared" si="7"/>
        <v>20164</v>
      </c>
      <c r="J47" s="17" t="str">
        <f t="shared" si="1"/>
        <v>NOT DUE</v>
      </c>
      <c r="K47" s="20"/>
      <c r="L47" s="137"/>
    </row>
    <row r="48" spans="1:12" ht="21" customHeight="1">
      <c r="A48" s="17" t="s">
        <v>148</v>
      </c>
      <c r="B48" s="30" t="s">
        <v>156</v>
      </c>
      <c r="C48" s="30" t="s">
        <v>164</v>
      </c>
      <c r="D48" s="21">
        <v>36000</v>
      </c>
      <c r="E48" s="13">
        <v>41662</v>
      </c>
      <c r="F48" s="13">
        <v>43471</v>
      </c>
      <c r="G48" s="27">
        <v>28489</v>
      </c>
      <c r="H48" s="22">
        <f t="shared" si="10"/>
        <v>45409.166666666664</v>
      </c>
      <c r="I48" s="23">
        <f t="shared" si="7"/>
        <v>20164</v>
      </c>
      <c r="J48" s="17" t="str">
        <f t="shared" si="1"/>
        <v>NOT DUE</v>
      </c>
      <c r="K48" s="20"/>
      <c r="L48" s="137"/>
    </row>
    <row r="49" spans="1:12" ht="21" customHeight="1">
      <c r="A49" s="17" t="s">
        <v>149</v>
      </c>
      <c r="B49" s="30" t="s">
        <v>157</v>
      </c>
      <c r="C49" s="30" t="s">
        <v>164</v>
      </c>
      <c r="D49" s="21">
        <v>36000</v>
      </c>
      <c r="E49" s="13">
        <v>41662</v>
      </c>
      <c r="F49" s="13">
        <v>43471</v>
      </c>
      <c r="G49" s="27">
        <v>28489</v>
      </c>
      <c r="H49" s="22">
        <f t="shared" si="10"/>
        <v>45409.166666666664</v>
      </c>
      <c r="I49" s="23">
        <f t="shared" si="7"/>
        <v>20164</v>
      </c>
      <c r="J49" s="17" t="str">
        <f t="shared" si="1"/>
        <v>NOT DUE</v>
      </c>
      <c r="K49" s="20"/>
      <c r="L49" s="137"/>
    </row>
    <row r="50" spans="1:12" ht="25.5">
      <c r="A50" s="17" t="s">
        <v>158</v>
      </c>
      <c r="B50" s="30" t="s">
        <v>152</v>
      </c>
      <c r="C50" s="31" t="s">
        <v>113</v>
      </c>
      <c r="D50" s="12" t="s">
        <v>4</v>
      </c>
      <c r="E50" s="13">
        <v>41662</v>
      </c>
      <c r="F50" s="13">
        <v>44558</v>
      </c>
      <c r="G50" s="27">
        <v>44065</v>
      </c>
      <c r="H50" s="15">
        <f t="shared" ref="H50:H55" si="11">EDATE(F50-1,1)</f>
        <v>44588</v>
      </c>
      <c r="I50" s="16">
        <f t="shared" ref="I50:I55" ca="1" si="12">IF(ISBLANK(H50),"",H50-DATE(YEAR(NOW()),MONTH(NOW()),DAY(NOW())))</f>
        <v>18</v>
      </c>
      <c r="J50" s="17" t="str">
        <f t="shared" ca="1" si="1"/>
        <v>NOT DUE</v>
      </c>
      <c r="K50" s="20"/>
      <c r="L50" s="125"/>
    </row>
    <row r="51" spans="1:12" ht="25.5">
      <c r="A51" s="17" t="s">
        <v>159</v>
      </c>
      <c r="B51" s="30" t="s">
        <v>153</v>
      </c>
      <c r="C51" s="31" t="s">
        <v>113</v>
      </c>
      <c r="D51" s="12" t="s">
        <v>4</v>
      </c>
      <c r="E51" s="13">
        <v>41662</v>
      </c>
      <c r="F51" s="13">
        <v>44558</v>
      </c>
      <c r="G51" s="27">
        <v>44065</v>
      </c>
      <c r="H51" s="15">
        <f t="shared" si="11"/>
        <v>44588</v>
      </c>
      <c r="I51" s="16">
        <f t="shared" ca="1" si="12"/>
        <v>18</v>
      </c>
      <c r="J51" s="17" t="str">
        <f t="shared" ca="1" si="1"/>
        <v>NOT DUE</v>
      </c>
      <c r="K51" s="20"/>
      <c r="L51" s="125"/>
    </row>
    <row r="52" spans="1:12" ht="25.5">
      <c r="A52" s="17" t="s">
        <v>160</v>
      </c>
      <c r="B52" s="30" t="s">
        <v>154</v>
      </c>
      <c r="C52" s="31" t="s">
        <v>113</v>
      </c>
      <c r="D52" s="12" t="s">
        <v>4</v>
      </c>
      <c r="E52" s="13">
        <v>41662</v>
      </c>
      <c r="F52" s="13">
        <v>44558</v>
      </c>
      <c r="G52" s="27">
        <v>44065</v>
      </c>
      <c r="H52" s="15">
        <f t="shared" si="11"/>
        <v>44588</v>
      </c>
      <c r="I52" s="16">
        <f t="shared" ca="1" si="12"/>
        <v>18</v>
      </c>
      <c r="J52" s="17" t="str">
        <f t="shared" ca="1" si="1"/>
        <v>NOT DUE</v>
      </c>
      <c r="K52" s="20"/>
      <c r="L52" s="125"/>
    </row>
    <row r="53" spans="1:12" ht="25.5">
      <c r="A53" s="17" t="s">
        <v>161</v>
      </c>
      <c r="B53" s="30" t="s">
        <v>155</v>
      </c>
      <c r="C53" s="31" t="s">
        <v>113</v>
      </c>
      <c r="D53" s="12" t="s">
        <v>4</v>
      </c>
      <c r="E53" s="13">
        <v>41662</v>
      </c>
      <c r="F53" s="13">
        <v>44558</v>
      </c>
      <c r="G53" s="27">
        <v>44065</v>
      </c>
      <c r="H53" s="15">
        <f t="shared" si="11"/>
        <v>44588</v>
      </c>
      <c r="I53" s="16">
        <f t="shared" ca="1" si="12"/>
        <v>18</v>
      </c>
      <c r="J53" s="17" t="str">
        <f t="shared" ca="1" si="1"/>
        <v>NOT DUE</v>
      </c>
      <c r="K53" s="20"/>
      <c r="L53" s="125"/>
    </row>
    <row r="54" spans="1:12" ht="25.5">
      <c r="A54" s="17" t="s">
        <v>162</v>
      </c>
      <c r="B54" s="30" t="s">
        <v>156</v>
      </c>
      <c r="C54" s="31" t="s">
        <v>113</v>
      </c>
      <c r="D54" s="12" t="s">
        <v>4</v>
      </c>
      <c r="E54" s="13">
        <v>41662</v>
      </c>
      <c r="F54" s="13">
        <v>44558</v>
      </c>
      <c r="G54" s="27">
        <v>44065</v>
      </c>
      <c r="H54" s="15">
        <f t="shared" si="11"/>
        <v>44588</v>
      </c>
      <c r="I54" s="16">
        <f t="shared" ca="1" si="12"/>
        <v>18</v>
      </c>
      <c r="J54" s="17" t="str">
        <f t="shared" ca="1" si="1"/>
        <v>NOT DUE</v>
      </c>
      <c r="K54" s="20"/>
      <c r="L54" s="125"/>
    </row>
    <row r="55" spans="1:12" ht="25.5">
      <c r="A55" s="17" t="s">
        <v>163</v>
      </c>
      <c r="B55" s="30" t="s">
        <v>157</v>
      </c>
      <c r="C55" s="31" t="s">
        <v>113</v>
      </c>
      <c r="D55" s="12" t="s">
        <v>4</v>
      </c>
      <c r="E55" s="13">
        <v>41662</v>
      </c>
      <c r="F55" s="13">
        <v>44558</v>
      </c>
      <c r="G55" s="27">
        <v>44065</v>
      </c>
      <c r="H55" s="15">
        <f t="shared" si="11"/>
        <v>44588</v>
      </c>
      <c r="I55" s="16">
        <f t="shared" ca="1" si="12"/>
        <v>18</v>
      </c>
      <c r="J55" s="17" t="str">
        <f t="shared" ca="1" si="1"/>
        <v>NOT DUE</v>
      </c>
      <c r="K55" s="20"/>
      <c r="L55" s="125"/>
    </row>
    <row r="56" spans="1:12" ht="18" customHeight="1">
      <c r="A56" s="17" t="s">
        <v>165</v>
      </c>
      <c r="B56" s="30" t="s">
        <v>152</v>
      </c>
      <c r="C56" s="29" t="s">
        <v>177</v>
      </c>
      <c r="D56" s="21">
        <v>12000</v>
      </c>
      <c r="E56" s="13">
        <v>41662</v>
      </c>
      <c r="F56" s="13">
        <v>43471</v>
      </c>
      <c r="G56" s="27">
        <v>28489</v>
      </c>
      <c r="H56" s="22">
        <f t="shared" ref="H56:H61" si="13">IF(I56&lt;=12000,$F$5+(I56/24),"error")</f>
        <v>44409.166666666664</v>
      </c>
      <c r="I56" s="23">
        <f t="shared" ref="I56:I119" si="14">D56-($F$4-G56)</f>
        <v>-3836</v>
      </c>
      <c r="J56" s="17" t="str">
        <f t="shared" si="1"/>
        <v>OVERDUE</v>
      </c>
      <c r="K56" s="20"/>
      <c r="L56" s="137" t="s">
        <v>5253</v>
      </c>
    </row>
    <row r="57" spans="1:12" ht="18" customHeight="1">
      <c r="A57" s="17" t="s">
        <v>166</v>
      </c>
      <c r="B57" s="30" t="s">
        <v>153</v>
      </c>
      <c r="C57" s="29" t="s">
        <v>177</v>
      </c>
      <c r="D57" s="21">
        <v>12000</v>
      </c>
      <c r="E57" s="13">
        <v>41662</v>
      </c>
      <c r="F57" s="13">
        <v>43471</v>
      </c>
      <c r="G57" s="27">
        <v>28489</v>
      </c>
      <c r="H57" s="22">
        <f t="shared" si="13"/>
        <v>44409.166666666664</v>
      </c>
      <c r="I57" s="23">
        <f t="shared" si="14"/>
        <v>-3836</v>
      </c>
      <c r="J57" s="17" t="str">
        <f t="shared" si="1"/>
        <v>OVERDUE</v>
      </c>
      <c r="K57" s="20"/>
      <c r="L57" s="137" t="s">
        <v>5253</v>
      </c>
    </row>
    <row r="58" spans="1:12" ht="18" customHeight="1">
      <c r="A58" s="17" t="s">
        <v>167</v>
      </c>
      <c r="B58" s="30" t="s">
        <v>154</v>
      </c>
      <c r="C58" s="29" t="s">
        <v>177</v>
      </c>
      <c r="D58" s="21">
        <v>12000</v>
      </c>
      <c r="E58" s="13">
        <v>41662</v>
      </c>
      <c r="F58" s="13">
        <v>43471</v>
      </c>
      <c r="G58" s="27">
        <v>28489</v>
      </c>
      <c r="H58" s="22">
        <f t="shared" si="13"/>
        <v>44409.166666666664</v>
      </c>
      <c r="I58" s="23">
        <f t="shared" si="14"/>
        <v>-3836</v>
      </c>
      <c r="J58" s="17" t="str">
        <f t="shared" si="1"/>
        <v>OVERDUE</v>
      </c>
      <c r="K58" s="20"/>
      <c r="L58" s="137" t="s">
        <v>5253</v>
      </c>
    </row>
    <row r="59" spans="1:12" ht="18" customHeight="1">
      <c r="A59" s="17" t="s">
        <v>168</v>
      </c>
      <c r="B59" s="30" t="s">
        <v>155</v>
      </c>
      <c r="C59" s="29" t="s">
        <v>177</v>
      </c>
      <c r="D59" s="21">
        <v>12000</v>
      </c>
      <c r="E59" s="13">
        <v>41662</v>
      </c>
      <c r="F59" s="13">
        <v>43471</v>
      </c>
      <c r="G59" s="27">
        <v>28489</v>
      </c>
      <c r="H59" s="22">
        <f t="shared" si="13"/>
        <v>44409.166666666664</v>
      </c>
      <c r="I59" s="23">
        <f t="shared" si="14"/>
        <v>-3836</v>
      </c>
      <c r="J59" s="17" t="str">
        <f t="shared" si="1"/>
        <v>OVERDUE</v>
      </c>
      <c r="K59" s="20"/>
      <c r="L59" s="137" t="s">
        <v>5253</v>
      </c>
    </row>
    <row r="60" spans="1:12" ht="18" customHeight="1">
      <c r="A60" s="17" t="s">
        <v>169</v>
      </c>
      <c r="B60" s="30" t="s">
        <v>156</v>
      </c>
      <c r="C60" s="29" t="s">
        <v>177</v>
      </c>
      <c r="D60" s="21">
        <v>12000</v>
      </c>
      <c r="E60" s="13">
        <v>41662</v>
      </c>
      <c r="F60" s="13">
        <v>43471</v>
      </c>
      <c r="G60" s="27">
        <v>28489</v>
      </c>
      <c r="H60" s="22">
        <f t="shared" si="13"/>
        <v>44409.166666666664</v>
      </c>
      <c r="I60" s="23">
        <f t="shared" si="14"/>
        <v>-3836</v>
      </c>
      <c r="J60" s="17" t="str">
        <f t="shared" si="1"/>
        <v>OVERDUE</v>
      </c>
      <c r="K60" s="20"/>
      <c r="L60" s="137" t="s">
        <v>5253</v>
      </c>
    </row>
    <row r="61" spans="1:12" ht="18" customHeight="1">
      <c r="A61" s="17" t="s">
        <v>170</v>
      </c>
      <c r="B61" s="30" t="s">
        <v>157</v>
      </c>
      <c r="C61" s="29" t="s">
        <v>177</v>
      </c>
      <c r="D61" s="21">
        <v>12000</v>
      </c>
      <c r="E61" s="13">
        <v>41662</v>
      </c>
      <c r="F61" s="13">
        <v>44030</v>
      </c>
      <c r="G61" s="27">
        <v>37352</v>
      </c>
      <c r="H61" s="22">
        <f t="shared" si="13"/>
        <v>44778.458333333336</v>
      </c>
      <c r="I61" s="23">
        <f t="shared" si="14"/>
        <v>5027</v>
      </c>
      <c r="J61" s="17" t="str">
        <f t="shared" si="1"/>
        <v>NOT DUE</v>
      </c>
      <c r="K61" s="20"/>
      <c r="L61" s="137"/>
    </row>
    <row r="62" spans="1:12" ht="25.5">
      <c r="A62" s="17" t="s">
        <v>171</v>
      </c>
      <c r="B62" s="31" t="s">
        <v>178</v>
      </c>
      <c r="C62" s="31" t="s">
        <v>190</v>
      </c>
      <c r="D62" s="21">
        <v>24000</v>
      </c>
      <c r="E62" s="13">
        <v>41662</v>
      </c>
      <c r="F62" s="13">
        <v>43470</v>
      </c>
      <c r="G62" s="27">
        <v>28489</v>
      </c>
      <c r="H62" s="22">
        <f>IF(I62&lt;=24000,$F$5+(I62/24),"error")</f>
        <v>44909.166666666664</v>
      </c>
      <c r="I62" s="23">
        <f t="shared" si="14"/>
        <v>8164</v>
      </c>
      <c r="J62" s="17" t="str">
        <f t="shared" si="1"/>
        <v>NOT DUE</v>
      </c>
      <c r="K62" s="20"/>
      <c r="L62" s="20"/>
    </row>
    <row r="63" spans="1:12" ht="25.5">
      <c r="A63" s="17" t="s">
        <v>172</v>
      </c>
      <c r="B63" s="31" t="s">
        <v>179</v>
      </c>
      <c r="C63" s="31" t="s">
        <v>190</v>
      </c>
      <c r="D63" s="21">
        <v>24000</v>
      </c>
      <c r="E63" s="13">
        <v>41662</v>
      </c>
      <c r="F63" s="13">
        <v>43470</v>
      </c>
      <c r="G63" s="27">
        <v>28489</v>
      </c>
      <c r="H63" s="22">
        <f t="shared" ref="H63:H67" si="15">IF(I63&lt;=24000,$F$5+(I63/24),"error")</f>
        <v>44909.166666666664</v>
      </c>
      <c r="I63" s="23">
        <f t="shared" si="14"/>
        <v>8164</v>
      </c>
      <c r="J63" s="17" t="str">
        <f t="shared" si="1"/>
        <v>NOT DUE</v>
      </c>
      <c r="K63" s="20"/>
      <c r="L63" s="20"/>
    </row>
    <row r="64" spans="1:12" ht="25.5">
      <c r="A64" s="17" t="s">
        <v>173</v>
      </c>
      <c r="B64" s="31" t="s">
        <v>180</v>
      </c>
      <c r="C64" s="31" t="s">
        <v>190</v>
      </c>
      <c r="D64" s="21">
        <v>24000</v>
      </c>
      <c r="E64" s="13">
        <v>41662</v>
      </c>
      <c r="F64" s="13">
        <v>43470</v>
      </c>
      <c r="G64" s="27">
        <v>28489</v>
      </c>
      <c r="H64" s="22">
        <f t="shared" si="15"/>
        <v>44909.166666666664</v>
      </c>
      <c r="I64" s="23">
        <f t="shared" si="14"/>
        <v>8164</v>
      </c>
      <c r="J64" s="17" t="str">
        <f t="shared" si="1"/>
        <v>NOT DUE</v>
      </c>
      <c r="K64" s="20"/>
      <c r="L64" s="20"/>
    </row>
    <row r="65" spans="1:12" ht="25.5">
      <c r="A65" s="17" t="s">
        <v>174</v>
      </c>
      <c r="B65" s="31" t="s">
        <v>181</v>
      </c>
      <c r="C65" s="31" t="s">
        <v>190</v>
      </c>
      <c r="D65" s="21">
        <v>24000</v>
      </c>
      <c r="E65" s="13">
        <v>41662</v>
      </c>
      <c r="F65" s="13">
        <v>43470</v>
      </c>
      <c r="G65" s="27">
        <v>28489</v>
      </c>
      <c r="H65" s="22">
        <f t="shared" si="15"/>
        <v>44909.166666666664</v>
      </c>
      <c r="I65" s="23">
        <f t="shared" si="14"/>
        <v>8164</v>
      </c>
      <c r="J65" s="17" t="str">
        <f t="shared" si="1"/>
        <v>NOT DUE</v>
      </c>
      <c r="K65" s="20"/>
      <c r="L65" s="20"/>
    </row>
    <row r="66" spans="1:12" ht="25.5">
      <c r="A66" s="17" t="s">
        <v>175</v>
      </c>
      <c r="B66" s="31" t="s">
        <v>182</v>
      </c>
      <c r="C66" s="31" t="s">
        <v>190</v>
      </c>
      <c r="D66" s="21">
        <v>24000</v>
      </c>
      <c r="E66" s="13">
        <v>41662</v>
      </c>
      <c r="F66" s="13">
        <v>43470</v>
      </c>
      <c r="G66" s="27">
        <v>28489</v>
      </c>
      <c r="H66" s="22">
        <f t="shared" si="15"/>
        <v>44909.166666666664</v>
      </c>
      <c r="I66" s="23">
        <f t="shared" si="14"/>
        <v>8164</v>
      </c>
      <c r="J66" s="17" t="str">
        <f t="shared" si="1"/>
        <v>NOT DUE</v>
      </c>
      <c r="K66" s="20"/>
      <c r="L66" s="20"/>
    </row>
    <row r="67" spans="1:12" ht="25.5">
      <c r="A67" s="17" t="s">
        <v>176</v>
      </c>
      <c r="B67" s="31" t="s">
        <v>183</v>
      </c>
      <c r="C67" s="31" t="s">
        <v>190</v>
      </c>
      <c r="D67" s="21">
        <v>24000</v>
      </c>
      <c r="E67" s="13">
        <v>41662</v>
      </c>
      <c r="F67" s="13">
        <v>43470</v>
      </c>
      <c r="G67" s="27">
        <v>28489</v>
      </c>
      <c r="H67" s="22">
        <f t="shared" si="15"/>
        <v>44909.166666666664</v>
      </c>
      <c r="I67" s="23">
        <f t="shared" si="14"/>
        <v>8164</v>
      </c>
      <c r="J67" s="17" t="str">
        <f t="shared" si="1"/>
        <v>NOT DUE</v>
      </c>
      <c r="K67" s="20"/>
      <c r="L67" s="20"/>
    </row>
    <row r="68" spans="1:12" ht="35.1" customHeight="1">
      <c r="A68" s="17" t="s">
        <v>184</v>
      </c>
      <c r="B68" s="30" t="s">
        <v>191</v>
      </c>
      <c r="C68" s="29" t="s">
        <v>193</v>
      </c>
      <c r="D68" s="21">
        <v>4000</v>
      </c>
      <c r="E68" s="13">
        <v>41662</v>
      </c>
      <c r="F68" s="215">
        <v>44551</v>
      </c>
      <c r="G68" s="216">
        <v>44046</v>
      </c>
      <c r="H68" s="22">
        <f>IF(I68&lt;=4000,$F$5+(I68/24),"error")</f>
        <v>44724.041666666664</v>
      </c>
      <c r="I68" s="23">
        <f t="shared" si="14"/>
        <v>3721</v>
      </c>
      <c r="J68" s="17" t="str">
        <f t="shared" si="1"/>
        <v>NOT DUE</v>
      </c>
      <c r="K68" s="28" t="s">
        <v>194</v>
      </c>
      <c r="L68" s="20"/>
    </row>
    <row r="69" spans="1:12" ht="25.5">
      <c r="A69" s="17" t="s">
        <v>185</v>
      </c>
      <c r="B69" s="31" t="s">
        <v>2994</v>
      </c>
      <c r="C69" s="31" t="s">
        <v>207</v>
      </c>
      <c r="D69" s="21">
        <v>32000</v>
      </c>
      <c r="E69" s="13">
        <v>41662</v>
      </c>
      <c r="F69" s="13">
        <v>42699</v>
      </c>
      <c r="G69" s="27">
        <v>16323</v>
      </c>
      <c r="H69" s="22">
        <f>IF(I69&lt;=32000,$F$5+(I69/24),"error")</f>
        <v>44735.583333333336</v>
      </c>
      <c r="I69" s="23">
        <f t="shared" si="14"/>
        <v>3998</v>
      </c>
      <c r="J69" s="17" t="str">
        <f t="shared" si="1"/>
        <v>NOT DUE</v>
      </c>
      <c r="K69" s="20"/>
      <c r="L69" s="20"/>
    </row>
    <row r="70" spans="1:12" ht="25.5">
      <c r="A70" s="17" t="s">
        <v>186</v>
      </c>
      <c r="B70" s="31" t="s">
        <v>2995</v>
      </c>
      <c r="C70" s="31" t="s">
        <v>207</v>
      </c>
      <c r="D70" s="21">
        <v>32000</v>
      </c>
      <c r="E70" s="13">
        <v>41662</v>
      </c>
      <c r="F70" s="13">
        <v>43467</v>
      </c>
      <c r="G70" s="27">
        <v>28489</v>
      </c>
      <c r="H70" s="22">
        <f t="shared" ref="H70:H80" si="16">IF(I70&lt;=32000,$F$5+(I70/24),"error")</f>
        <v>45242.5</v>
      </c>
      <c r="I70" s="23">
        <f t="shared" si="14"/>
        <v>16164</v>
      </c>
      <c r="J70" s="17" t="str">
        <f t="shared" si="1"/>
        <v>NOT DUE</v>
      </c>
      <c r="K70" s="20"/>
      <c r="L70" s="20"/>
    </row>
    <row r="71" spans="1:12" ht="25.5">
      <c r="A71" s="17" t="s">
        <v>187</v>
      </c>
      <c r="B71" s="31" t="s">
        <v>2996</v>
      </c>
      <c r="C71" s="31" t="s">
        <v>207</v>
      </c>
      <c r="D71" s="21">
        <v>32000</v>
      </c>
      <c r="E71" s="13">
        <v>41662</v>
      </c>
      <c r="F71" s="13">
        <v>42699</v>
      </c>
      <c r="G71" s="27">
        <v>16323</v>
      </c>
      <c r="H71" s="22">
        <f t="shared" si="16"/>
        <v>44735.583333333336</v>
      </c>
      <c r="I71" s="23">
        <f t="shared" si="14"/>
        <v>3998</v>
      </c>
      <c r="J71" s="17" t="str">
        <f t="shared" si="1"/>
        <v>NOT DUE</v>
      </c>
      <c r="K71" s="20"/>
      <c r="L71" s="20"/>
    </row>
    <row r="72" spans="1:12" ht="25.5">
      <c r="A72" s="17" t="s">
        <v>188</v>
      </c>
      <c r="B72" s="31" t="s">
        <v>2997</v>
      </c>
      <c r="C72" s="31" t="s">
        <v>207</v>
      </c>
      <c r="D72" s="21">
        <v>32000</v>
      </c>
      <c r="E72" s="13">
        <v>41662</v>
      </c>
      <c r="F72" s="13">
        <v>43467</v>
      </c>
      <c r="G72" s="27">
        <v>28489</v>
      </c>
      <c r="H72" s="22">
        <f t="shared" si="16"/>
        <v>45242.5</v>
      </c>
      <c r="I72" s="23">
        <f t="shared" si="14"/>
        <v>16164</v>
      </c>
      <c r="J72" s="17" t="str">
        <f t="shared" ref="J72:J135" si="17">IF(I72="","",IF(I72=0,"DUE",IF(I72&lt;0,"OVERDUE","NOT DUE")))</f>
        <v>NOT DUE</v>
      </c>
      <c r="K72" s="20"/>
      <c r="L72" s="20"/>
    </row>
    <row r="73" spans="1:12" ht="25.5">
      <c r="A73" s="17" t="s">
        <v>189</v>
      </c>
      <c r="B73" s="31" t="s">
        <v>2998</v>
      </c>
      <c r="C73" s="31" t="s">
        <v>207</v>
      </c>
      <c r="D73" s="21">
        <v>32000</v>
      </c>
      <c r="E73" s="13">
        <v>41662</v>
      </c>
      <c r="F73" s="13">
        <v>43467</v>
      </c>
      <c r="G73" s="27">
        <v>28489</v>
      </c>
      <c r="H73" s="22">
        <f t="shared" si="16"/>
        <v>45242.5</v>
      </c>
      <c r="I73" s="23">
        <f t="shared" si="14"/>
        <v>16164</v>
      </c>
      <c r="J73" s="17" t="str">
        <f t="shared" si="17"/>
        <v>NOT DUE</v>
      </c>
      <c r="K73" s="20"/>
      <c r="L73" s="20"/>
    </row>
    <row r="74" spans="1:12" ht="25.5">
      <c r="A74" s="17" t="s">
        <v>192</v>
      </c>
      <c r="B74" s="31" t="s">
        <v>2999</v>
      </c>
      <c r="C74" s="31" t="s">
        <v>207</v>
      </c>
      <c r="D74" s="21">
        <v>32000</v>
      </c>
      <c r="E74" s="13">
        <v>41662</v>
      </c>
      <c r="F74" s="13">
        <v>42699</v>
      </c>
      <c r="G74" s="27">
        <v>16323</v>
      </c>
      <c r="H74" s="22">
        <f t="shared" si="16"/>
        <v>44735.583333333336</v>
      </c>
      <c r="I74" s="23">
        <f t="shared" si="14"/>
        <v>3998</v>
      </c>
      <c r="J74" s="17" t="str">
        <f t="shared" si="17"/>
        <v>NOT DUE</v>
      </c>
      <c r="K74" s="20"/>
      <c r="L74" s="20"/>
    </row>
    <row r="75" spans="1:12" ht="35.1" customHeight="1">
      <c r="A75" s="17" t="s">
        <v>201</v>
      </c>
      <c r="B75" s="30" t="s">
        <v>195</v>
      </c>
      <c r="C75" s="31" t="s">
        <v>87</v>
      </c>
      <c r="D75" s="21">
        <v>32000</v>
      </c>
      <c r="E75" s="13">
        <v>41662</v>
      </c>
      <c r="F75" s="13">
        <v>42699</v>
      </c>
      <c r="G75" s="27">
        <v>16323</v>
      </c>
      <c r="H75" s="22">
        <f t="shared" si="16"/>
        <v>44735.583333333336</v>
      </c>
      <c r="I75" s="23">
        <f t="shared" si="14"/>
        <v>3998</v>
      </c>
      <c r="J75" s="17" t="str">
        <f t="shared" si="17"/>
        <v>NOT DUE</v>
      </c>
      <c r="K75" s="32" t="s">
        <v>214</v>
      </c>
      <c r="L75" s="20"/>
    </row>
    <row r="76" spans="1:12" ht="35.1" customHeight="1">
      <c r="A76" s="17" t="s">
        <v>202</v>
      </c>
      <c r="B76" s="30" t="s">
        <v>196</v>
      </c>
      <c r="C76" s="31" t="s">
        <v>87</v>
      </c>
      <c r="D76" s="21">
        <v>32000</v>
      </c>
      <c r="E76" s="13">
        <v>41662</v>
      </c>
      <c r="F76" s="13">
        <v>43467</v>
      </c>
      <c r="G76" s="27">
        <v>28489</v>
      </c>
      <c r="H76" s="22">
        <f t="shared" si="16"/>
        <v>45242.5</v>
      </c>
      <c r="I76" s="23">
        <f t="shared" si="14"/>
        <v>16164</v>
      </c>
      <c r="J76" s="17" t="str">
        <f t="shared" si="17"/>
        <v>NOT DUE</v>
      </c>
      <c r="K76" s="32" t="s">
        <v>214</v>
      </c>
      <c r="L76" s="20"/>
    </row>
    <row r="77" spans="1:12" ht="35.1" customHeight="1">
      <c r="A77" s="17" t="s">
        <v>203</v>
      </c>
      <c r="B77" s="30" t="s">
        <v>197</v>
      </c>
      <c r="C77" s="31" t="s">
        <v>87</v>
      </c>
      <c r="D77" s="21">
        <v>32000</v>
      </c>
      <c r="E77" s="13">
        <v>41662</v>
      </c>
      <c r="F77" s="13">
        <v>42699</v>
      </c>
      <c r="G77" s="27">
        <v>16323</v>
      </c>
      <c r="H77" s="22">
        <f t="shared" si="16"/>
        <v>44735.583333333336</v>
      </c>
      <c r="I77" s="23">
        <f t="shared" si="14"/>
        <v>3998</v>
      </c>
      <c r="J77" s="17" t="str">
        <f t="shared" si="17"/>
        <v>NOT DUE</v>
      </c>
      <c r="K77" s="32" t="s">
        <v>214</v>
      </c>
      <c r="L77" s="20"/>
    </row>
    <row r="78" spans="1:12" ht="35.1" customHeight="1">
      <c r="A78" s="17" t="s">
        <v>204</v>
      </c>
      <c r="B78" s="30" t="s">
        <v>198</v>
      </c>
      <c r="C78" s="31" t="s">
        <v>87</v>
      </c>
      <c r="D78" s="21">
        <v>32000</v>
      </c>
      <c r="E78" s="13">
        <v>41662</v>
      </c>
      <c r="F78" s="13">
        <v>43467</v>
      </c>
      <c r="G78" s="27">
        <v>28489</v>
      </c>
      <c r="H78" s="22">
        <f t="shared" si="16"/>
        <v>45242.5</v>
      </c>
      <c r="I78" s="23">
        <f t="shared" si="14"/>
        <v>16164</v>
      </c>
      <c r="J78" s="17" t="str">
        <f t="shared" si="17"/>
        <v>NOT DUE</v>
      </c>
      <c r="K78" s="32" t="s">
        <v>214</v>
      </c>
      <c r="L78" s="20"/>
    </row>
    <row r="79" spans="1:12" ht="35.1" customHeight="1">
      <c r="A79" s="17" t="s">
        <v>205</v>
      </c>
      <c r="B79" s="30" t="s">
        <v>199</v>
      </c>
      <c r="C79" s="31" t="s">
        <v>87</v>
      </c>
      <c r="D79" s="21">
        <v>32000</v>
      </c>
      <c r="E79" s="13">
        <v>41662</v>
      </c>
      <c r="F79" s="13">
        <v>43467</v>
      </c>
      <c r="G79" s="27">
        <v>28489</v>
      </c>
      <c r="H79" s="22">
        <f t="shared" si="16"/>
        <v>45242.5</v>
      </c>
      <c r="I79" s="23">
        <f t="shared" si="14"/>
        <v>16164</v>
      </c>
      <c r="J79" s="17" t="str">
        <f t="shared" si="17"/>
        <v>NOT DUE</v>
      </c>
      <c r="K79" s="32" t="s">
        <v>214</v>
      </c>
      <c r="L79" s="20"/>
    </row>
    <row r="80" spans="1:12" ht="35.1" customHeight="1">
      <c r="A80" s="17" t="s">
        <v>206</v>
      </c>
      <c r="B80" s="30" t="s">
        <v>200</v>
      </c>
      <c r="C80" s="31" t="s">
        <v>87</v>
      </c>
      <c r="D80" s="21">
        <v>32000</v>
      </c>
      <c r="E80" s="13">
        <v>41662</v>
      </c>
      <c r="F80" s="13">
        <v>42699</v>
      </c>
      <c r="G80" s="27">
        <v>16323</v>
      </c>
      <c r="H80" s="22">
        <f t="shared" si="16"/>
        <v>44735.583333333336</v>
      </c>
      <c r="I80" s="23">
        <f t="shared" si="14"/>
        <v>3998</v>
      </c>
      <c r="J80" s="17" t="str">
        <f t="shared" si="17"/>
        <v>NOT DUE</v>
      </c>
      <c r="K80" s="32" t="s">
        <v>214</v>
      </c>
      <c r="L80" s="20"/>
    </row>
    <row r="81" spans="1:12" ht="21.75" customHeight="1">
      <c r="A81" s="17" t="s">
        <v>208</v>
      </c>
      <c r="B81" s="30" t="s">
        <v>215</v>
      </c>
      <c r="C81" s="29" t="s">
        <v>193</v>
      </c>
      <c r="D81" s="21">
        <v>8000</v>
      </c>
      <c r="E81" s="13">
        <v>41662</v>
      </c>
      <c r="F81" s="13">
        <v>44325</v>
      </c>
      <c r="G81" s="27">
        <v>40742</v>
      </c>
      <c r="H81" s="22">
        <f>IF(I81&lt;=8000,$F$5+(I81/24),"error")</f>
        <v>44753.041666666664</v>
      </c>
      <c r="I81" s="23">
        <f t="shared" si="14"/>
        <v>4417</v>
      </c>
      <c r="J81" s="17" t="str">
        <f t="shared" si="17"/>
        <v>NOT DUE</v>
      </c>
      <c r="K81" s="32" t="s">
        <v>214</v>
      </c>
      <c r="L81" s="20" t="s">
        <v>5139</v>
      </c>
    </row>
    <row r="82" spans="1:12" ht="18.75" customHeight="1">
      <c r="A82" s="17" t="s">
        <v>209</v>
      </c>
      <c r="B82" s="30" t="s">
        <v>216</v>
      </c>
      <c r="C82" s="29" t="s">
        <v>193</v>
      </c>
      <c r="D82" s="21">
        <v>8000</v>
      </c>
      <c r="E82" s="13">
        <v>41662</v>
      </c>
      <c r="F82" s="215">
        <v>44551</v>
      </c>
      <c r="G82" s="216">
        <v>44046</v>
      </c>
      <c r="H82" s="22">
        <f t="shared" ref="H82:H86" si="18">IF(I82&lt;=8000,$F$5+(I82/24),"error")</f>
        <v>44890.708333333336</v>
      </c>
      <c r="I82" s="23">
        <f t="shared" si="14"/>
        <v>7721</v>
      </c>
      <c r="J82" s="17" t="str">
        <f t="shared" si="17"/>
        <v>NOT DUE</v>
      </c>
      <c r="K82" s="20"/>
      <c r="L82" s="20" t="s">
        <v>5139</v>
      </c>
    </row>
    <row r="83" spans="1:12" ht="18.75" customHeight="1">
      <c r="A83" s="17" t="s">
        <v>210</v>
      </c>
      <c r="B83" s="30" t="s">
        <v>217</v>
      </c>
      <c r="C83" s="29" t="s">
        <v>193</v>
      </c>
      <c r="D83" s="21">
        <v>8000</v>
      </c>
      <c r="E83" s="13">
        <v>41662</v>
      </c>
      <c r="F83" s="13">
        <v>44325</v>
      </c>
      <c r="G83" s="27">
        <v>40742</v>
      </c>
      <c r="H83" s="22">
        <f t="shared" si="18"/>
        <v>44753.041666666664</v>
      </c>
      <c r="I83" s="23">
        <f t="shared" si="14"/>
        <v>4417</v>
      </c>
      <c r="J83" s="17" t="str">
        <f t="shared" si="17"/>
        <v>NOT DUE</v>
      </c>
      <c r="K83" s="20"/>
      <c r="L83" s="20" t="s">
        <v>5139</v>
      </c>
    </row>
    <row r="84" spans="1:12" ht="18.75" customHeight="1">
      <c r="A84" s="17" t="s">
        <v>211</v>
      </c>
      <c r="B84" s="30" t="s">
        <v>218</v>
      </c>
      <c r="C84" s="29" t="s">
        <v>193</v>
      </c>
      <c r="D84" s="21">
        <v>8000</v>
      </c>
      <c r="E84" s="13">
        <v>41662</v>
      </c>
      <c r="F84" s="215">
        <v>44551</v>
      </c>
      <c r="G84" s="216">
        <v>44046</v>
      </c>
      <c r="H84" s="22">
        <f t="shared" si="18"/>
        <v>44890.708333333336</v>
      </c>
      <c r="I84" s="23">
        <f t="shared" si="14"/>
        <v>7721</v>
      </c>
      <c r="J84" s="17" t="str">
        <f t="shared" si="17"/>
        <v>NOT DUE</v>
      </c>
      <c r="K84" s="20"/>
      <c r="L84" s="20" t="s">
        <v>5139</v>
      </c>
    </row>
    <row r="85" spans="1:12" ht="18.75" customHeight="1">
      <c r="A85" s="17" t="s">
        <v>212</v>
      </c>
      <c r="B85" s="30" t="s">
        <v>219</v>
      </c>
      <c r="C85" s="29" t="s">
        <v>193</v>
      </c>
      <c r="D85" s="21">
        <v>8000</v>
      </c>
      <c r="E85" s="13">
        <v>41662</v>
      </c>
      <c r="F85" s="215">
        <v>44551</v>
      </c>
      <c r="G85" s="216">
        <v>44046</v>
      </c>
      <c r="H85" s="22">
        <f t="shared" si="18"/>
        <v>44890.708333333336</v>
      </c>
      <c r="I85" s="23">
        <f t="shared" si="14"/>
        <v>7721</v>
      </c>
      <c r="J85" s="17" t="str">
        <f t="shared" si="17"/>
        <v>NOT DUE</v>
      </c>
      <c r="K85" s="20"/>
      <c r="L85" s="20" t="s">
        <v>5139</v>
      </c>
    </row>
    <row r="86" spans="1:12" ht="18.75" customHeight="1">
      <c r="A86" s="17" t="s">
        <v>213</v>
      </c>
      <c r="B86" s="30" t="s">
        <v>220</v>
      </c>
      <c r="C86" s="29" t="s">
        <v>193</v>
      </c>
      <c r="D86" s="21">
        <v>8000</v>
      </c>
      <c r="E86" s="13">
        <v>41662</v>
      </c>
      <c r="F86" s="13">
        <v>44325</v>
      </c>
      <c r="G86" s="27">
        <v>40742</v>
      </c>
      <c r="H86" s="22">
        <f t="shared" si="18"/>
        <v>44753.041666666664</v>
      </c>
      <c r="I86" s="23">
        <f t="shared" si="14"/>
        <v>4417</v>
      </c>
      <c r="J86" s="17" t="str">
        <f t="shared" si="17"/>
        <v>NOT DUE</v>
      </c>
      <c r="K86" s="20"/>
      <c r="L86" s="20" t="s">
        <v>5139</v>
      </c>
    </row>
    <row r="87" spans="1:12" ht="35.1" customHeight="1">
      <c r="A87" s="17" t="s">
        <v>221</v>
      </c>
      <c r="B87" s="30" t="s">
        <v>215</v>
      </c>
      <c r="C87" s="31" t="s">
        <v>87</v>
      </c>
      <c r="D87" s="21">
        <v>32000</v>
      </c>
      <c r="E87" s="13">
        <v>41662</v>
      </c>
      <c r="F87" s="13">
        <v>42699</v>
      </c>
      <c r="G87" s="27">
        <v>16323</v>
      </c>
      <c r="H87" s="22">
        <f t="shared" ref="H87" si="19">IF(I87&lt;=32000,F87+(D87/24),"error")</f>
        <v>44032.333333333336</v>
      </c>
      <c r="I87" s="23">
        <f t="shared" si="14"/>
        <v>3998</v>
      </c>
      <c r="J87" s="17" t="str">
        <f t="shared" si="17"/>
        <v>NOT DUE</v>
      </c>
      <c r="K87" s="32" t="s">
        <v>214</v>
      </c>
      <c r="L87" s="20"/>
    </row>
    <row r="88" spans="1:12" ht="35.1" customHeight="1">
      <c r="A88" s="17" t="s">
        <v>222</v>
      </c>
      <c r="B88" s="30" t="s">
        <v>216</v>
      </c>
      <c r="C88" s="31" t="s">
        <v>87</v>
      </c>
      <c r="D88" s="21">
        <v>32000</v>
      </c>
      <c r="E88" s="13">
        <v>41662</v>
      </c>
      <c r="F88" s="13">
        <v>43467</v>
      </c>
      <c r="G88" s="27">
        <v>28489</v>
      </c>
      <c r="H88" s="22">
        <f t="shared" ref="H88:H92" si="20">IF(I88&lt;=32000,$F$5+(I88/24),"error")</f>
        <v>45242.5</v>
      </c>
      <c r="I88" s="23">
        <f t="shared" si="14"/>
        <v>16164</v>
      </c>
      <c r="J88" s="17" t="str">
        <f t="shared" si="17"/>
        <v>NOT DUE</v>
      </c>
      <c r="K88" s="32" t="s">
        <v>214</v>
      </c>
      <c r="L88" s="20"/>
    </row>
    <row r="89" spans="1:12" ht="35.1" customHeight="1">
      <c r="A89" s="17" t="s">
        <v>223</v>
      </c>
      <c r="B89" s="30" t="s">
        <v>217</v>
      </c>
      <c r="C89" s="31" t="s">
        <v>87</v>
      </c>
      <c r="D89" s="21">
        <v>32000</v>
      </c>
      <c r="E89" s="13">
        <v>41662</v>
      </c>
      <c r="F89" s="13">
        <v>42699</v>
      </c>
      <c r="G89" s="27">
        <v>16323</v>
      </c>
      <c r="H89" s="22">
        <f t="shared" si="20"/>
        <v>44735.583333333336</v>
      </c>
      <c r="I89" s="23">
        <f t="shared" si="14"/>
        <v>3998</v>
      </c>
      <c r="J89" s="17" t="str">
        <f t="shared" si="17"/>
        <v>NOT DUE</v>
      </c>
      <c r="K89" s="32" t="s">
        <v>214</v>
      </c>
      <c r="L89" s="20"/>
    </row>
    <row r="90" spans="1:12" ht="35.1" customHeight="1">
      <c r="A90" s="17" t="s">
        <v>224</v>
      </c>
      <c r="B90" s="30" t="s">
        <v>218</v>
      </c>
      <c r="C90" s="31" t="s">
        <v>87</v>
      </c>
      <c r="D90" s="21">
        <v>32000</v>
      </c>
      <c r="E90" s="13">
        <v>41662</v>
      </c>
      <c r="F90" s="13">
        <v>43467</v>
      </c>
      <c r="G90" s="27">
        <v>28489</v>
      </c>
      <c r="H90" s="22">
        <f t="shared" si="20"/>
        <v>45242.5</v>
      </c>
      <c r="I90" s="23">
        <f t="shared" si="14"/>
        <v>16164</v>
      </c>
      <c r="J90" s="17" t="str">
        <f t="shared" si="17"/>
        <v>NOT DUE</v>
      </c>
      <c r="K90" s="32" t="s">
        <v>214</v>
      </c>
      <c r="L90" s="20"/>
    </row>
    <row r="91" spans="1:12" ht="35.1" customHeight="1">
      <c r="A91" s="17" t="s">
        <v>225</v>
      </c>
      <c r="B91" s="30" t="s">
        <v>219</v>
      </c>
      <c r="C91" s="31" t="s">
        <v>87</v>
      </c>
      <c r="D91" s="21">
        <v>32000</v>
      </c>
      <c r="E91" s="13">
        <v>41662</v>
      </c>
      <c r="F91" s="13">
        <v>43467</v>
      </c>
      <c r="G91" s="27">
        <v>28489</v>
      </c>
      <c r="H91" s="22">
        <f t="shared" si="20"/>
        <v>45242.5</v>
      </c>
      <c r="I91" s="23">
        <f t="shared" si="14"/>
        <v>16164</v>
      </c>
      <c r="J91" s="17" t="str">
        <f t="shared" si="17"/>
        <v>NOT DUE</v>
      </c>
      <c r="K91" s="32" t="s">
        <v>214</v>
      </c>
      <c r="L91" s="20"/>
    </row>
    <row r="92" spans="1:12" ht="35.1" customHeight="1">
      <c r="A92" s="17" t="s">
        <v>226</v>
      </c>
      <c r="B92" s="30" t="s">
        <v>220</v>
      </c>
      <c r="C92" s="31" t="s">
        <v>87</v>
      </c>
      <c r="D92" s="21">
        <v>32000</v>
      </c>
      <c r="E92" s="13">
        <v>41662</v>
      </c>
      <c r="F92" s="13">
        <v>42699</v>
      </c>
      <c r="G92" s="27">
        <v>16323</v>
      </c>
      <c r="H92" s="22">
        <f t="shared" si="20"/>
        <v>44735.583333333336</v>
      </c>
      <c r="I92" s="23">
        <f t="shared" si="14"/>
        <v>3998</v>
      </c>
      <c r="J92" s="17" t="str">
        <f t="shared" si="17"/>
        <v>NOT DUE</v>
      </c>
      <c r="K92" s="32" t="s">
        <v>214</v>
      </c>
      <c r="L92" s="20"/>
    </row>
    <row r="93" spans="1:12" ht="38.25" customHeight="1">
      <c r="A93" s="17" t="s">
        <v>227</v>
      </c>
      <c r="B93" s="31" t="s">
        <v>234</v>
      </c>
      <c r="C93" s="28" t="s">
        <v>233</v>
      </c>
      <c r="D93" s="21">
        <v>8000</v>
      </c>
      <c r="E93" s="13">
        <v>41662</v>
      </c>
      <c r="F93" s="215">
        <v>44551</v>
      </c>
      <c r="G93" s="216">
        <v>44046</v>
      </c>
      <c r="H93" s="22">
        <f t="shared" ref="H93:H104" si="21">IF(I93&lt;=8000,$F$5+(I93/24),"error")</f>
        <v>44890.708333333336</v>
      </c>
      <c r="I93" s="23">
        <f t="shared" si="14"/>
        <v>7721</v>
      </c>
      <c r="J93" s="17" t="str">
        <f t="shared" si="17"/>
        <v>NOT DUE</v>
      </c>
      <c r="K93" s="32"/>
      <c r="L93" s="20" t="s">
        <v>5139</v>
      </c>
    </row>
    <row r="94" spans="1:12" ht="38.25">
      <c r="A94" s="17" t="s">
        <v>228</v>
      </c>
      <c r="B94" s="31" t="s">
        <v>235</v>
      </c>
      <c r="C94" s="28" t="s">
        <v>233</v>
      </c>
      <c r="D94" s="21">
        <v>8000</v>
      </c>
      <c r="E94" s="13">
        <v>41662</v>
      </c>
      <c r="F94" s="215">
        <v>44551</v>
      </c>
      <c r="G94" s="216">
        <v>44046</v>
      </c>
      <c r="H94" s="22">
        <f t="shared" si="21"/>
        <v>44890.708333333336</v>
      </c>
      <c r="I94" s="23">
        <f t="shared" si="14"/>
        <v>7721</v>
      </c>
      <c r="J94" s="17" t="str">
        <f t="shared" si="17"/>
        <v>NOT DUE</v>
      </c>
      <c r="K94" s="20"/>
      <c r="L94" s="20" t="s">
        <v>5139</v>
      </c>
    </row>
    <row r="95" spans="1:12" ht="38.25">
      <c r="A95" s="17" t="s">
        <v>229</v>
      </c>
      <c r="B95" s="31" t="s">
        <v>236</v>
      </c>
      <c r="C95" s="28" t="s">
        <v>233</v>
      </c>
      <c r="D95" s="21">
        <v>8000</v>
      </c>
      <c r="E95" s="13">
        <v>41662</v>
      </c>
      <c r="F95" s="215">
        <v>44551</v>
      </c>
      <c r="G95" s="216">
        <v>44046</v>
      </c>
      <c r="H95" s="22">
        <f t="shared" si="21"/>
        <v>44890.708333333336</v>
      </c>
      <c r="I95" s="23">
        <f t="shared" si="14"/>
        <v>7721</v>
      </c>
      <c r="J95" s="17" t="str">
        <f t="shared" si="17"/>
        <v>NOT DUE</v>
      </c>
      <c r="K95" s="20"/>
      <c r="L95" s="20" t="s">
        <v>5139</v>
      </c>
    </row>
    <row r="96" spans="1:12" ht="38.25">
      <c r="A96" s="17" t="s">
        <v>230</v>
      </c>
      <c r="B96" s="31" t="s">
        <v>237</v>
      </c>
      <c r="C96" s="28" t="s">
        <v>233</v>
      </c>
      <c r="D96" s="21">
        <v>8000</v>
      </c>
      <c r="E96" s="13">
        <v>41662</v>
      </c>
      <c r="F96" s="215">
        <v>44551</v>
      </c>
      <c r="G96" s="216">
        <v>44046</v>
      </c>
      <c r="H96" s="22">
        <f t="shared" si="21"/>
        <v>44890.708333333336</v>
      </c>
      <c r="I96" s="23">
        <f t="shared" si="14"/>
        <v>7721</v>
      </c>
      <c r="J96" s="17" t="str">
        <f t="shared" si="17"/>
        <v>NOT DUE</v>
      </c>
      <c r="K96" s="20"/>
      <c r="L96" s="20" t="s">
        <v>5139</v>
      </c>
    </row>
    <row r="97" spans="1:12" ht="38.25">
      <c r="A97" s="17" t="s">
        <v>231</v>
      </c>
      <c r="B97" s="31" t="s">
        <v>238</v>
      </c>
      <c r="C97" s="28" t="s">
        <v>233</v>
      </c>
      <c r="D97" s="21">
        <v>8000</v>
      </c>
      <c r="E97" s="13">
        <v>41662</v>
      </c>
      <c r="F97" s="215">
        <v>44551</v>
      </c>
      <c r="G97" s="216">
        <v>44046</v>
      </c>
      <c r="H97" s="22">
        <f t="shared" si="21"/>
        <v>44890.708333333336</v>
      </c>
      <c r="I97" s="23">
        <f t="shared" si="14"/>
        <v>7721</v>
      </c>
      <c r="J97" s="17" t="str">
        <f t="shared" si="17"/>
        <v>NOT DUE</v>
      </c>
      <c r="K97" s="20"/>
      <c r="L97" s="20" t="s">
        <v>5139</v>
      </c>
    </row>
    <row r="98" spans="1:12" ht="38.25">
      <c r="A98" s="17" t="s">
        <v>232</v>
      </c>
      <c r="B98" s="31" t="s">
        <v>239</v>
      </c>
      <c r="C98" s="28" t="s">
        <v>233</v>
      </c>
      <c r="D98" s="21">
        <v>8000</v>
      </c>
      <c r="E98" s="13">
        <v>41662</v>
      </c>
      <c r="F98" s="215">
        <v>44551</v>
      </c>
      <c r="G98" s="216">
        <v>44046</v>
      </c>
      <c r="H98" s="22">
        <f t="shared" si="21"/>
        <v>44890.708333333336</v>
      </c>
      <c r="I98" s="23">
        <f t="shared" si="14"/>
        <v>7721</v>
      </c>
      <c r="J98" s="17" t="str">
        <f t="shared" si="17"/>
        <v>NOT DUE</v>
      </c>
      <c r="K98" s="20"/>
      <c r="L98" s="20" t="s">
        <v>5139</v>
      </c>
    </row>
    <row r="99" spans="1:12" ht="25.5">
      <c r="A99" s="17" t="s">
        <v>240</v>
      </c>
      <c r="B99" s="29" t="s">
        <v>2988</v>
      </c>
      <c r="C99" s="31" t="s">
        <v>207</v>
      </c>
      <c r="D99" s="21">
        <v>8000</v>
      </c>
      <c r="E99" s="13">
        <v>41662</v>
      </c>
      <c r="F99" s="13">
        <v>44325</v>
      </c>
      <c r="G99" s="27">
        <v>40742</v>
      </c>
      <c r="H99" s="22">
        <f t="shared" si="21"/>
        <v>44753.041666666664</v>
      </c>
      <c r="I99" s="23">
        <f t="shared" si="14"/>
        <v>4417</v>
      </c>
      <c r="J99" s="17" t="str">
        <f t="shared" si="17"/>
        <v>NOT DUE</v>
      </c>
      <c r="K99" s="20"/>
      <c r="L99" s="20" t="s">
        <v>5139</v>
      </c>
    </row>
    <row r="100" spans="1:12" ht="25.5">
      <c r="A100" s="17" t="s">
        <v>241</v>
      </c>
      <c r="B100" s="29" t="s">
        <v>2989</v>
      </c>
      <c r="C100" s="31" t="s">
        <v>207</v>
      </c>
      <c r="D100" s="21">
        <v>8000</v>
      </c>
      <c r="E100" s="13">
        <v>41662</v>
      </c>
      <c r="F100" s="13">
        <v>43980</v>
      </c>
      <c r="G100" s="27">
        <v>36708</v>
      </c>
      <c r="H100" s="22">
        <f t="shared" si="21"/>
        <v>44584.958333333336</v>
      </c>
      <c r="I100" s="23">
        <f t="shared" si="14"/>
        <v>383</v>
      </c>
      <c r="J100" s="17" t="str">
        <f t="shared" si="17"/>
        <v>NOT DUE</v>
      </c>
      <c r="K100" s="20"/>
      <c r="L100" s="20" t="s">
        <v>5139</v>
      </c>
    </row>
    <row r="101" spans="1:12" ht="25.5">
      <c r="A101" s="17" t="s">
        <v>242</v>
      </c>
      <c r="B101" s="29" t="s">
        <v>2990</v>
      </c>
      <c r="C101" s="31" t="s">
        <v>207</v>
      </c>
      <c r="D101" s="21">
        <v>8000</v>
      </c>
      <c r="E101" s="13">
        <v>41662</v>
      </c>
      <c r="F101" s="13">
        <v>44325</v>
      </c>
      <c r="G101" s="27">
        <v>40742</v>
      </c>
      <c r="H101" s="22">
        <f t="shared" si="21"/>
        <v>44753.041666666664</v>
      </c>
      <c r="I101" s="23">
        <f t="shared" si="14"/>
        <v>4417</v>
      </c>
      <c r="J101" s="17" t="str">
        <f t="shared" si="17"/>
        <v>NOT DUE</v>
      </c>
      <c r="K101" s="20"/>
      <c r="L101" s="20" t="s">
        <v>5139</v>
      </c>
    </row>
    <row r="102" spans="1:12" ht="25.5">
      <c r="A102" s="17" t="s">
        <v>243</v>
      </c>
      <c r="B102" s="29" t="s">
        <v>2991</v>
      </c>
      <c r="C102" s="31" t="s">
        <v>207</v>
      </c>
      <c r="D102" s="21">
        <v>8000</v>
      </c>
      <c r="E102" s="13">
        <v>41662</v>
      </c>
      <c r="F102" s="13">
        <v>43980</v>
      </c>
      <c r="G102" s="27">
        <v>36708</v>
      </c>
      <c r="H102" s="22">
        <f t="shared" si="21"/>
        <v>44584.958333333336</v>
      </c>
      <c r="I102" s="23">
        <f t="shared" si="14"/>
        <v>383</v>
      </c>
      <c r="J102" s="17" t="str">
        <f t="shared" si="17"/>
        <v>NOT DUE</v>
      </c>
      <c r="K102" s="20"/>
      <c r="L102" s="20" t="s">
        <v>5139</v>
      </c>
    </row>
    <row r="103" spans="1:12" ht="25.5">
      <c r="A103" s="17" t="s">
        <v>244</v>
      </c>
      <c r="B103" s="29" t="s">
        <v>2992</v>
      </c>
      <c r="C103" s="31" t="s">
        <v>207</v>
      </c>
      <c r="D103" s="21">
        <v>8000</v>
      </c>
      <c r="E103" s="13">
        <v>41662</v>
      </c>
      <c r="F103" s="13">
        <v>43980</v>
      </c>
      <c r="G103" s="27">
        <v>36708</v>
      </c>
      <c r="H103" s="22">
        <f t="shared" si="21"/>
        <v>44584.958333333336</v>
      </c>
      <c r="I103" s="23">
        <f t="shared" si="14"/>
        <v>383</v>
      </c>
      <c r="J103" s="17" t="str">
        <f t="shared" si="17"/>
        <v>NOT DUE</v>
      </c>
      <c r="K103" s="20"/>
      <c r="L103" s="20" t="s">
        <v>5139</v>
      </c>
    </row>
    <row r="104" spans="1:12" ht="25.5">
      <c r="A104" s="17" t="s">
        <v>245</v>
      </c>
      <c r="B104" s="29" t="s">
        <v>2993</v>
      </c>
      <c r="C104" s="31" t="s">
        <v>207</v>
      </c>
      <c r="D104" s="21">
        <v>8000</v>
      </c>
      <c r="E104" s="13">
        <v>41662</v>
      </c>
      <c r="F104" s="13">
        <v>44325</v>
      </c>
      <c r="G104" s="27">
        <v>40742</v>
      </c>
      <c r="H104" s="22">
        <f t="shared" si="21"/>
        <v>44753.041666666664</v>
      </c>
      <c r="I104" s="23">
        <f t="shared" si="14"/>
        <v>4417</v>
      </c>
      <c r="J104" s="17" t="str">
        <f t="shared" si="17"/>
        <v>NOT DUE</v>
      </c>
      <c r="K104" s="20"/>
      <c r="L104" s="20" t="s">
        <v>5139</v>
      </c>
    </row>
    <row r="105" spans="1:12" ht="35.1" customHeight="1">
      <c r="A105" s="17" t="s">
        <v>246</v>
      </c>
      <c r="B105" s="29" t="s">
        <v>2988</v>
      </c>
      <c r="C105" s="31" t="s">
        <v>87</v>
      </c>
      <c r="D105" s="21">
        <v>32000</v>
      </c>
      <c r="E105" s="13">
        <v>41662</v>
      </c>
      <c r="F105" s="13">
        <v>42699</v>
      </c>
      <c r="G105" s="27">
        <v>16323</v>
      </c>
      <c r="H105" s="22">
        <f>IF(I105&lt;=32000,$F$5+(I105/24),"error")</f>
        <v>44735.583333333336</v>
      </c>
      <c r="I105" s="23">
        <f t="shared" si="14"/>
        <v>3998</v>
      </c>
      <c r="J105" s="17" t="str">
        <f t="shared" si="17"/>
        <v>NOT DUE</v>
      </c>
      <c r="K105" s="33" t="s">
        <v>214</v>
      </c>
      <c r="L105" s="20"/>
    </row>
    <row r="106" spans="1:12" ht="35.1" customHeight="1">
      <c r="A106" s="17" t="s">
        <v>247</v>
      </c>
      <c r="B106" s="29" t="s">
        <v>2989</v>
      </c>
      <c r="C106" s="31" t="s">
        <v>87</v>
      </c>
      <c r="D106" s="21">
        <v>32000</v>
      </c>
      <c r="E106" s="13">
        <v>41662</v>
      </c>
      <c r="F106" s="13">
        <v>43468</v>
      </c>
      <c r="G106" s="27">
        <v>28489</v>
      </c>
      <c r="H106" s="22">
        <f t="shared" ref="H106:H116" si="22">IF(I106&lt;=32000,$F$5+(I106/24),"error")</f>
        <v>45242.5</v>
      </c>
      <c r="I106" s="23">
        <f t="shared" si="14"/>
        <v>16164</v>
      </c>
      <c r="J106" s="17" t="str">
        <f t="shared" si="17"/>
        <v>NOT DUE</v>
      </c>
      <c r="K106" s="33" t="s">
        <v>214</v>
      </c>
      <c r="L106" s="20"/>
    </row>
    <row r="107" spans="1:12" ht="35.1" customHeight="1">
      <c r="A107" s="17" t="s">
        <v>248</v>
      </c>
      <c r="B107" s="29" t="s">
        <v>2990</v>
      </c>
      <c r="C107" s="31" t="s">
        <v>87</v>
      </c>
      <c r="D107" s="21">
        <v>32000</v>
      </c>
      <c r="E107" s="13">
        <v>41662</v>
      </c>
      <c r="F107" s="13">
        <v>42699</v>
      </c>
      <c r="G107" s="27">
        <v>16323</v>
      </c>
      <c r="H107" s="22">
        <f t="shared" si="22"/>
        <v>44735.583333333336</v>
      </c>
      <c r="I107" s="23">
        <f t="shared" si="14"/>
        <v>3998</v>
      </c>
      <c r="J107" s="17" t="str">
        <f t="shared" si="17"/>
        <v>NOT DUE</v>
      </c>
      <c r="K107" s="33" t="s">
        <v>214</v>
      </c>
      <c r="L107" s="20"/>
    </row>
    <row r="108" spans="1:12" ht="35.1" customHeight="1">
      <c r="A108" s="17" t="s">
        <v>249</v>
      </c>
      <c r="B108" s="29" t="s">
        <v>2991</v>
      </c>
      <c r="C108" s="31" t="s">
        <v>87</v>
      </c>
      <c r="D108" s="21">
        <v>32000</v>
      </c>
      <c r="E108" s="13">
        <v>41662</v>
      </c>
      <c r="F108" s="13">
        <v>43468</v>
      </c>
      <c r="G108" s="27">
        <v>28489</v>
      </c>
      <c r="H108" s="22">
        <f t="shared" si="22"/>
        <v>45242.5</v>
      </c>
      <c r="I108" s="23">
        <f t="shared" si="14"/>
        <v>16164</v>
      </c>
      <c r="J108" s="17" t="str">
        <f t="shared" si="17"/>
        <v>NOT DUE</v>
      </c>
      <c r="K108" s="33" t="s">
        <v>214</v>
      </c>
      <c r="L108" s="20"/>
    </row>
    <row r="109" spans="1:12" ht="35.1" customHeight="1">
      <c r="A109" s="17" t="s">
        <v>250</v>
      </c>
      <c r="B109" s="29" t="s">
        <v>2992</v>
      </c>
      <c r="C109" s="31" t="s">
        <v>87</v>
      </c>
      <c r="D109" s="21">
        <v>32000</v>
      </c>
      <c r="E109" s="13">
        <v>41662</v>
      </c>
      <c r="F109" s="13">
        <v>43468</v>
      </c>
      <c r="G109" s="27">
        <v>28489</v>
      </c>
      <c r="H109" s="22">
        <f t="shared" si="22"/>
        <v>45242.5</v>
      </c>
      <c r="I109" s="23">
        <f t="shared" si="14"/>
        <v>16164</v>
      </c>
      <c r="J109" s="17" t="str">
        <f t="shared" si="17"/>
        <v>NOT DUE</v>
      </c>
      <c r="K109" s="33" t="s">
        <v>214</v>
      </c>
      <c r="L109" s="20"/>
    </row>
    <row r="110" spans="1:12" ht="35.1" customHeight="1">
      <c r="A110" s="17" t="s">
        <v>251</v>
      </c>
      <c r="B110" s="29" t="s">
        <v>2993</v>
      </c>
      <c r="C110" s="31" t="s">
        <v>87</v>
      </c>
      <c r="D110" s="21">
        <v>32000</v>
      </c>
      <c r="E110" s="13">
        <v>41662</v>
      </c>
      <c r="F110" s="13">
        <v>42699</v>
      </c>
      <c r="G110" s="27">
        <v>16323</v>
      </c>
      <c r="H110" s="22">
        <f t="shared" si="22"/>
        <v>44735.583333333336</v>
      </c>
      <c r="I110" s="23">
        <f t="shared" si="14"/>
        <v>3998</v>
      </c>
      <c r="J110" s="17" t="str">
        <f t="shared" si="17"/>
        <v>NOT DUE</v>
      </c>
      <c r="K110" s="33" t="s">
        <v>214</v>
      </c>
      <c r="L110" s="20"/>
    </row>
    <row r="111" spans="1:12" ht="18" customHeight="1">
      <c r="A111" s="17" t="s">
        <v>252</v>
      </c>
      <c r="B111" s="30" t="s">
        <v>258</v>
      </c>
      <c r="C111" s="29" t="s">
        <v>270</v>
      </c>
      <c r="D111" s="21">
        <v>32000</v>
      </c>
      <c r="E111" s="13">
        <v>41662</v>
      </c>
      <c r="F111" s="13">
        <v>43473</v>
      </c>
      <c r="G111" s="27">
        <v>28489</v>
      </c>
      <c r="H111" s="22">
        <f t="shared" si="22"/>
        <v>45242.5</v>
      </c>
      <c r="I111" s="23">
        <f t="shared" si="14"/>
        <v>16164</v>
      </c>
      <c r="J111" s="17" t="str">
        <f t="shared" si="17"/>
        <v>NOT DUE</v>
      </c>
      <c r="K111" s="20"/>
      <c r="L111" s="20"/>
    </row>
    <row r="112" spans="1:12" ht="18" customHeight="1">
      <c r="A112" s="17" t="s">
        <v>253</v>
      </c>
      <c r="B112" s="30" t="s">
        <v>259</v>
      </c>
      <c r="C112" s="29" t="s">
        <v>270</v>
      </c>
      <c r="D112" s="21">
        <v>32000</v>
      </c>
      <c r="E112" s="13">
        <v>41662</v>
      </c>
      <c r="F112" s="13">
        <v>43473</v>
      </c>
      <c r="G112" s="27">
        <v>28489</v>
      </c>
      <c r="H112" s="22">
        <f t="shared" si="22"/>
        <v>45242.5</v>
      </c>
      <c r="I112" s="23">
        <f t="shared" si="14"/>
        <v>16164</v>
      </c>
      <c r="J112" s="17" t="str">
        <f t="shared" si="17"/>
        <v>NOT DUE</v>
      </c>
      <c r="K112" s="20"/>
      <c r="L112" s="20"/>
    </row>
    <row r="113" spans="1:12" ht="18" customHeight="1">
      <c r="A113" s="17" t="s">
        <v>254</v>
      </c>
      <c r="B113" s="30" t="s">
        <v>260</v>
      </c>
      <c r="C113" s="29" t="s">
        <v>270</v>
      </c>
      <c r="D113" s="21">
        <v>32000</v>
      </c>
      <c r="E113" s="13">
        <v>41662</v>
      </c>
      <c r="F113" s="13">
        <v>43473</v>
      </c>
      <c r="G113" s="27">
        <v>28489</v>
      </c>
      <c r="H113" s="22">
        <f t="shared" si="22"/>
        <v>45242.5</v>
      </c>
      <c r="I113" s="23">
        <f t="shared" si="14"/>
        <v>16164</v>
      </c>
      <c r="J113" s="17" t="str">
        <f t="shared" si="17"/>
        <v>NOT DUE</v>
      </c>
      <c r="K113" s="20"/>
      <c r="L113" s="20"/>
    </row>
    <row r="114" spans="1:12" ht="18" customHeight="1">
      <c r="A114" s="17" t="s">
        <v>255</v>
      </c>
      <c r="B114" s="30" t="s">
        <v>261</v>
      </c>
      <c r="C114" s="29" t="s">
        <v>270</v>
      </c>
      <c r="D114" s="21">
        <v>32000</v>
      </c>
      <c r="E114" s="13">
        <v>41662</v>
      </c>
      <c r="F114" s="13">
        <v>43473</v>
      </c>
      <c r="G114" s="27">
        <v>28489</v>
      </c>
      <c r="H114" s="22">
        <f t="shared" si="22"/>
        <v>45242.5</v>
      </c>
      <c r="I114" s="23">
        <f t="shared" si="14"/>
        <v>16164</v>
      </c>
      <c r="J114" s="17" t="str">
        <f t="shared" si="17"/>
        <v>NOT DUE</v>
      </c>
      <c r="K114" s="20"/>
      <c r="L114" s="20"/>
    </row>
    <row r="115" spans="1:12" ht="18" customHeight="1">
      <c r="A115" s="17" t="s">
        <v>256</v>
      </c>
      <c r="B115" s="30" t="s">
        <v>262</v>
      </c>
      <c r="C115" s="29" t="s">
        <v>270</v>
      </c>
      <c r="D115" s="21">
        <v>32000</v>
      </c>
      <c r="E115" s="13">
        <v>41662</v>
      </c>
      <c r="F115" s="13">
        <v>43473</v>
      </c>
      <c r="G115" s="27">
        <v>28489</v>
      </c>
      <c r="H115" s="22">
        <f t="shared" si="22"/>
        <v>45242.5</v>
      </c>
      <c r="I115" s="23">
        <f t="shared" si="14"/>
        <v>16164</v>
      </c>
      <c r="J115" s="17" t="str">
        <f t="shared" si="17"/>
        <v>NOT DUE</v>
      </c>
      <c r="K115" s="20"/>
      <c r="L115" s="20"/>
    </row>
    <row r="116" spans="1:12" ht="18" customHeight="1">
      <c r="A116" s="17" t="s">
        <v>257</v>
      </c>
      <c r="B116" s="30" t="s">
        <v>263</v>
      </c>
      <c r="C116" s="29" t="s">
        <v>270</v>
      </c>
      <c r="D116" s="21">
        <v>32000</v>
      </c>
      <c r="E116" s="13">
        <v>41662</v>
      </c>
      <c r="F116" s="13">
        <v>43473</v>
      </c>
      <c r="G116" s="27">
        <v>28489</v>
      </c>
      <c r="H116" s="22">
        <f t="shared" si="22"/>
        <v>45242.5</v>
      </c>
      <c r="I116" s="23">
        <f t="shared" si="14"/>
        <v>16164</v>
      </c>
      <c r="J116" s="17" t="str">
        <f t="shared" si="17"/>
        <v>NOT DUE</v>
      </c>
      <c r="K116" s="20"/>
      <c r="L116" s="20"/>
    </row>
    <row r="117" spans="1:12" ht="27.75" customHeight="1">
      <c r="A117" s="17" t="s">
        <v>264</v>
      </c>
      <c r="B117" s="138" t="s">
        <v>4946</v>
      </c>
      <c r="C117" s="138" t="s">
        <v>277</v>
      </c>
      <c r="D117" s="21">
        <v>8000</v>
      </c>
      <c r="E117" s="13">
        <v>41662</v>
      </c>
      <c r="F117" s="215">
        <v>44553</v>
      </c>
      <c r="G117" s="216">
        <v>44046</v>
      </c>
      <c r="H117" s="22">
        <f>IF(I117&lt;=8000,$F$5+(I117/24),"error")</f>
        <v>44890.708333333336</v>
      </c>
      <c r="I117" s="23">
        <f t="shared" si="14"/>
        <v>7721</v>
      </c>
      <c r="J117" s="17" t="str">
        <f t="shared" si="17"/>
        <v>NOT DUE</v>
      </c>
      <c r="K117" s="20"/>
      <c r="L117" s="20" t="s">
        <v>5139</v>
      </c>
    </row>
    <row r="118" spans="1:12" ht="27.75" customHeight="1">
      <c r="A118" s="17" t="s">
        <v>265</v>
      </c>
      <c r="B118" s="138" t="s">
        <v>4947</v>
      </c>
      <c r="C118" s="138" t="s">
        <v>277</v>
      </c>
      <c r="D118" s="21">
        <v>8000</v>
      </c>
      <c r="E118" s="13">
        <v>41662</v>
      </c>
      <c r="F118" s="215">
        <v>44553</v>
      </c>
      <c r="G118" s="216">
        <v>44046</v>
      </c>
      <c r="H118" s="22">
        <f t="shared" ref="H118:H124" si="23">IF(I118&lt;=8000,$F$5+(I118/24),"error")</f>
        <v>44890.708333333336</v>
      </c>
      <c r="I118" s="23">
        <f t="shared" si="14"/>
        <v>7721</v>
      </c>
      <c r="J118" s="17" t="str">
        <f t="shared" si="17"/>
        <v>NOT DUE</v>
      </c>
      <c r="K118" s="20"/>
      <c r="L118" s="20" t="s">
        <v>5139</v>
      </c>
    </row>
    <row r="119" spans="1:12" ht="27.75" customHeight="1">
      <c r="A119" s="17" t="s">
        <v>266</v>
      </c>
      <c r="B119" s="138" t="s">
        <v>4948</v>
      </c>
      <c r="C119" s="138" t="s">
        <v>277</v>
      </c>
      <c r="D119" s="21">
        <v>8000</v>
      </c>
      <c r="E119" s="13">
        <v>41662</v>
      </c>
      <c r="F119" s="215">
        <v>44553</v>
      </c>
      <c r="G119" s="216">
        <v>44046</v>
      </c>
      <c r="H119" s="22">
        <f t="shared" si="23"/>
        <v>44890.708333333336</v>
      </c>
      <c r="I119" s="23">
        <f t="shared" si="14"/>
        <v>7721</v>
      </c>
      <c r="J119" s="17" t="str">
        <f t="shared" si="17"/>
        <v>NOT DUE</v>
      </c>
      <c r="K119" s="20"/>
      <c r="L119" s="20" t="s">
        <v>5139</v>
      </c>
    </row>
    <row r="120" spans="1:12" ht="27.75" customHeight="1">
      <c r="A120" s="17" t="s">
        <v>267</v>
      </c>
      <c r="B120" s="138" t="s">
        <v>4949</v>
      </c>
      <c r="C120" s="138" t="s">
        <v>277</v>
      </c>
      <c r="D120" s="21">
        <v>8000</v>
      </c>
      <c r="E120" s="13">
        <v>41662</v>
      </c>
      <c r="F120" s="215">
        <v>44553</v>
      </c>
      <c r="G120" s="216">
        <v>44046</v>
      </c>
      <c r="H120" s="22">
        <f t="shared" si="23"/>
        <v>44890.708333333336</v>
      </c>
      <c r="I120" s="23">
        <f t="shared" ref="I120:I132" si="24">D120-($F$4-G120)</f>
        <v>7721</v>
      </c>
      <c r="J120" s="17" t="str">
        <f t="shared" si="17"/>
        <v>NOT DUE</v>
      </c>
      <c r="K120" s="20"/>
      <c r="L120" s="20" t="s">
        <v>5139</v>
      </c>
    </row>
    <row r="121" spans="1:12" ht="27.75" customHeight="1">
      <c r="A121" s="17" t="s">
        <v>268</v>
      </c>
      <c r="B121" s="138" t="s">
        <v>4950</v>
      </c>
      <c r="C121" s="138" t="s">
        <v>277</v>
      </c>
      <c r="D121" s="21">
        <v>8000</v>
      </c>
      <c r="E121" s="13">
        <v>41662</v>
      </c>
      <c r="F121" s="215">
        <v>44553</v>
      </c>
      <c r="G121" s="216">
        <v>44046</v>
      </c>
      <c r="H121" s="22">
        <f t="shared" si="23"/>
        <v>44890.708333333336</v>
      </c>
      <c r="I121" s="23">
        <f t="shared" si="24"/>
        <v>7721</v>
      </c>
      <c r="J121" s="17" t="str">
        <f t="shared" si="17"/>
        <v>NOT DUE</v>
      </c>
      <c r="K121" s="20"/>
      <c r="L121" s="20" t="s">
        <v>5139</v>
      </c>
    </row>
    <row r="122" spans="1:12" ht="27.75" customHeight="1">
      <c r="A122" s="17" t="s">
        <v>269</v>
      </c>
      <c r="B122" s="138" t="s">
        <v>4951</v>
      </c>
      <c r="C122" s="138" t="s">
        <v>277</v>
      </c>
      <c r="D122" s="21">
        <v>8000</v>
      </c>
      <c r="E122" s="13">
        <v>41662</v>
      </c>
      <c r="F122" s="215">
        <v>44553</v>
      </c>
      <c r="G122" s="216">
        <v>44046</v>
      </c>
      <c r="H122" s="22">
        <f t="shared" si="23"/>
        <v>44890.708333333336</v>
      </c>
      <c r="I122" s="23">
        <f t="shared" si="24"/>
        <v>7721</v>
      </c>
      <c r="J122" s="17" t="str">
        <f t="shared" si="17"/>
        <v>NOT DUE</v>
      </c>
      <c r="K122" s="20"/>
      <c r="L122" s="20" t="s">
        <v>5139</v>
      </c>
    </row>
    <row r="123" spans="1:12" ht="27.75" customHeight="1">
      <c r="A123" s="17" t="s">
        <v>271</v>
      </c>
      <c r="B123" s="138" t="s">
        <v>4952</v>
      </c>
      <c r="C123" s="139" t="s">
        <v>277</v>
      </c>
      <c r="D123" s="141">
        <v>8000</v>
      </c>
      <c r="E123" s="144">
        <v>41662</v>
      </c>
      <c r="F123" s="215">
        <v>44553</v>
      </c>
      <c r="G123" s="216">
        <v>44046</v>
      </c>
      <c r="H123" s="22">
        <f t="shared" si="23"/>
        <v>44890.708333333336</v>
      </c>
      <c r="I123" s="142">
        <f t="shared" si="24"/>
        <v>7721</v>
      </c>
      <c r="J123" s="140" t="str">
        <f t="shared" si="17"/>
        <v>NOT DUE</v>
      </c>
      <c r="K123" s="143"/>
      <c r="L123" s="20" t="s">
        <v>5139</v>
      </c>
    </row>
    <row r="124" spans="1:12" ht="27.75" customHeight="1">
      <c r="A124" s="17" t="s">
        <v>272</v>
      </c>
      <c r="B124" s="138" t="s">
        <v>4953</v>
      </c>
      <c r="C124" s="139" t="s">
        <v>277</v>
      </c>
      <c r="D124" s="141">
        <v>8000</v>
      </c>
      <c r="E124" s="144">
        <v>41662</v>
      </c>
      <c r="F124" s="215">
        <v>44553</v>
      </c>
      <c r="G124" s="216">
        <v>44046</v>
      </c>
      <c r="H124" s="22">
        <f t="shared" si="23"/>
        <v>44890.708333333336</v>
      </c>
      <c r="I124" s="142">
        <f t="shared" si="24"/>
        <v>7721</v>
      </c>
      <c r="J124" s="140" t="str">
        <f t="shared" si="17"/>
        <v>NOT DUE</v>
      </c>
      <c r="K124" s="143"/>
      <c r="L124" s="20" t="s">
        <v>5139</v>
      </c>
    </row>
    <row r="125" spans="1:12" ht="35.1" customHeight="1">
      <c r="A125" s="17" t="s">
        <v>273</v>
      </c>
      <c r="B125" s="138" t="s">
        <v>4946</v>
      </c>
      <c r="C125" s="138" t="s">
        <v>278</v>
      </c>
      <c r="D125" s="21">
        <v>32000</v>
      </c>
      <c r="E125" s="13">
        <v>41662</v>
      </c>
      <c r="F125" s="13">
        <v>42699</v>
      </c>
      <c r="G125" s="27">
        <v>16323</v>
      </c>
      <c r="H125" s="22">
        <f t="shared" ref="H125:H132" si="25">IF(I125&lt;=32000,$F$5+(I125/24),"error")</f>
        <v>44735.583333333336</v>
      </c>
      <c r="I125" s="23">
        <f t="shared" si="24"/>
        <v>3998</v>
      </c>
      <c r="J125" s="17" t="str">
        <f t="shared" si="17"/>
        <v>NOT DUE</v>
      </c>
      <c r="K125" s="33" t="s">
        <v>285</v>
      </c>
      <c r="L125" s="125"/>
    </row>
    <row r="126" spans="1:12" ht="35.1" customHeight="1">
      <c r="A126" s="17" t="s">
        <v>274</v>
      </c>
      <c r="B126" s="138" t="s">
        <v>4947</v>
      </c>
      <c r="C126" s="138" t="s">
        <v>278</v>
      </c>
      <c r="D126" s="21">
        <v>32000</v>
      </c>
      <c r="E126" s="13">
        <v>41662</v>
      </c>
      <c r="F126" s="13">
        <v>43471</v>
      </c>
      <c r="G126" s="27">
        <v>28489</v>
      </c>
      <c r="H126" s="22">
        <f t="shared" si="25"/>
        <v>45242.5</v>
      </c>
      <c r="I126" s="23">
        <f t="shared" si="24"/>
        <v>16164</v>
      </c>
      <c r="J126" s="17" t="str">
        <f t="shared" si="17"/>
        <v>NOT DUE</v>
      </c>
      <c r="K126" s="33" t="s">
        <v>285</v>
      </c>
      <c r="L126" s="125"/>
    </row>
    <row r="127" spans="1:12" ht="35.1" customHeight="1">
      <c r="A127" s="17" t="s">
        <v>275</v>
      </c>
      <c r="B127" s="138" t="s">
        <v>4948</v>
      </c>
      <c r="C127" s="138" t="s">
        <v>278</v>
      </c>
      <c r="D127" s="21">
        <v>32000</v>
      </c>
      <c r="E127" s="13">
        <v>41662</v>
      </c>
      <c r="F127" s="13">
        <v>42699</v>
      </c>
      <c r="G127" s="27">
        <v>16323</v>
      </c>
      <c r="H127" s="22">
        <f t="shared" si="25"/>
        <v>44735.583333333336</v>
      </c>
      <c r="I127" s="23">
        <f t="shared" si="24"/>
        <v>3998</v>
      </c>
      <c r="J127" s="17" t="str">
        <f t="shared" si="17"/>
        <v>NOT DUE</v>
      </c>
      <c r="K127" s="33" t="s">
        <v>285</v>
      </c>
      <c r="L127" s="125"/>
    </row>
    <row r="128" spans="1:12" ht="35.1" customHeight="1">
      <c r="A128" s="17" t="s">
        <v>276</v>
      </c>
      <c r="B128" s="138" t="s">
        <v>4949</v>
      </c>
      <c r="C128" s="138" t="s">
        <v>278</v>
      </c>
      <c r="D128" s="21">
        <v>32000</v>
      </c>
      <c r="E128" s="13">
        <v>41662</v>
      </c>
      <c r="F128" s="13">
        <v>43471</v>
      </c>
      <c r="G128" s="27">
        <v>28489</v>
      </c>
      <c r="H128" s="22">
        <f t="shared" si="25"/>
        <v>45242.5</v>
      </c>
      <c r="I128" s="23">
        <f t="shared" si="24"/>
        <v>16164</v>
      </c>
      <c r="J128" s="17" t="str">
        <f t="shared" si="17"/>
        <v>NOT DUE</v>
      </c>
      <c r="K128" s="33" t="s">
        <v>285</v>
      </c>
      <c r="L128" s="125"/>
    </row>
    <row r="129" spans="1:12" ht="35.1" customHeight="1">
      <c r="A129" s="17" t="s">
        <v>279</v>
      </c>
      <c r="B129" s="138" t="s">
        <v>4950</v>
      </c>
      <c r="C129" s="138" t="s">
        <v>278</v>
      </c>
      <c r="D129" s="21">
        <v>32000</v>
      </c>
      <c r="E129" s="13">
        <v>41662</v>
      </c>
      <c r="F129" s="13">
        <v>43471</v>
      </c>
      <c r="G129" s="27">
        <v>28489</v>
      </c>
      <c r="H129" s="22">
        <f t="shared" si="25"/>
        <v>45242.5</v>
      </c>
      <c r="I129" s="23">
        <f t="shared" si="24"/>
        <v>16164</v>
      </c>
      <c r="J129" s="17" t="str">
        <f t="shared" si="17"/>
        <v>NOT DUE</v>
      </c>
      <c r="K129" s="33" t="s">
        <v>285</v>
      </c>
      <c r="L129" s="125"/>
    </row>
    <row r="130" spans="1:12" ht="35.1" customHeight="1">
      <c r="A130" s="17" t="s">
        <v>280</v>
      </c>
      <c r="B130" s="138" t="s">
        <v>4951</v>
      </c>
      <c r="C130" s="138" t="s">
        <v>278</v>
      </c>
      <c r="D130" s="21">
        <v>32000</v>
      </c>
      <c r="E130" s="13">
        <v>41662</v>
      </c>
      <c r="F130" s="13">
        <v>42699</v>
      </c>
      <c r="G130" s="27">
        <v>16323</v>
      </c>
      <c r="H130" s="22">
        <f t="shared" si="25"/>
        <v>44735.583333333336</v>
      </c>
      <c r="I130" s="23">
        <f t="shared" si="24"/>
        <v>3998</v>
      </c>
      <c r="J130" s="17" t="str">
        <f t="shared" si="17"/>
        <v>NOT DUE</v>
      </c>
      <c r="K130" s="33" t="s">
        <v>285</v>
      </c>
      <c r="L130" s="125"/>
    </row>
    <row r="131" spans="1:12" ht="35.1" customHeight="1">
      <c r="A131" s="17" t="s">
        <v>281</v>
      </c>
      <c r="B131" s="138" t="s">
        <v>4952</v>
      </c>
      <c r="C131" s="138" t="s">
        <v>278</v>
      </c>
      <c r="D131" s="147">
        <v>32000</v>
      </c>
      <c r="E131" s="13">
        <v>41662</v>
      </c>
      <c r="F131" s="13">
        <v>43471</v>
      </c>
      <c r="G131" s="27">
        <v>28489</v>
      </c>
      <c r="H131" s="22">
        <f t="shared" si="25"/>
        <v>45242.5</v>
      </c>
      <c r="I131" s="145">
        <f t="shared" si="24"/>
        <v>16164</v>
      </c>
      <c r="J131" s="136" t="str">
        <f t="shared" si="17"/>
        <v>NOT DUE</v>
      </c>
      <c r="K131" s="146" t="s">
        <v>285</v>
      </c>
      <c r="L131" s="125"/>
    </row>
    <row r="132" spans="1:12" ht="35.1" customHeight="1">
      <c r="A132" s="17" t="s">
        <v>282</v>
      </c>
      <c r="B132" s="138" t="s">
        <v>4953</v>
      </c>
      <c r="C132" s="138" t="s">
        <v>278</v>
      </c>
      <c r="D132" s="147">
        <v>32000</v>
      </c>
      <c r="E132" s="13">
        <v>41662</v>
      </c>
      <c r="F132" s="13">
        <v>43471</v>
      </c>
      <c r="G132" s="27">
        <v>28489</v>
      </c>
      <c r="H132" s="22">
        <f t="shared" si="25"/>
        <v>45242.5</v>
      </c>
      <c r="I132" s="145">
        <f t="shared" si="24"/>
        <v>16164</v>
      </c>
      <c r="J132" s="136" t="str">
        <f t="shared" si="17"/>
        <v>NOT DUE</v>
      </c>
      <c r="K132" s="146" t="s">
        <v>285</v>
      </c>
      <c r="L132" s="125"/>
    </row>
    <row r="133" spans="1:12" ht="38.25" customHeight="1">
      <c r="A133" s="17" t="s">
        <v>283</v>
      </c>
      <c r="B133" s="29" t="s">
        <v>286</v>
      </c>
      <c r="C133" s="31" t="s">
        <v>288</v>
      </c>
      <c r="D133" s="21">
        <v>8000</v>
      </c>
      <c r="E133" s="13">
        <v>41662</v>
      </c>
      <c r="F133" s="13">
        <v>43980</v>
      </c>
      <c r="G133" s="27">
        <v>36708</v>
      </c>
      <c r="H133" s="22">
        <f>IF(I133&lt;=8000,$F$5+(I133/24),"error")</f>
        <v>44584.958333333336</v>
      </c>
      <c r="I133" s="23">
        <f>D133-($F$4-G133)</f>
        <v>383</v>
      </c>
      <c r="J133" s="17" t="str">
        <f t="shared" si="17"/>
        <v>NOT DUE</v>
      </c>
      <c r="K133" s="34" t="s">
        <v>289</v>
      </c>
      <c r="L133" s="20" t="s">
        <v>4518</v>
      </c>
    </row>
    <row r="134" spans="1:12" ht="39">
      <c r="A134" s="17" t="s">
        <v>284</v>
      </c>
      <c r="B134" s="26" t="s">
        <v>292</v>
      </c>
      <c r="C134" s="31" t="s">
        <v>294</v>
      </c>
      <c r="D134" s="17" t="s">
        <v>1</v>
      </c>
      <c r="E134" s="13">
        <v>41662</v>
      </c>
      <c r="F134" s="13">
        <v>44569</v>
      </c>
      <c r="G134" s="155"/>
      <c r="H134" s="15">
        <f>DATE(YEAR(F134),MONTH(F134),DAY(F134)+1)</f>
        <v>44570</v>
      </c>
      <c r="I134" s="16">
        <f ca="1">IF(ISBLANK(H134),"",H134-DATE(YEAR(NOW()),MONTH(NOW()),DAY(NOW())))</f>
        <v>0</v>
      </c>
      <c r="J134" s="17" t="str">
        <f t="shared" ca="1" si="17"/>
        <v>DUE</v>
      </c>
      <c r="K134" s="34" t="s">
        <v>295</v>
      </c>
      <c r="L134" s="203" t="s">
        <v>5053</v>
      </c>
    </row>
    <row r="135" spans="1:12" ht="19.5" customHeight="1">
      <c r="A135" s="17" t="s">
        <v>287</v>
      </c>
      <c r="B135" s="25" t="s">
        <v>296</v>
      </c>
      <c r="C135" s="31" t="s">
        <v>294</v>
      </c>
      <c r="D135" s="21">
        <v>8000</v>
      </c>
      <c r="E135" s="13">
        <v>41662</v>
      </c>
      <c r="F135" s="215">
        <v>44553</v>
      </c>
      <c r="G135" s="27">
        <v>44048</v>
      </c>
      <c r="H135" s="22">
        <f t="shared" ref="H135:H136" si="26">IF(I135&lt;=8000,$F$5+(I135/24),"error")</f>
        <v>44890.791666666664</v>
      </c>
      <c r="I135" s="23">
        <f t="shared" ref="I135:I159" si="27">D135-($F$4-G135)</f>
        <v>7723</v>
      </c>
      <c r="J135" s="17" t="str">
        <f t="shared" si="17"/>
        <v>NOT DUE</v>
      </c>
      <c r="K135" s="33"/>
      <c r="L135" s="20" t="s">
        <v>4518</v>
      </c>
    </row>
    <row r="136" spans="1:12" ht="21.75" customHeight="1">
      <c r="A136" s="17" t="s">
        <v>290</v>
      </c>
      <c r="B136" s="31" t="s">
        <v>298</v>
      </c>
      <c r="C136" s="31" t="s">
        <v>277</v>
      </c>
      <c r="D136" s="42">
        <v>8000</v>
      </c>
      <c r="E136" s="13">
        <v>41662</v>
      </c>
      <c r="F136" s="215">
        <v>44553</v>
      </c>
      <c r="G136" s="27">
        <v>44048</v>
      </c>
      <c r="H136" s="22">
        <f t="shared" si="26"/>
        <v>44890.791666666664</v>
      </c>
      <c r="I136" s="23">
        <f t="shared" si="27"/>
        <v>7723</v>
      </c>
      <c r="J136" s="17" t="str">
        <f t="shared" ref="J136:J199" si="28">IF(I136="","",IF(I136=0,"DUE",IF(I136&lt;0,"OVERDUE","NOT DUE")))</f>
        <v>NOT DUE</v>
      </c>
      <c r="K136" s="33" t="s">
        <v>315</v>
      </c>
      <c r="L136" s="20" t="s">
        <v>4518</v>
      </c>
    </row>
    <row r="137" spans="1:12" ht="20.25" customHeight="1">
      <c r="A137" s="17" t="s">
        <v>291</v>
      </c>
      <c r="B137" s="31" t="s">
        <v>299</v>
      </c>
      <c r="C137" s="31" t="s">
        <v>316</v>
      </c>
      <c r="D137" s="42">
        <v>4000</v>
      </c>
      <c r="E137" s="13">
        <v>41662</v>
      </c>
      <c r="F137" s="13">
        <v>44532</v>
      </c>
      <c r="G137" s="27">
        <v>43669</v>
      </c>
      <c r="H137" s="22">
        <f>IF(I137&lt;=4000,$F$5+(I137/24),"error")</f>
        <v>44708.333333333336</v>
      </c>
      <c r="I137" s="23">
        <f t="shared" si="27"/>
        <v>3344</v>
      </c>
      <c r="J137" s="17" t="str">
        <f t="shared" si="28"/>
        <v>NOT DUE</v>
      </c>
      <c r="K137" s="33" t="s">
        <v>317</v>
      </c>
      <c r="L137" s="20" t="s">
        <v>4518</v>
      </c>
    </row>
    <row r="138" spans="1:12" ht="26.45" customHeight="1">
      <c r="A138" s="17" t="s">
        <v>293</v>
      </c>
      <c r="B138" s="31" t="s">
        <v>300</v>
      </c>
      <c r="C138" s="31" t="s">
        <v>318</v>
      </c>
      <c r="D138" s="42">
        <v>8000</v>
      </c>
      <c r="E138" s="13">
        <v>41662</v>
      </c>
      <c r="F138" s="13">
        <v>44553</v>
      </c>
      <c r="G138" s="27">
        <v>44048</v>
      </c>
      <c r="H138" s="22">
        <f>IF(I138&lt;=8000,$F$5+(I138/24),"error")</f>
        <v>44890.791666666664</v>
      </c>
      <c r="I138" s="23">
        <f t="shared" si="27"/>
        <v>7723</v>
      </c>
      <c r="J138" s="17" t="str">
        <f t="shared" si="28"/>
        <v>NOT DUE</v>
      </c>
      <c r="K138" s="33" t="s">
        <v>319</v>
      </c>
      <c r="L138" s="20" t="s">
        <v>4518</v>
      </c>
    </row>
    <row r="139" spans="1:12" ht="25.5">
      <c r="A139" s="17" t="s">
        <v>297</v>
      </c>
      <c r="B139" s="31" t="s">
        <v>301</v>
      </c>
      <c r="C139" s="31" t="s">
        <v>318</v>
      </c>
      <c r="D139" s="42">
        <v>4000</v>
      </c>
      <c r="E139" s="13">
        <v>41662</v>
      </c>
      <c r="F139" s="13"/>
      <c r="G139" s="27"/>
      <c r="H139" s="22" t="str">
        <f>IF(I139&lt;=4000,F139+(D139/24),"error")</f>
        <v>error</v>
      </c>
      <c r="I139" s="23" t="s">
        <v>5165</v>
      </c>
      <c r="J139" s="17" t="str">
        <f t="shared" si="28"/>
        <v>NOT DUE</v>
      </c>
      <c r="K139" s="33" t="s">
        <v>320</v>
      </c>
      <c r="L139" s="20"/>
    </row>
    <row r="140" spans="1:12" ht="25.5">
      <c r="A140" s="17" t="s">
        <v>303</v>
      </c>
      <c r="B140" s="31" t="s">
        <v>302</v>
      </c>
      <c r="C140" s="31" t="s">
        <v>312</v>
      </c>
      <c r="D140" s="42">
        <v>6000</v>
      </c>
      <c r="E140" s="13">
        <v>41662</v>
      </c>
      <c r="F140" s="13">
        <v>44235</v>
      </c>
      <c r="G140" s="27">
        <v>39713</v>
      </c>
      <c r="H140" s="22">
        <f>IF(I140&lt;=6000,$F$5+(I140/24),"error")</f>
        <v>44626.833333333336</v>
      </c>
      <c r="I140" s="23">
        <f t="shared" si="27"/>
        <v>1388</v>
      </c>
      <c r="J140" s="17" t="str">
        <f t="shared" si="28"/>
        <v>NOT DUE</v>
      </c>
      <c r="K140" s="33"/>
      <c r="L140" s="20"/>
    </row>
    <row r="141" spans="1:12" ht="26.45" customHeight="1">
      <c r="A141" s="17" t="s">
        <v>304</v>
      </c>
      <c r="B141" s="31" t="s">
        <v>310</v>
      </c>
      <c r="C141" s="31" t="s">
        <v>313</v>
      </c>
      <c r="D141" s="21">
        <v>32000</v>
      </c>
      <c r="E141" s="13">
        <v>41662</v>
      </c>
      <c r="F141" s="13">
        <v>43472</v>
      </c>
      <c r="G141" s="27">
        <v>28489</v>
      </c>
      <c r="H141" s="22">
        <f>IF(I141&lt;=32000,$F$5+(I141/24),"error")</f>
        <v>45242.5</v>
      </c>
      <c r="I141" s="23">
        <f t="shared" si="27"/>
        <v>16164</v>
      </c>
      <c r="J141" s="17" t="str">
        <f t="shared" si="28"/>
        <v>NOT DUE</v>
      </c>
      <c r="K141" s="31" t="s">
        <v>314</v>
      </c>
      <c r="L141" s="20" t="s">
        <v>4519</v>
      </c>
    </row>
    <row r="142" spans="1:12" ht="26.45" customHeight="1">
      <c r="A142" s="17" t="s">
        <v>305</v>
      </c>
      <c r="B142" s="31" t="s">
        <v>311</v>
      </c>
      <c r="C142" s="31" t="s">
        <v>313</v>
      </c>
      <c r="D142" s="21">
        <v>32000</v>
      </c>
      <c r="E142" s="13">
        <v>41662</v>
      </c>
      <c r="F142" s="13">
        <v>43472</v>
      </c>
      <c r="G142" s="27">
        <v>28489</v>
      </c>
      <c r="H142" s="22">
        <f t="shared" ref="H142:H144" si="29">IF(I142&lt;=32000,$F$5+(I142/24),"error")</f>
        <v>45242.5</v>
      </c>
      <c r="I142" s="23">
        <f t="shared" si="27"/>
        <v>16164</v>
      </c>
      <c r="J142" s="17" t="str">
        <f t="shared" si="28"/>
        <v>NOT DUE</v>
      </c>
      <c r="K142" s="31" t="s">
        <v>314</v>
      </c>
      <c r="L142" s="20" t="s">
        <v>4519</v>
      </c>
    </row>
    <row r="143" spans="1:12" ht="26.45" customHeight="1">
      <c r="A143" s="17" t="s">
        <v>306</v>
      </c>
      <c r="B143" s="31" t="s">
        <v>361</v>
      </c>
      <c r="C143" s="31" t="s">
        <v>313</v>
      </c>
      <c r="D143" s="21">
        <v>32000</v>
      </c>
      <c r="E143" s="13">
        <v>41662</v>
      </c>
      <c r="F143" s="13">
        <v>43472</v>
      </c>
      <c r="G143" s="27">
        <v>28489</v>
      </c>
      <c r="H143" s="22">
        <f t="shared" si="29"/>
        <v>45242.5</v>
      </c>
      <c r="I143" s="23">
        <f t="shared" si="27"/>
        <v>16164</v>
      </c>
      <c r="J143" s="17" t="str">
        <f t="shared" si="28"/>
        <v>NOT DUE</v>
      </c>
      <c r="K143" s="31" t="s">
        <v>314</v>
      </c>
      <c r="L143" s="20" t="s">
        <v>4519</v>
      </c>
    </row>
    <row r="144" spans="1:12" ht="25.5">
      <c r="A144" s="17" t="s">
        <v>307</v>
      </c>
      <c r="B144" s="31" t="s">
        <v>321</v>
      </c>
      <c r="C144" s="31" t="s">
        <v>341</v>
      </c>
      <c r="D144" s="21">
        <v>32000</v>
      </c>
      <c r="E144" s="13">
        <v>41662</v>
      </c>
      <c r="F144" s="13">
        <v>43471</v>
      </c>
      <c r="G144" s="27">
        <v>28489</v>
      </c>
      <c r="H144" s="22">
        <f t="shared" si="29"/>
        <v>45242.5</v>
      </c>
      <c r="I144" s="23">
        <f t="shared" si="27"/>
        <v>16164</v>
      </c>
      <c r="J144" s="17" t="str">
        <f t="shared" si="28"/>
        <v>NOT DUE</v>
      </c>
      <c r="K144" s="33"/>
      <c r="L144" s="20"/>
    </row>
    <row r="145" spans="1:12" ht="18.75" customHeight="1">
      <c r="A145" s="17" t="s">
        <v>308</v>
      </c>
      <c r="B145" s="31" t="s">
        <v>322</v>
      </c>
      <c r="C145" s="31" t="s">
        <v>2956</v>
      </c>
      <c r="D145" s="42">
        <v>4000</v>
      </c>
      <c r="E145" s="13">
        <v>41662</v>
      </c>
      <c r="F145" s="13">
        <v>44368</v>
      </c>
      <c r="G145" s="27">
        <v>41453</v>
      </c>
      <c r="H145" s="22">
        <f>IF(I145&lt;=4000,$F$5+(I145/24),"error")</f>
        <v>44616</v>
      </c>
      <c r="I145" s="23">
        <f t="shared" si="27"/>
        <v>1128</v>
      </c>
      <c r="J145" s="17" t="str">
        <f t="shared" si="28"/>
        <v>NOT DUE</v>
      </c>
      <c r="K145" s="33"/>
      <c r="L145" s="20" t="s">
        <v>5238</v>
      </c>
    </row>
    <row r="146" spans="1:12" ht="18.75" customHeight="1">
      <c r="A146" s="17" t="s">
        <v>309</v>
      </c>
      <c r="B146" s="31" t="s">
        <v>323</v>
      </c>
      <c r="C146" s="31" t="s">
        <v>2956</v>
      </c>
      <c r="D146" s="42">
        <v>4000</v>
      </c>
      <c r="E146" s="13">
        <v>41662</v>
      </c>
      <c r="F146" s="13">
        <v>44368</v>
      </c>
      <c r="G146" s="27">
        <v>41453</v>
      </c>
      <c r="H146" s="22">
        <f t="shared" ref="H146:H153" si="30">IF(I146&lt;=4000,$F$5+(I146/24),"error")</f>
        <v>44616</v>
      </c>
      <c r="I146" s="23">
        <f t="shared" si="27"/>
        <v>1128</v>
      </c>
      <c r="J146" s="17" t="str">
        <f t="shared" si="28"/>
        <v>NOT DUE</v>
      </c>
      <c r="K146" s="33"/>
      <c r="L146" s="20" t="s">
        <v>5239</v>
      </c>
    </row>
    <row r="147" spans="1:12" ht="18.75" customHeight="1">
      <c r="A147" s="17" t="s">
        <v>328</v>
      </c>
      <c r="B147" s="31" t="s">
        <v>324</v>
      </c>
      <c r="C147" s="31" t="s">
        <v>2956</v>
      </c>
      <c r="D147" s="42">
        <v>4000</v>
      </c>
      <c r="E147" s="13">
        <v>41662</v>
      </c>
      <c r="F147" s="13">
        <v>44368</v>
      </c>
      <c r="G147" s="27">
        <v>41453</v>
      </c>
      <c r="H147" s="22">
        <f t="shared" si="30"/>
        <v>44616</v>
      </c>
      <c r="I147" s="23">
        <f t="shared" si="27"/>
        <v>1128</v>
      </c>
      <c r="J147" s="17" t="str">
        <f t="shared" si="28"/>
        <v>NOT DUE</v>
      </c>
      <c r="K147" s="33"/>
      <c r="L147" s="20" t="s">
        <v>5240</v>
      </c>
    </row>
    <row r="148" spans="1:12" ht="18.75" customHeight="1">
      <c r="A148" s="17" t="s">
        <v>329</v>
      </c>
      <c r="B148" s="31" t="s">
        <v>325</v>
      </c>
      <c r="C148" s="31" t="s">
        <v>2956</v>
      </c>
      <c r="D148" s="42">
        <v>4000</v>
      </c>
      <c r="E148" s="13">
        <v>41662</v>
      </c>
      <c r="F148" s="13">
        <v>44368</v>
      </c>
      <c r="G148" s="27">
        <v>41453</v>
      </c>
      <c r="H148" s="22">
        <f t="shared" si="30"/>
        <v>44616</v>
      </c>
      <c r="I148" s="23">
        <f t="shared" si="27"/>
        <v>1128</v>
      </c>
      <c r="J148" s="17" t="str">
        <f t="shared" si="28"/>
        <v>NOT DUE</v>
      </c>
      <c r="K148" s="33"/>
      <c r="L148" s="20" t="s">
        <v>5241</v>
      </c>
    </row>
    <row r="149" spans="1:12" ht="18.75" customHeight="1">
      <c r="A149" s="17" t="s">
        <v>330</v>
      </c>
      <c r="B149" s="31" t="s">
        <v>326</v>
      </c>
      <c r="C149" s="31" t="s">
        <v>2956</v>
      </c>
      <c r="D149" s="42">
        <v>4000</v>
      </c>
      <c r="E149" s="13">
        <v>41662</v>
      </c>
      <c r="F149" s="13">
        <v>44368</v>
      </c>
      <c r="G149" s="27">
        <v>41453</v>
      </c>
      <c r="H149" s="22">
        <f t="shared" si="30"/>
        <v>44616</v>
      </c>
      <c r="I149" s="23">
        <f t="shared" si="27"/>
        <v>1128</v>
      </c>
      <c r="J149" s="17" t="str">
        <f t="shared" si="28"/>
        <v>NOT DUE</v>
      </c>
      <c r="K149" s="33"/>
      <c r="L149" s="20" t="s">
        <v>5242</v>
      </c>
    </row>
    <row r="150" spans="1:12" ht="18.75" customHeight="1">
      <c r="A150" s="17" t="s">
        <v>331</v>
      </c>
      <c r="B150" s="31" t="s">
        <v>327</v>
      </c>
      <c r="C150" s="31" t="s">
        <v>2956</v>
      </c>
      <c r="D150" s="42">
        <v>4000</v>
      </c>
      <c r="E150" s="13">
        <v>41662</v>
      </c>
      <c r="F150" s="13">
        <v>44368</v>
      </c>
      <c r="G150" s="27">
        <v>41453</v>
      </c>
      <c r="H150" s="22">
        <f t="shared" si="30"/>
        <v>44616</v>
      </c>
      <c r="I150" s="23">
        <f t="shared" si="27"/>
        <v>1128</v>
      </c>
      <c r="J150" s="17" t="str">
        <f t="shared" si="28"/>
        <v>NOT DUE</v>
      </c>
      <c r="K150" s="33"/>
      <c r="L150" s="20" t="s">
        <v>5243</v>
      </c>
    </row>
    <row r="151" spans="1:12" ht="18.75" customHeight="1">
      <c r="A151" s="17" t="s">
        <v>332</v>
      </c>
      <c r="B151" s="31" t="s">
        <v>2953</v>
      </c>
      <c r="C151" s="31" t="s">
        <v>2956</v>
      </c>
      <c r="D151" s="42">
        <v>4000</v>
      </c>
      <c r="E151" s="13">
        <v>41662</v>
      </c>
      <c r="F151" s="13">
        <v>44368</v>
      </c>
      <c r="G151" s="27">
        <v>41453</v>
      </c>
      <c r="H151" s="22">
        <f t="shared" si="30"/>
        <v>44616</v>
      </c>
      <c r="I151" s="23">
        <f t="shared" si="27"/>
        <v>1128</v>
      </c>
      <c r="J151" s="17" t="str">
        <f t="shared" si="28"/>
        <v>NOT DUE</v>
      </c>
      <c r="K151" s="33"/>
      <c r="L151" s="20" t="s">
        <v>5244</v>
      </c>
    </row>
    <row r="152" spans="1:12" ht="18.75" customHeight="1">
      <c r="A152" s="17" t="s">
        <v>333</v>
      </c>
      <c r="B152" s="31" t="s">
        <v>2954</v>
      </c>
      <c r="C152" s="31" t="s">
        <v>2956</v>
      </c>
      <c r="D152" s="42">
        <v>4000</v>
      </c>
      <c r="E152" s="13">
        <v>41662</v>
      </c>
      <c r="F152" s="13">
        <v>44368</v>
      </c>
      <c r="G152" s="27">
        <v>41453</v>
      </c>
      <c r="H152" s="22">
        <f t="shared" si="30"/>
        <v>44616</v>
      </c>
      <c r="I152" s="23">
        <f t="shared" si="27"/>
        <v>1128</v>
      </c>
      <c r="J152" s="17" t="str">
        <f t="shared" si="28"/>
        <v>NOT DUE</v>
      </c>
      <c r="K152" s="33"/>
      <c r="L152" s="20" t="s">
        <v>5245</v>
      </c>
    </row>
    <row r="153" spans="1:12" ht="18.75" customHeight="1">
      <c r="A153" s="17" t="s">
        <v>334</v>
      </c>
      <c r="B153" s="31" t="s">
        <v>2955</v>
      </c>
      <c r="C153" s="31" t="s">
        <v>2956</v>
      </c>
      <c r="D153" s="42">
        <v>4000</v>
      </c>
      <c r="E153" s="13">
        <v>41662</v>
      </c>
      <c r="F153" s="13">
        <v>44368</v>
      </c>
      <c r="G153" s="27">
        <v>41453</v>
      </c>
      <c r="H153" s="22">
        <f t="shared" si="30"/>
        <v>44616</v>
      </c>
      <c r="I153" s="23">
        <f t="shared" si="27"/>
        <v>1128</v>
      </c>
      <c r="J153" s="17" t="str">
        <f t="shared" si="28"/>
        <v>NOT DUE</v>
      </c>
      <c r="K153" s="33"/>
      <c r="L153" s="20" t="s">
        <v>5246</v>
      </c>
    </row>
    <row r="154" spans="1:12" ht="25.5">
      <c r="A154" s="17" t="s">
        <v>335</v>
      </c>
      <c r="B154" s="31" t="s">
        <v>322</v>
      </c>
      <c r="C154" s="31" t="s">
        <v>342</v>
      </c>
      <c r="D154" s="21">
        <v>32000</v>
      </c>
      <c r="E154" s="13">
        <v>41662</v>
      </c>
      <c r="F154" s="13">
        <v>43472</v>
      </c>
      <c r="G154" s="27">
        <v>28489</v>
      </c>
      <c r="H154" s="22">
        <f>IF(I154&lt;=32000,$F$5+(I154/24),"error")</f>
        <v>45242.5</v>
      </c>
      <c r="I154" s="23">
        <f t="shared" si="27"/>
        <v>16164</v>
      </c>
      <c r="J154" s="17" t="str">
        <f t="shared" si="28"/>
        <v>NOT DUE</v>
      </c>
      <c r="K154" s="31" t="s">
        <v>343</v>
      </c>
      <c r="L154" s="20"/>
    </row>
    <row r="155" spans="1:12" ht="25.5">
      <c r="A155" s="17" t="s">
        <v>336</v>
      </c>
      <c r="B155" s="31" t="s">
        <v>323</v>
      </c>
      <c r="C155" s="31" t="s">
        <v>342</v>
      </c>
      <c r="D155" s="21">
        <v>32000</v>
      </c>
      <c r="E155" s="13">
        <v>41662</v>
      </c>
      <c r="F155" s="13">
        <v>43472</v>
      </c>
      <c r="G155" s="27">
        <v>28489</v>
      </c>
      <c r="H155" s="22">
        <f t="shared" ref="H155:H159" si="31">IF(I155&lt;=32000,$F$5+(I155/24),"error")</f>
        <v>45242.5</v>
      </c>
      <c r="I155" s="23">
        <f t="shared" si="27"/>
        <v>16164</v>
      </c>
      <c r="J155" s="17" t="str">
        <f t="shared" si="28"/>
        <v>NOT DUE</v>
      </c>
      <c r="K155" s="31" t="s">
        <v>343</v>
      </c>
      <c r="L155" s="20"/>
    </row>
    <row r="156" spans="1:12" ht="25.5">
      <c r="A156" s="17" t="s">
        <v>337</v>
      </c>
      <c r="B156" s="31" t="s">
        <v>324</v>
      </c>
      <c r="C156" s="31" t="s">
        <v>342</v>
      </c>
      <c r="D156" s="21">
        <v>32000</v>
      </c>
      <c r="E156" s="13">
        <v>41662</v>
      </c>
      <c r="F156" s="13">
        <v>43472</v>
      </c>
      <c r="G156" s="27">
        <v>28489</v>
      </c>
      <c r="H156" s="22">
        <f t="shared" si="31"/>
        <v>45242.5</v>
      </c>
      <c r="I156" s="23">
        <f t="shared" si="27"/>
        <v>16164</v>
      </c>
      <c r="J156" s="17" t="str">
        <f t="shared" si="28"/>
        <v>NOT DUE</v>
      </c>
      <c r="K156" s="31" t="s">
        <v>343</v>
      </c>
      <c r="L156" s="20"/>
    </row>
    <row r="157" spans="1:12" ht="25.5">
      <c r="A157" s="17" t="s">
        <v>338</v>
      </c>
      <c r="B157" s="31" t="s">
        <v>325</v>
      </c>
      <c r="C157" s="31" t="s">
        <v>342</v>
      </c>
      <c r="D157" s="21">
        <v>32000</v>
      </c>
      <c r="E157" s="13">
        <v>41662</v>
      </c>
      <c r="F157" s="13">
        <v>43472</v>
      </c>
      <c r="G157" s="27">
        <v>28489</v>
      </c>
      <c r="H157" s="22">
        <f t="shared" si="31"/>
        <v>45242.5</v>
      </c>
      <c r="I157" s="23">
        <f t="shared" si="27"/>
        <v>16164</v>
      </c>
      <c r="J157" s="17" t="str">
        <f t="shared" si="28"/>
        <v>NOT DUE</v>
      </c>
      <c r="K157" s="31" t="s">
        <v>343</v>
      </c>
      <c r="L157" s="20"/>
    </row>
    <row r="158" spans="1:12" ht="25.5">
      <c r="A158" s="17" t="s">
        <v>339</v>
      </c>
      <c r="B158" s="31" t="s">
        <v>326</v>
      </c>
      <c r="C158" s="31" t="s">
        <v>342</v>
      </c>
      <c r="D158" s="21">
        <v>32000</v>
      </c>
      <c r="E158" s="13">
        <v>41662</v>
      </c>
      <c r="F158" s="13">
        <v>43472</v>
      </c>
      <c r="G158" s="27">
        <v>28489</v>
      </c>
      <c r="H158" s="22">
        <f t="shared" si="31"/>
        <v>45242.5</v>
      </c>
      <c r="I158" s="23">
        <f t="shared" si="27"/>
        <v>16164</v>
      </c>
      <c r="J158" s="17" t="str">
        <f t="shared" si="28"/>
        <v>NOT DUE</v>
      </c>
      <c r="K158" s="31" t="s">
        <v>343</v>
      </c>
      <c r="L158" s="20"/>
    </row>
    <row r="159" spans="1:12" ht="25.5">
      <c r="A159" s="17" t="s">
        <v>340</v>
      </c>
      <c r="B159" s="31" t="s">
        <v>327</v>
      </c>
      <c r="C159" s="31" t="s">
        <v>342</v>
      </c>
      <c r="D159" s="21">
        <v>32000</v>
      </c>
      <c r="E159" s="13">
        <v>41662</v>
      </c>
      <c r="F159" s="13">
        <v>43472</v>
      </c>
      <c r="G159" s="27">
        <v>28489</v>
      </c>
      <c r="H159" s="22">
        <f t="shared" si="31"/>
        <v>45242.5</v>
      </c>
      <c r="I159" s="23">
        <f t="shared" si="27"/>
        <v>16164</v>
      </c>
      <c r="J159" s="17" t="str">
        <f t="shared" si="28"/>
        <v>NOT DUE</v>
      </c>
      <c r="K159" s="31" t="s">
        <v>343</v>
      </c>
      <c r="L159" s="20"/>
    </row>
    <row r="160" spans="1:12" ht="26.45" customHeight="1">
      <c r="A160" s="17" t="s">
        <v>355</v>
      </c>
      <c r="B160" s="31" t="s">
        <v>344</v>
      </c>
      <c r="C160" s="31" t="s">
        <v>349</v>
      </c>
      <c r="D160" s="12"/>
      <c r="E160" s="13">
        <v>41662</v>
      </c>
      <c r="F160" s="13">
        <v>43473</v>
      </c>
      <c r="G160" s="27">
        <v>28489</v>
      </c>
      <c r="H160" s="15">
        <f t="shared" ref="H160" si="32">IF(I160&lt;=32000,F160+(D160/24),"error")</f>
        <v>43473</v>
      </c>
      <c r="I160" s="16"/>
      <c r="J160" s="17" t="str">
        <f t="shared" si="28"/>
        <v/>
      </c>
      <c r="K160" s="31" t="s">
        <v>353</v>
      </c>
      <c r="L160" s="20" t="s">
        <v>4520</v>
      </c>
    </row>
    <row r="161" spans="1:12" ht="26.45" customHeight="1">
      <c r="A161" s="17" t="s">
        <v>356</v>
      </c>
      <c r="B161" s="31" t="s">
        <v>345</v>
      </c>
      <c r="C161" s="31" t="s">
        <v>350</v>
      </c>
      <c r="D161" s="12"/>
      <c r="E161" s="13">
        <v>41662</v>
      </c>
      <c r="F161" s="13">
        <v>43473</v>
      </c>
      <c r="G161" s="27">
        <v>28489</v>
      </c>
      <c r="H161" s="15">
        <f>DATE(YEAR(F161)+5,MONTH(F161),DAY(F161)-1)</f>
        <v>45298</v>
      </c>
      <c r="I161" s="16"/>
      <c r="J161" s="17" t="str">
        <f t="shared" si="28"/>
        <v/>
      </c>
      <c r="K161" s="31" t="s">
        <v>314</v>
      </c>
      <c r="L161" s="20" t="s">
        <v>4520</v>
      </c>
    </row>
    <row r="162" spans="1:12" ht="26.45" customHeight="1">
      <c r="A162" s="17" t="s">
        <v>357</v>
      </c>
      <c r="B162" s="31" t="s">
        <v>346</v>
      </c>
      <c r="C162" s="31" t="s">
        <v>351</v>
      </c>
      <c r="D162" s="12"/>
      <c r="E162" s="13">
        <v>41662</v>
      </c>
      <c r="F162" s="13">
        <v>43473</v>
      </c>
      <c r="G162" s="27">
        <v>28489</v>
      </c>
      <c r="H162" s="15">
        <f>DATE(YEAR(F162)+5,MONTH(F162),DAY(F162)-1)</f>
        <v>45298</v>
      </c>
      <c r="I162" s="16"/>
      <c r="J162" s="17" t="str">
        <f t="shared" si="28"/>
        <v/>
      </c>
      <c r="K162" s="31" t="s">
        <v>314</v>
      </c>
      <c r="L162" s="20" t="s">
        <v>4520</v>
      </c>
    </row>
    <row r="163" spans="1:12" ht="33" customHeight="1">
      <c r="A163" s="17" t="s">
        <v>358</v>
      </c>
      <c r="B163" s="31" t="s">
        <v>347</v>
      </c>
      <c r="C163" s="31" t="s">
        <v>352</v>
      </c>
      <c r="D163" s="21">
        <v>32000</v>
      </c>
      <c r="E163" s="13">
        <v>41662</v>
      </c>
      <c r="F163" s="13">
        <v>43471</v>
      </c>
      <c r="G163" s="27">
        <v>28489</v>
      </c>
      <c r="H163" s="22">
        <f t="shared" ref="H163" si="33">IF(I163&lt;=32000,$F$5+(I163/24),"error")</f>
        <v>45242.5</v>
      </c>
      <c r="I163" s="23">
        <f>D163-($F$4-G163)</f>
        <v>16164</v>
      </c>
      <c r="J163" s="17" t="str">
        <f t="shared" si="28"/>
        <v>NOT DUE</v>
      </c>
      <c r="K163" s="31" t="s">
        <v>343</v>
      </c>
      <c r="L163" s="20" t="s">
        <v>4520</v>
      </c>
    </row>
    <row r="164" spans="1:12" ht="36" customHeight="1">
      <c r="A164" s="17" t="s">
        <v>359</v>
      </c>
      <c r="B164" s="31" t="s">
        <v>348</v>
      </c>
      <c r="C164" s="31" t="s">
        <v>352</v>
      </c>
      <c r="D164" s="12"/>
      <c r="E164" s="13">
        <v>41662</v>
      </c>
      <c r="F164" s="13">
        <v>43473</v>
      </c>
      <c r="G164" s="27">
        <v>28489</v>
      </c>
      <c r="H164" s="15">
        <f>DATE(YEAR(F164)+5,MONTH(F164),DAY(F164)-1)</f>
        <v>45298</v>
      </c>
      <c r="I164" s="16"/>
      <c r="J164" s="17" t="str">
        <f t="shared" si="28"/>
        <v/>
      </c>
      <c r="K164" s="31" t="s">
        <v>354</v>
      </c>
      <c r="L164" s="20" t="s">
        <v>4520</v>
      </c>
    </row>
    <row r="165" spans="1:12" ht="27" customHeight="1">
      <c r="A165" s="17" t="s">
        <v>360</v>
      </c>
      <c r="B165" s="31" t="s">
        <v>363</v>
      </c>
      <c r="C165" s="31" t="s">
        <v>367</v>
      </c>
      <c r="D165" s="21">
        <v>8000</v>
      </c>
      <c r="E165" s="13">
        <v>41662</v>
      </c>
      <c r="F165" s="215">
        <v>44551</v>
      </c>
      <c r="G165" s="216">
        <v>44046</v>
      </c>
      <c r="H165" s="22">
        <f>IF(I165&lt;=8000,$F$5+(I165/24),"error")</f>
        <v>44890.708333333336</v>
      </c>
      <c r="I165" s="23">
        <f>D165-($F$4-G165)</f>
        <v>7721</v>
      </c>
      <c r="J165" s="17" t="str">
        <f t="shared" si="28"/>
        <v>NOT DUE</v>
      </c>
      <c r="K165" s="31" t="s">
        <v>354</v>
      </c>
      <c r="L165" s="20" t="s">
        <v>4518</v>
      </c>
    </row>
    <row r="166" spans="1:12" ht="27.75" customHeight="1">
      <c r="A166" s="17" t="s">
        <v>362</v>
      </c>
      <c r="B166" s="31" t="s">
        <v>364</v>
      </c>
      <c r="C166" s="31" t="s">
        <v>367</v>
      </c>
      <c r="D166" s="21">
        <v>8000</v>
      </c>
      <c r="E166" s="13">
        <v>41662</v>
      </c>
      <c r="F166" s="215">
        <v>44551</v>
      </c>
      <c r="G166" s="216">
        <v>44046</v>
      </c>
      <c r="H166" s="22">
        <f t="shared" ref="H166:H168" si="34">IF(I166&lt;=8000,$F$5+(I166/24),"error")</f>
        <v>44890.708333333336</v>
      </c>
      <c r="I166" s="23">
        <f>D166-($F$4-G166)</f>
        <v>7721</v>
      </c>
      <c r="J166" s="17" t="str">
        <f t="shared" si="28"/>
        <v>NOT DUE</v>
      </c>
      <c r="K166" s="31" t="s">
        <v>354</v>
      </c>
      <c r="L166" s="20" t="s">
        <v>4518</v>
      </c>
    </row>
    <row r="167" spans="1:12" ht="25.5" customHeight="1">
      <c r="A167" s="17" t="s">
        <v>365</v>
      </c>
      <c r="B167" s="31" t="s">
        <v>368</v>
      </c>
      <c r="C167" s="31" t="s">
        <v>367</v>
      </c>
      <c r="D167" s="21">
        <v>8000</v>
      </c>
      <c r="E167" s="13">
        <v>41662</v>
      </c>
      <c r="F167" s="215">
        <v>44551</v>
      </c>
      <c r="G167" s="216">
        <v>44046</v>
      </c>
      <c r="H167" s="22">
        <f t="shared" si="34"/>
        <v>44890.708333333336</v>
      </c>
      <c r="I167" s="23">
        <f>D167-($F$4-G167)</f>
        <v>7721</v>
      </c>
      <c r="J167" s="17" t="str">
        <f t="shared" si="28"/>
        <v>NOT DUE</v>
      </c>
      <c r="K167" s="31" t="s">
        <v>354</v>
      </c>
      <c r="L167" s="20" t="s">
        <v>4518</v>
      </c>
    </row>
    <row r="168" spans="1:12" ht="26.45" customHeight="1">
      <c r="A168" s="17" t="s">
        <v>366</v>
      </c>
      <c r="B168" s="31" t="s">
        <v>369</v>
      </c>
      <c r="C168" s="31" t="s">
        <v>367</v>
      </c>
      <c r="D168" s="21">
        <v>8000</v>
      </c>
      <c r="E168" s="13">
        <v>41662</v>
      </c>
      <c r="F168" s="215">
        <v>44551</v>
      </c>
      <c r="G168" s="216">
        <v>44046</v>
      </c>
      <c r="H168" s="22">
        <f t="shared" si="34"/>
        <v>44890.708333333336</v>
      </c>
      <c r="I168" s="23">
        <f>D168-($F$4-G168)</f>
        <v>7721</v>
      </c>
      <c r="J168" s="17" t="str">
        <f t="shared" si="28"/>
        <v>NOT DUE</v>
      </c>
      <c r="K168" s="31" t="s">
        <v>354</v>
      </c>
      <c r="L168" s="20" t="s">
        <v>4518</v>
      </c>
    </row>
    <row r="169" spans="1:12" ht="26.45" customHeight="1">
      <c r="A169" s="17" t="s">
        <v>370</v>
      </c>
      <c r="B169" s="31" t="s">
        <v>372</v>
      </c>
      <c r="C169" s="31" t="s">
        <v>373</v>
      </c>
      <c r="D169" s="21">
        <v>5000</v>
      </c>
      <c r="E169" s="13">
        <v>41662</v>
      </c>
      <c r="F169" s="13">
        <v>44348</v>
      </c>
      <c r="G169" s="27">
        <v>41134</v>
      </c>
      <c r="H169" s="22">
        <f>IF(I169&lt;=5000,$F$5+(I169/24),"error")</f>
        <v>44644.375</v>
      </c>
      <c r="I169" s="23">
        <f>D169-($F$4-G169)</f>
        <v>1809</v>
      </c>
      <c r="J169" s="17" t="str">
        <f t="shared" si="28"/>
        <v>NOT DUE</v>
      </c>
      <c r="K169" s="31" t="s">
        <v>374</v>
      </c>
      <c r="L169" s="20"/>
    </row>
    <row r="170" spans="1:12" ht="25.5">
      <c r="A170" s="17" t="s">
        <v>371</v>
      </c>
      <c r="B170" s="31" t="s">
        <v>372</v>
      </c>
      <c r="C170" s="31" t="s">
        <v>375</v>
      </c>
      <c r="D170" s="12" t="s">
        <v>377</v>
      </c>
      <c r="E170" s="13">
        <v>41662</v>
      </c>
      <c r="F170" s="13">
        <v>44348</v>
      </c>
      <c r="G170" s="27">
        <v>41134</v>
      </c>
      <c r="H170" s="15">
        <f>DATE(YEAR(F170)+1,MONTH(F170),DAY(F170)-1)</f>
        <v>44712</v>
      </c>
      <c r="I170" s="16">
        <f ca="1">IF(ISBLANK(H170),"",H170-DATE(YEAR(NOW()),MONTH(NOW()),DAY(NOW())))</f>
        <v>142</v>
      </c>
      <c r="J170" s="17" t="str">
        <f t="shared" ca="1" si="28"/>
        <v>NOT DUE</v>
      </c>
      <c r="K170" s="33"/>
      <c r="L170" s="20" t="s">
        <v>5140</v>
      </c>
    </row>
    <row r="171" spans="1:12" ht="25.5">
      <c r="A171" s="17" t="s">
        <v>380</v>
      </c>
      <c r="B171" s="31" t="s">
        <v>372</v>
      </c>
      <c r="C171" s="31" t="s">
        <v>376</v>
      </c>
      <c r="D171" s="12" t="s">
        <v>379</v>
      </c>
      <c r="E171" s="13">
        <v>41662</v>
      </c>
      <c r="F171" s="13">
        <v>44532</v>
      </c>
      <c r="G171" s="27">
        <v>43660</v>
      </c>
      <c r="H171" s="15">
        <f>DATE(YEAR(F171)+2,MONTH(F171),DAY(F171)-1)</f>
        <v>45261</v>
      </c>
      <c r="I171" s="16">
        <f ca="1">IF(ISBLANK(H171),"",H171-DATE(YEAR(NOW()),MONTH(NOW()),DAY(NOW())))</f>
        <v>691</v>
      </c>
      <c r="J171" s="17" t="str">
        <f t="shared" ca="1" si="28"/>
        <v>NOT DUE</v>
      </c>
      <c r="K171" s="31" t="s">
        <v>378</v>
      </c>
      <c r="L171" s="20" t="s">
        <v>4521</v>
      </c>
    </row>
    <row r="172" spans="1:12" ht="26.45" customHeight="1">
      <c r="A172" s="17" t="s">
        <v>381</v>
      </c>
      <c r="B172" s="31" t="s">
        <v>383</v>
      </c>
      <c r="C172" s="31" t="s">
        <v>367</v>
      </c>
      <c r="D172" s="21">
        <v>8000</v>
      </c>
      <c r="E172" s="13">
        <v>41662</v>
      </c>
      <c r="F172" s="215">
        <v>44551</v>
      </c>
      <c r="G172" s="216">
        <v>44046</v>
      </c>
      <c r="H172" s="22">
        <f t="shared" ref="H172" si="35">IF(I172&lt;=8000,$F$5+(I172/24),"error")</f>
        <v>44890.708333333336</v>
      </c>
      <c r="I172" s="23">
        <f>D172-($F$4-G172)</f>
        <v>7721</v>
      </c>
      <c r="J172" s="17" t="str">
        <f t="shared" si="28"/>
        <v>NOT DUE</v>
      </c>
      <c r="K172" s="31" t="s">
        <v>354</v>
      </c>
      <c r="L172" s="20" t="s">
        <v>5140</v>
      </c>
    </row>
    <row r="173" spans="1:12" ht="26.45" customHeight="1">
      <c r="A173" s="17" t="s">
        <v>382</v>
      </c>
      <c r="B173" s="31" t="s">
        <v>384</v>
      </c>
      <c r="C173" s="31" t="s">
        <v>367</v>
      </c>
      <c r="D173" s="21">
        <v>16000</v>
      </c>
      <c r="E173" s="13">
        <v>41662</v>
      </c>
      <c r="F173" s="13">
        <v>43804</v>
      </c>
      <c r="G173" s="27">
        <v>33833</v>
      </c>
      <c r="H173" s="22">
        <f>IF(I173&lt;=16000,$F$5+(I173/24),"error")</f>
        <v>44798.5</v>
      </c>
      <c r="I173" s="23">
        <f>D173-($F$4-G173)</f>
        <v>5508</v>
      </c>
      <c r="J173" s="17" t="str">
        <f t="shared" si="28"/>
        <v>NOT DUE</v>
      </c>
      <c r="K173" s="31" t="s">
        <v>314</v>
      </c>
      <c r="L173" s="20"/>
    </row>
    <row r="174" spans="1:12" ht="25.5">
      <c r="A174" s="17" t="s">
        <v>395</v>
      </c>
      <c r="B174" s="31" t="s">
        <v>385</v>
      </c>
      <c r="C174" s="31" t="s">
        <v>386</v>
      </c>
      <c r="D174" s="21">
        <v>5000</v>
      </c>
      <c r="E174" s="13">
        <v>41662</v>
      </c>
      <c r="F174" s="13">
        <v>44390</v>
      </c>
      <c r="G174" s="27">
        <v>41800</v>
      </c>
      <c r="H174" s="22">
        <f>IF(I174&lt;=5000,$F$5+(I174/24),"error")</f>
        <v>44672.125</v>
      </c>
      <c r="I174" s="23">
        <f>D174-($F$4-G174)</f>
        <v>2475</v>
      </c>
      <c r="J174" s="17" t="str">
        <f t="shared" si="28"/>
        <v>NOT DUE</v>
      </c>
      <c r="K174" s="31" t="s">
        <v>394</v>
      </c>
      <c r="L174" s="20"/>
    </row>
    <row r="175" spans="1:12">
      <c r="A175" s="17" t="s">
        <v>396</v>
      </c>
      <c r="B175" s="31" t="s">
        <v>387</v>
      </c>
      <c r="C175" s="31" t="s">
        <v>388</v>
      </c>
      <c r="D175" s="12" t="s">
        <v>3</v>
      </c>
      <c r="E175" s="13">
        <v>41662</v>
      </c>
      <c r="F175" s="13">
        <v>44560</v>
      </c>
      <c r="G175" s="27">
        <v>41800</v>
      </c>
      <c r="H175" s="298">
        <f>DATE(YEAR(F175),MONTH(F175)+6,DAY(F175)-1)</f>
        <v>44741</v>
      </c>
      <c r="I175" s="16">
        <f ca="1">IF(ISBLANK(H175),"",H175-DATE(YEAR(NOW()),MONTH(NOW()),DAY(NOW())))</f>
        <v>171</v>
      </c>
      <c r="J175" s="17" t="str">
        <f t="shared" ca="1" si="28"/>
        <v>NOT DUE</v>
      </c>
      <c r="K175" s="33"/>
      <c r="L175" s="20"/>
    </row>
    <row r="176" spans="1:12" ht="25.5">
      <c r="A176" s="17" t="s">
        <v>397</v>
      </c>
      <c r="B176" s="31" t="s">
        <v>389</v>
      </c>
      <c r="C176" s="31" t="s">
        <v>386</v>
      </c>
      <c r="D176" s="21">
        <v>500</v>
      </c>
      <c r="E176" s="13">
        <v>41662</v>
      </c>
      <c r="F176" s="13">
        <v>44560</v>
      </c>
      <c r="G176" s="27">
        <v>44110</v>
      </c>
      <c r="H176" s="22">
        <f>DATE(YEAR(F176),MONTH(F176)+6,DAY(F176)-1)</f>
        <v>44741</v>
      </c>
      <c r="I176" s="23">
        <f>D176-($F$4-G176)</f>
        <v>285</v>
      </c>
      <c r="J176" s="17" t="str">
        <f t="shared" si="28"/>
        <v>NOT DUE</v>
      </c>
      <c r="K176" s="33"/>
      <c r="L176" s="20"/>
    </row>
    <row r="177" spans="1:16" ht="25.5">
      <c r="A177" s="17" t="s">
        <v>398</v>
      </c>
      <c r="B177" s="31" t="s">
        <v>390</v>
      </c>
      <c r="C177" s="31" t="s">
        <v>391</v>
      </c>
      <c r="D177" s="12" t="s">
        <v>377</v>
      </c>
      <c r="E177" s="13">
        <v>41662</v>
      </c>
      <c r="F177" s="13">
        <v>44384</v>
      </c>
      <c r="G177" s="27">
        <v>41800</v>
      </c>
      <c r="H177" s="15">
        <f>DATE(YEAR(F177)+1,MONTH(F177),DAY(F177)-1)</f>
        <v>44748</v>
      </c>
      <c r="I177" s="16">
        <f ca="1">IF(ISBLANK(H177),"",H177-DATE(YEAR(NOW()),MONTH(NOW()),DAY(NOW())))</f>
        <v>178</v>
      </c>
      <c r="J177" s="17" t="str">
        <f t="shared" ca="1" si="28"/>
        <v>NOT DUE</v>
      </c>
      <c r="K177" s="33"/>
      <c r="L177" s="20"/>
    </row>
    <row r="178" spans="1:16">
      <c r="A178" s="17" t="s">
        <v>399</v>
      </c>
      <c r="B178" s="31" t="s">
        <v>392</v>
      </c>
      <c r="C178" s="31" t="s">
        <v>393</v>
      </c>
      <c r="D178" s="12" t="s">
        <v>3</v>
      </c>
      <c r="E178" s="13">
        <v>41662</v>
      </c>
      <c r="F178" s="13">
        <v>44530</v>
      </c>
      <c r="G178" s="27">
        <v>43650</v>
      </c>
      <c r="H178" s="15">
        <f>DATE(YEAR(F178),MONTH(F178)+6,DAY(F178)-1)</f>
        <v>44710</v>
      </c>
      <c r="I178" s="16">
        <f ca="1">IF(ISBLANK(H178),"",H178-DATE(YEAR(NOW()),MONTH(NOW()),DAY(NOW())))</f>
        <v>140</v>
      </c>
      <c r="J178" s="17" t="str">
        <f t="shared" ca="1" si="28"/>
        <v>NOT DUE</v>
      </c>
      <c r="K178" s="33"/>
      <c r="L178" s="20"/>
    </row>
    <row r="179" spans="1:16" ht="38.25">
      <c r="A179" s="17" t="s">
        <v>400</v>
      </c>
      <c r="B179" s="31" t="s">
        <v>404</v>
      </c>
      <c r="C179" s="31" t="s">
        <v>405</v>
      </c>
      <c r="D179" s="40" t="s">
        <v>4</v>
      </c>
      <c r="E179" s="13">
        <v>41662</v>
      </c>
      <c r="F179" s="13">
        <v>44568</v>
      </c>
      <c r="G179" s="27">
        <v>44066</v>
      </c>
      <c r="H179" s="15">
        <f>EDATE(F179-1,1)</f>
        <v>44598</v>
      </c>
      <c r="I179" s="16">
        <f ca="1">IF(ISBLANK(H179),"",H179-DATE(YEAR(NOW()),MONTH(NOW()),DAY(NOW())))</f>
        <v>28</v>
      </c>
      <c r="J179" s="17" t="str">
        <f t="shared" ca="1" si="28"/>
        <v>NOT DUE</v>
      </c>
      <c r="K179" s="33"/>
      <c r="L179" s="123"/>
    </row>
    <row r="180" spans="1:16" ht="25.5">
      <c r="A180" s="17" t="s">
        <v>401</v>
      </c>
      <c r="B180" s="31" t="s">
        <v>406</v>
      </c>
      <c r="C180" s="31" t="s">
        <v>407</v>
      </c>
      <c r="D180" s="40" t="s">
        <v>0</v>
      </c>
      <c r="E180" s="13">
        <v>41662</v>
      </c>
      <c r="F180" s="215">
        <v>44551</v>
      </c>
      <c r="G180" s="216">
        <v>44046</v>
      </c>
      <c r="H180" s="15">
        <f>DATE(YEAR(F180),MONTH(F180)+3,DAY(F180)-1)</f>
        <v>44640</v>
      </c>
      <c r="I180" s="16">
        <f ca="1">IF(ISBLANK(H180),"",H180-DATE(YEAR(NOW()),MONTH(NOW()),DAY(NOW())))</f>
        <v>70</v>
      </c>
      <c r="J180" s="17" t="str">
        <f t="shared" ca="1" si="28"/>
        <v>NOT DUE</v>
      </c>
      <c r="K180" s="31" t="s">
        <v>410</v>
      </c>
      <c r="L180" s="20"/>
    </row>
    <row r="181" spans="1:16" ht="31.5" customHeight="1">
      <c r="A181" s="17" t="s">
        <v>402</v>
      </c>
      <c r="B181" s="31" t="s">
        <v>408</v>
      </c>
      <c r="C181" s="31" t="s">
        <v>409</v>
      </c>
      <c r="D181" s="40" t="s">
        <v>3</v>
      </c>
      <c r="E181" s="13">
        <v>41662</v>
      </c>
      <c r="F181" s="13">
        <v>44481</v>
      </c>
      <c r="G181" s="27">
        <v>43002</v>
      </c>
      <c r="H181" s="15">
        <f>DATE(YEAR(F181),MONTH(F181)+6,DAY(F181)-1)</f>
        <v>44662</v>
      </c>
      <c r="I181" s="16">
        <f ca="1">IF(ISBLANK(H181),"",H181-DATE(YEAR(NOW()),MONTH(NOW()),DAY(NOW())))</f>
        <v>92</v>
      </c>
      <c r="J181" s="17" t="str">
        <f t="shared" ca="1" si="28"/>
        <v>NOT DUE</v>
      </c>
      <c r="K181" s="33"/>
      <c r="L181" s="20"/>
    </row>
    <row r="182" spans="1:16" ht="26.45" customHeight="1">
      <c r="A182" s="17" t="s">
        <v>403</v>
      </c>
      <c r="B182" s="31" t="s">
        <v>414</v>
      </c>
      <c r="C182" s="31" t="s">
        <v>294</v>
      </c>
      <c r="D182" s="21">
        <v>8000</v>
      </c>
      <c r="E182" s="13">
        <v>41662</v>
      </c>
      <c r="F182" s="13">
        <v>44298</v>
      </c>
      <c r="G182" s="27">
        <v>40373</v>
      </c>
      <c r="H182" s="22">
        <f t="shared" ref="H182:H183" si="36">IF(I182&lt;=8000,$F$5+(I182/24),"error")</f>
        <v>44737.666666666664</v>
      </c>
      <c r="I182" s="23">
        <f>D182-($F$4-G182)</f>
        <v>4048</v>
      </c>
      <c r="J182" s="17" t="str">
        <f t="shared" si="28"/>
        <v>NOT DUE</v>
      </c>
      <c r="K182" s="31" t="s">
        <v>314</v>
      </c>
      <c r="L182" s="20"/>
    </row>
    <row r="183" spans="1:16" ht="26.45" customHeight="1">
      <c r="A183" s="17" t="s">
        <v>411</v>
      </c>
      <c r="B183" s="31" t="s">
        <v>415</v>
      </c>
      <c r="C183" s="31" t="s">
        <v>294</v>
      </c>
      <c r="D183" s="21">
        <v>8000</v>
      </c>
      <c r="E183" s="13">
        <v>41662</v>
      </c>
      <c r="F183" s="13">
        <v>44298</v>
      </c>
      <c r="G183" s="27">
        <v>40373</v>
      </c>
      <c r="H183" s="22">
        <f t="shared" si="36"/>
        <v>44737.666666666664</v>
      </c>
      <c r="I183" s="23">
        <f>D183-($F$4-G183)</f>
        <v>4048</v>
      </c>
      <c r="J183" s="17" t="str">
        <f t="shared" si="28"/>
        <v>NOT DUE</v>
      </c>
      <c r="K183" s="31" t="s">
        <v>314</v>
      </c>
      <c r="L183" s="20"/>
    </row>
    <row r="184" spans="1:16" ht="36" customHeight="1">
      <c r="A184" s="17" t="s">
        <v>412</v>
      </c>
      <c r="B184" s="31" t="s">
        <v>418</v>
      </c>
      <c r="C184" s="31" t="s">
        <v>419</v>
      </c>
      <c r="D184" s="17" t="s">
        <v>1</v>
      </c>
      <c r="E184" s="13">
        <v>41662</v>
      </c>
      <c r="F184" s="13">
        <v>44569</v>
      </c>
      <c r="G184" s="27">
        <v>44112</v>
      </c>
      <c r="H184" s="15">
        <f>DATE(YEAR(F184),MONTH(F184),DAY(F184)+1)</f>
        <v>44570</v>
      </c>
      <c r="I184" s="16">
        <f ca="1">IF(ISBLANK(H184),"",H184-DATE(YEAR(NOW()),MONTH(NOW()),DAY(NOW())))</f>
        <v>0</v>
      </c>
      <c r="J184" s="17" t="str">
        <f t="shared" ca="1" si="28"/>
        <v>DUE</v>
      </c>
      <c r="K184" s="31" t="s">
        <v>354</v>
      </c>
      <c r="L184" s="20"/>
    </row>
    <row r="185" spans="1:16">
      <c r="A185" s="17" t="s">
        <v>413</v>
      </c>
      <c r="B185" s="31" t="s">
        <v>418</v>
      </c>
      <c r="C185" s="31" t="s">
        <v>420</v>
      </c>
      <c r="D185" s="21">
        <v>12000</v>
      </c>
      <c r="E185" s="13">
        <v>41662</v>
      </c>
      <c r="F185" s="13">
        <v>44328</v>
      </c>
      <c r="G185" s="27">
        <v>40742</v>
      </c>
      <c r="H185" s="22">
        <f>IF(I185&lt;=12000,$F$5+(I185/24),"error")</f>
        <v>44919.708333333336</v>
      </c>
      <c r="I185" s="23">
        <f>D185-($F$4-G185)</f>
        <v>8417</v>
      </c>
      <c r="J185" s="17" t="str">
        <f t="shared" si="28"/>
        <v>NOT DUE</v>
      </c>
      <c r="K185" s="33"/>
      <c r="L185" s="20" t="s">
        <v>4518</v>
      </c>
    </row>
    <row r="186" spans="1:16" ht="26.45" customHeight="1">
      <c r="A186" s="17" t="s">
        <v>416</v>
      </c>
      <c r="B186" s="31" t="s">
        <v>423</v>
      </c>
      <c r="C186" s="31" t="s">
        <v>294</v>
      </c>
      <c r="D186" s="41" t="s">
        <v>426</v>
      </c>
      <c r="E186" s="13">
        <v>41662</v>
      </c>
      <c r="F186" s="13">
        <v>44569</v>
      </c>
      <c r="G186" s="27">
        <v>44112</v>
      </c>
      <c r="H186" s="15">
        <f>DATE(YEAR(F186),MONTH(F186),DAY(F186)+1)</f>
        <v>44570</v>
      </c>
      <c r="I186" s="16">
        <f ca="1">IF(ISBLANK(H186),"",H186-DATE(YEAR(NOW()),MONTH(NOW()),DAY(NOW())))</f>
        <v>0</v>
      </c>
      <c r="J186" s="17" t="str">
        <f t="shared" ca="1" si="28"/>
        <v>DUE</v>
      </c>
      <c r="K186" s="31" t="s">
        <v>354</v>
      </c>
      <c r="L186" s="20"/>
    </row>
    <row r="187" spans="1:16" ht="25.5">
      <c r="A187" s="17" t="s">
        <v>417</v>
      </c>
      <c r="B187" s="31" t="s">
        <v>424</v>
      </c>
      <c r="C187" s="31" t="s">
        <v>425</v>
      </c>
      <c r="D187" s="12"/>
      <c r="E187" s="13">
        <v>41662</v>
      </c>
      <c r="F187" s="13">
        <v>43471</v>
      </c>
      <c r="G187" s="27">
        <v>28489</v>
      </c>
      <c r="H187" s="15">
        <f>DATE(YEAR(F187)+5,MONTH(F187),DAY(F187)-1)</f>
        <v>45296</v>
      </c>
      <c r="I187" s="16"/>
      <c r="J187" s="17" t="str">
        <f t="shared" si="28"/>
        <v/>
      </c>
      <c r="K187" s="31"/>
      <c r="L187" s="20"/>
    </row>
    <row r="188" spans="1:16" ht="25.5">
      <c r="A188" s="17" t="s">
        <v>421</v>
      </c>
      <c r="B188" s="31" t="s">
        <v>4997</v>
      </c>
      <c r="C188" s="31" t="s">
        <v>429</v>
      </c>
      <c r="D188" s="21">
        <v>8000</v>
      </c>
      <c r="E188" s="13">
        <v>41662</v>
      </c>
      <c r="F188" s="215">
        <v>44253</v>
      </c>
      <c r="G188" s="216">
        <v>40005</v>
      </c>
      <c r="H188" s="22">
        <f>IF(I188&lt;=8000,$F$5+(I188/24),"error")</f>
        <v>44722.333333333336</v>
      </c>
      <c r="I188" s="23">
        <f t="shared" ref="I188:I193" si="37">D188-($F$4-G188)</f>
        <v>3680</v>
      </c>
      <c r="J188" s="17" t="str">
        <f t="shared" si="28"/>
        <v>NOT DUE</v>
      </c>
      <c r="K188" s="31"/>
      <c r="L188" s="268"/>
      <c r="N188" s="214"/>
      <c r="O188" s="214"/>
      <c r="P188" s="214"/>
    </row>
    <row r="189" spans="1:16" ht="25.5">
      <c r="A189" s="17" t="s">
        <v>422</v>
      </c>
      <c r="B189" s="31" t="s">
        <v>4998</v>
      </c>
      <c r="C189" s="31" t="s">
        <v>429</v>
      </c>
      <c r="D189" s="21">
        <v>8000</v>
      </c>
      <c r="E189" s="13">
        <v>41662</v>
      </c>
      <c r="F189" s="215">
        <v>44253</v>
      </c>
      <c r="G189" s="216">
        <v>40005</v>
      </c>
      <c r="H189" s="22">
        <f t="shared" ref="H189:H193" si="38">IF(I189&lt;=8000,$F$5+(I189/24),"error")</f>
        <v>44722.333333333336</v>
      </c>
      <c r="I189" s="23">
        <f t="shared" si="37"/>
        <v>3680</v>
      </c>
      <c r="J189" s="17" t="str">
        <f t="shared" si="28"/>
        <v>NOT DUE</v>
      </c>
      <c r="K189" s="31"/>
      <c r="L189" s="268"/>
      <c r="N189" s="214"/>
      <c r="O189" s="214"/>
      <c r="P189" s="214"/>
    </row>
    <row r="190" spans="1:16" ht="25.5">
      <c r="A190" s="17" t="s">
        <v>427</v>
      </c>
      <c r="B190" s="31" t="s">
        <v>4999</v>
      </c>
      <c r="C190" s="31" t="s">
        <v>429</v>
      </c>
      <c r="D190" s="21">
        <v>8000</v>
      </c>
      <c r="E190" s="13">
        <v>41662</v>
      </c>
      <c r="F190" s="13">
        <v>44347</v>
      </c>
      <c r="G190" s="27">
        <v>41132</v>
      </c>
      <c r="H190" s="22">
        <f t="shared" si="38"/>
        <v>44769.291666666664</v>
      </c>
      <c r="I190" s="23">
        <f t="shared" si="37"/>
        <v>4807</v>
      </c>
      <c r="J190" s="17" t="str">
        <f t="shared" si="28"/>
        <v>NOT DUE</v>
      </c>
      <c r="K190" s="138"/>
      <c r="L190" s="125"/>
      <c r="N190" s="214"/>
      <c r="O190" s="214"/>
      <c r="P190" s="214"/>
    </row>
    <row r="191" spans="1:16" ht="25.5">
      <c r="A191" s="17" t="s">
        <v>428</v>
      </c>
      <c r="B191" s="31" t="s">
        <v>5000</v>
      </c>
      <c r="C191" s="31" t="s">
        <v>429</v>
      </c>
      <c r="D191" s="21">
        <v>8000</v>
      </c>
      <c r="E191" s="13">
        <v>41662</v>
      </c>
      <c r="F191" s="215">
        <v>44278</v>
      </c>
      <c r="G191" s="216">
        <v>40041</v>
      </c>
      <c r="H191" s="22">
        <f t="shared" si="38"/>
        <v>44723.833333333336</v>
      </c>
      <c r="I191" s="23">
        <f t="shared" si="37"/>
        <v>3716</v>
      </c>
      <c r="J191" s="17" t="str">
        <f t="shared" si="28"/>
        <v>NOT DUE</v>
      </c>
      <c r="K191" s="31"/>
      <c r="L191" s="268"/>
      <c r="N191" s="214"/>
      <c r="O191" s="214"/>
      <c r="P191" s="214"/>
    </row>
    <row r="192" spans="1:16" ht="25.5">
      <c r="A192" s="17" t="s">
        <v>437</v>
      </c>
      <c r="B192" s="31" t="s">
        <v>5001</v>
      </c>
      <c r="C192" s="31" t="s">
        <v>429</v>
      </c>
      <c r="D192" s="21">
        <v>8000</v>
      </c>
      <c r="E192" s="13">
        <v>41662</v>
      </c>
      <c r="F192" s="215">
        <v>44301</v>
      </c>
      <c r="G192" s="216">
        <v>40371</v>
      </c>
      <c r="H192" s="22">
        <f t="shared" si="38"/>
        <v>44737.583333333336</v>
      </c>
      <c r="I192" s="23">
        <f t="shared" si="37"/>
        <v>4046</v>
      </c>
      <c r="J192" s="17" t="str">
        <f t="shared" si="28"/>
        <v>NOT DUE</v>
      </c>
      <c r="K192" s="31"/>
      <c r="L192" s="20"/>
      <c r="N192" s="214"/>
      <c r="O192" s="214"/>
      <c r="P192" s="214"/>
    </row>
    <row r="193" spans="1:16" ht="25.5">
      <c r="A193" s="17" t="s">
        <v>438</v>
      </c>
      <c r="B193" s="31" t="s">
        <v>5002</v>
      </c>
      <c r="C193" s="31" t="s">
        <v>429</v>
      </c>
      <c r="D193" s="21">
        <v>8000</v>
      </c>
      <c r="E193" s="13">
        <v>41662</v>
      </c>
      <c r="F193" s="215">
        <v>44301</v>
      </c>
      <c r="G193" s="216">
        <v>40371</v>
      </c>
      <c r="H193" s="22">
        <f t="shared" si="38"/>
        <v>44737.583333333336</v>
      </c>
      <c r="I193" s="23">
        <f t="shared" si="37"/>
        <v>4046</v>
      </c>
      <c r="J193" s="17" t="str">
        <f t="shared" si="28"/>
        <v>NOT DUE</v>
      </c>
      <c r="K193" s="31"/>
      <c r="L193" s="20"/>
      <c r="N193" s="214"/>
      <c r="O193" s="214"/>
      <c r="P193" s="214"/>
    </row>
    <row r="194" spans="1:16" ht="25.5">
      <c r="A194" s="17" t="s">
        <v>439</v>
      </c>
      <c r="B194" s="31" t="s">
        <v>430</v>
      </c>
      <c r="C194" s="31" t="s">
        <v>429</v>
      </c>
      <c r="D194" s="21">
        <v>6000</v>
      </c>
      <c r="E194" s="13">
        <v>41662</v>
      </c>
      <c r="F194" s="13">
        <v>44350</v>
      </c>
      <c r="G194" s="27">
        <v>41134</v>
      </c>
      <c r="H194" s="22">
        <f>IF(I194&lt;=6000,$F$5+(I194/24),"error")</f>
        <v>44686.041666666664</v>
      </c>
      <c r="I194" s="23">
        <f t="shared" ref="I194:I223" si="39">D194-($F$4-G194)</f>
        <v>2809</v>
      </c>
      <c r="J194" s="17" t="str">
        <f t="shared" si="28"/>
        <v>NOT DUE</v>
      </c>
      <c r="K194" s="31" t="s">
        <v>436</v>
      </c>
      <c r="L194" s="20"/>
    </row>
    <row r="195" spans="1:16" ht="25.5">
      <c r="A195" s="17" t="s">
        <v>440</v>
      </c>
      <c r="B195" s="31" t="s">
        <v>431</v>
      </c>
      <c r="C195" s="31" t="s">
        <v>429</v>
      </c>
      <c r="D195" s="21">
        <v>6000</v>
      </c>
      <c r="E195" s="13">
        <v>41662</v>
      </c>
      <c r="F195" s="215">
        <v>44253</v>
      </c>
      <c r="G195" s="216">
        <v>40005</v>
      </c>
      <c r="H195" s="22">
        <f t="shared" ref="H195:H199" si="40">IF(I195&lt;=6000,$F$5+(I195/24),"error")</f>
        <v>44639</v>
      </c>
      <c r="I195" s="23">
        <f t="shared" si="39"/>
        <v>1680</v>
      </c>
      <c r="J195" s="17" t="str">
        <f t="shared" si="28"/>
        <v>NOT DUE</v>
      </c>
      <c r="K195" s="31" t="s">
        <v>436</v>
      </c>
      <c r="L195" s="268"/>
    </row>
    <row r="196" spans="1:16" ht="25.5">
      <c r="A196" s="17" t="s">
        <v>441</v>
      </c>
      <c r="B196" s="31" t="s">
        <v>432</v>
      </c>
      <c r="C196" s="31" t="s">
        <v>429</v>
      </c>
      <c r="D196" s="21">
        <v>6000</v>
      </c>
      <c r="E196" s="13">
        <v>41662</v>
      </c>
      <c r="F196" s="13">
        <v>44455</v>
      </c>
      <c r="G196" s="27">
        <v>42732</v>
      </c>
      <c r="H196" s="22">
        <f t="shared" si="40"/>
        <v>44752.625</v>
      </c>
      <c r="I196" s="23">
        <f t="shared" si="39"/>
        <v>4407</v>
      </c>
      <c r="J196" s="17" t="str">
        <f t="shared" si="28"/>
        <v>NOT DUE</v>
      </c>
      <c r="K196" s="31" t="s">
        <v>436</v>
      </c>
      <c r="L196" s="125"/>
    </row>
    <row r="197" spans="1:16" ht="25.5">
      <c r="A197" s="17" t="s">
        <v>442</v>
      </c>
      <c r="B197" s="31" t="s">
        <v>433</v>
      </c>
      <c r="C197" s="31" t="s">
        <v>429</v>
      </c>
      <c r="D197" s="21">
        <v>6000</v>
      </c>
      <c r="E197" s="13">
        <v>41662</v>
      </c>
      <c r="F197" s="13">
        <v>44434</v>
      </c>
      <c r="G197" s="27">
        <v>42445</v>
      </c>
      <c r="H197" s="22">
        <f t="shared" si="40"/>
        <v>44740.666666666664</v>
      </c>
      <c r="I197" s="23">
        <f t="shared" si="39"/>
        <v>4120</v>
      </c>
      <c r="J197" s="17" t="str">
        <f t="shared" si="28"/>
        <v>NOT DUE</v>
      </c>
      <c r="K197" s="31" t="s">
        <v>436</v>
      </c>
      <c r="L197" s="125"/>
    </row>
    <row r="198" spans="1:16" ht="25.5">
      <c r="A198" s="17" t="s">
        <v>443</v>
      </c>
      <c r="B198" s="31" t="s">
        <v>434</v>
      </c>
      <c r="C198" s="31" t="s">
        <v>429</v>
      </c>
      <c r="D198" s="21">
        <v>6000</v>
      </c>
      <c r="E198" s="13">
        <v>41662</v>
      </c>
      <c r="F198" s="13">
        <v>44474</v>
      </c>
      <c r="G198" s="27">
        <v>43002</v>
      </c>
      <c r="H198" s="22">
        <f t="shared" si="40"/>
        <v>44763.875</v>
      </c>
      <c r="I198" s="23">
        <f t="shared" si="39"/>
        <v>4677</v>
      </c>
      <c r="J198" s="17" t="str">
        <f t="shared" si="28"/>
        <v>NOT DUE</v>
      </c>
      <c r="K198" s="31" t="s">
        <v>436</v>
      </c>
      <c r="L198" s="20"/>
    </row>
    <row r="199" spans="1:16" ht="25.5">
      <c r="A199" s="17" t="s">
        <v>444</v>
      </c>
      <c r="B199" s="31" t="s">
        <v>435</v>
      </c>
      <c r="C199" s="31" t="s">
        <v>429</v>
      </c>
      <c r="D199" s="21">
        <v>6000</v>
      </c>
      <c r="E199" s="13">
        <v>41662</v>
      </c>
      <c r="F199" s="13">
        <v>44366</v>
      </c>
      <c r="G199" s="27">
        <v>41454</v>
      </c>
      <c r="H199" s="22">
        <f t="shared" si="40"/>
        <v>44699.375</v>
      </c>
      <c r="I199" s="145">
        <f t="shared" si="39"/>
        <v>3129</v>
      </c>
      <c r="J199" s="17" t="str">
        <f t="shared" si="28"/>
        <v>NOT DUE</v>
      </c>
      <c r="K199" s="31" t="s">
        <v>436</v>
      </c>
      <c r="L199" s="20"/>
    </row>
    <row r="200" spans="1:16" ht="25.5">
      <c r="A200" s="17" t="s">
        <v>445</v>
      </c>
      <c r="B200" s="31" t="s">
        <v>449</v>
      </c>
      <c r="C200" s="31" t="s">
        <v>87</v>
      </c>
      <c r="D200" s="21">
        <v>32000</v>
      </c>
      <c r="E200" s="13">
        <v>41662</v>
      </c>
      <c r="F200" s="13">
        <v>43471</v>
      </c>
      <c r="G200" s="27">
        <v>28489</v>
      </c>
      <c r="H200" s="22">
        <f>IF(I200&lt;=32000,$F$5+(I200/24),"error")</f>
        <v>45242.5</v>
      </c>
      <c r="I200" s="23">
        <f t="shared" si="39"/>
        <v>16164</v>
      </c>
      <c r="J200" s="17" t="str">
        <f t="shared" ref="J200:J263" si="41">IF(I200="","",IF(I200=0,"DUE",IF(I200&lt;0,"OVERDUE","NOT DUE")))</f>
        <v>NOT DUE</v>
      </c>
      <c r="K200" s="33"/>
      <c r="L200" s="20"/>
    </row>
    <row r="201" spans="1:16" ht="25.5">
      <c r="A201" s="17" t="s">
        <v>446</v>
      </c>
      <c r="B201" s="31" t="s">
        <v>450</v>
      </c>
      <c r="C201" s="31" t="s">
        <v>87</v>
      </c>
      <c r="D201" s="21">
        <v>32000</v>
      </c>
      <c r="E201" s="13">
        <v>41662</v>
      </c>
      <c r="F201" s="13">
        <v>43471</v>
      </c>
      <c r="G201" s="27">
        <v>28489</v>
      </c>
      <c r="H201" s="22">
        <f t="shared" ref="H201:H205" si="42">IF(I201&lt;=32000,$F$5+(I201/24),"error")</f>
        <v>45242.5</v>
      </c>
      <c r="I201" s="23">
        <f t="shared" si="39"/>
        <v>16164</v>
      </c>
      <c r="J201" s="17" t="str">
        <f t="shared" si="41"/>
        <v>NOT DUE</v>
      </c>
      <c r="K201" s="33"/>
      <c r="L201" s="20"/>
    </row>
    <row r="202" spans="1:16" ht="25.5">
      <c r="A202" s="17" t="s">
        <v>447</v>
      </c>
      <c r="B202" s="31" t="s">
        <v>451</v>
      </c>
      <c r="C202" s="31" t="s">
        <v>87</v>
      </c>
      <c r="D202" s="21">
        <v>32000</v>
      </c>
      <c r="E202" s="13">
        <v>41662</v>
      </c>
      <c r="F202" s="13">
        <v>43471</v>
      </c>
      <c r="G202" s="27">
        <v>28489</v>
      </c>
      <c r="H202" s="22">
        <f t="shared" si="42"/>
        <v>45242.5</v>
      </c>
      <c r="I202" s="23">
        <f t="shared" si="39"/>
        <v>16164</v>
      </c>
      <c r="J202" s="17" t="str">
        <f t="shared" si="41"/>
        <v>NOT DUE</v>
      </c>
      <c r="K202" s="33"/>
      <c r="L202" s="20"/>
    </row>
    <row r="203" spans="1:16" ht="25.5">
      <c r="A203" s="17" t="s">
        <v>448</v>
      </c>
      <c r="B203" s="31" t="s">
        <v>452</v>
      </c>
      <c r="C203" s="31" t="s">
        <v>87</v>
      </c>
      <c r="D203" s="21">
        <v>32000</v>
      </c>
      <c r="E203" s="13">
        <v>41662</v>
      </c>
      <c r="F203" s="13">
        <v>43471</v>
      </c>
      <c r="G203" s="27">
        <v>28489</v>
      </c>
      <c r="H203" s="22">
        <f t="shared" si="42"/>
        <v>45242.5</v>
      </c>
      <c r="I203" s="23">
        <f t="shared" si="39"/>
        <v>16164</v>
      </c>
      <c r="J203" s="17" t="str">
        <f t="shared" si="41"/>
        <v>NOT DUE</v>
      </c>
      <c r="K203" s="33"/>
      <c r="L203" s="20"/>
    </row>
    <row r="204" spans="1:16" ht="25.5">
      <c r="A204" s="17" t="s">
        <v>456</v>
      </c>
      <c r="B204" s="31" t="s">
        <v>453</v>
      </c>
      <c r="C204" s="31" t="s">
        <v>87</v>
      </c>
      <c r="D204" s="21">
        <v>32000</v>
      </c>
      <c r="E204" s="13">
        <v>41662</v>
      </c>
      <c r="F204" s="13">
        <v>43471</v>
      </c>
      <c r="G204" s="27">
        <v>28489</v>
      </c>
      <c r="H204" s="22">
        <f t="shared" si="42"/>
        <v>45242.5</v>
      </c>
      <c r="I204" s="23">
        <f t="shared" si="39"/>
        <v>16164</v>
      </c>
      <c r="J204" s="17" t="str">
        <f t="shared" si="41"/>
        <v>NOT DUE</v>
      </c>
      <c r="K204" s="33"/>
      <c r="L204" s="20"/>
    </row>
    <row r="205" spans="1:16" ht="25.5">
      <c r="A205" s="17" t="s">
        <v>457</v>
      </c>
      <c r="B205" s="31" t="s">
        <v>454</v>
      </c>
      <c r="C205" s="31" t="s">
        <v>87</v>
      </c>
      <c r="D205" s="21">
        <v>32000</v>
      </c>
      <c r="E205" s="13">
        <v>41662</v>
      </c>
      <c r="F205" s="13">
        <v>43471</v>
      </c>
      <c r="G205" s="27">
        <v>28489</v>
      </c>
      <c r="H205" s="22">
        <f t="shared" si="42"/>
        <v>45242.5</v>
      </c>
      <c r="I205" s="23">
        <f t="shared" si="39"/>
        <v>16164</v>
      </c>
      <c r="J205" s="17" t="str">
        <f t="shared" si="41"/>
        <v>NOT DUE</v>
      </c>
      <c r="K205" s="33"/>
      <c r="L205" s="20"/>
    </row>
    <row r="206" spans="1:16" ht="25.5">
      <c r="A206" s="17" t="s">
        <v>458</v>
      </c>
      <c r="B206" s="31" t="s">
        <v>463</v>
      </c>
      <c r="C206" s="31" t="s">
        <v>455</v>
      </c>
      <c r="D206" s="21">
        <v>8000</v>
      </c>
      <c r="E206" s="13">
        <v>41662</v>
      </c>
      <c r="F206" s="13">
        <v>44558</v>
      </c>
      <c r="G206" s="27">
        <v>44063</v>
      </c>
      <c r="H206" s="22">
        <f>IF(I206&lt;=8000,$F$5+(I206/24),"error")</f>
        <v>44891.416666666664</v>
      </c>
      <c r="I206" s="23">
        <f t="shared" si="39"/>
        <v>7738</v>
      </c>
      <c r="J206" s="17" t="str">
        <f t="shared" si="41"/>
        <v>NOT DUE</v>
      </c>
      <c r="K206" s="33"/>
      <c r="L206" s="20" t="s">
        <v>4518</v>
      </c>
    </row>
    <row r="207" spans="1:16" ht="25.5">
      <c r="A207" s="17" t="s">
        <v>459</v>
      </c>
      <c r="B207" s="31" t="s">
        <v>464</v>
      </c>
      <c r="C207" s="31" t="s">
        <v>455</v>
      </c>
      <c r="D207" s="21">
        <v>8000</v>
      </c>
      <c r="E207" s="13">
        <v>41662</v>
      </c>
      <c r="F207" s="13">
        <v>44558</v>
      </c>
      <c r="G207" s="27">
        <v>44063</v>
      </c>
      <c r="H207" s="22">
        <f t="shared" ref="H207:H211" si="43">IF(I207&lt;=8000,$F$5+(I207/24),"error")</f>
        <v>44891.416666666664</v>
      </c>
      <c r="I207" s="23">
        <f t="shared" si="39"/>
        <v>7738</v>
      </c>
      <c r="J207" s="17" t="str">
        <f t="shared" si="41"/>
        <v>NOT DUE</v>
      </c>
      <c r="K207" s="33"/>
      <c r="L207" s="20" t="s">
        <v>4518</v>
      </c>
    </row>
    <row r="208" spans="1:16" ht="25.5">
      <c r="A208" s="17" t="s">
        <v>460</v>
      </c>
      <c r="B208" s="31" t="s">
        <v>465</v>
      </c>
      <c r="C208" s="31" t="s">
        <v>455</v>
      </c>
      <c r="D208" s="21">
        <v>8000</v>
      </c>
      <c r="E208" s="13">
        <v>41662</v>
      </c>
      <c r="F208" s="13">
        <v>44558</v>
      </c>
      <c r="G208" s="27">
        <v>44063</v>
      </c>
      <c r="H208" s="22">
        <f t="shared" si="43"/>
        <v>44891.416666666664</v>
      </c>
      <c r="I208" s="23">
        <f t="shared" si="39"/>
        <v>7738</v>
      </c>
      <c r="J208" s="17" t="str">
        <f t="shared" si="41"/>
        <v>NOT DUE</v>
      </c>
      <c r="K208" s="33"/>
      <c r="L208" s="20" t="s">
        <v>4518</v>
      </c>
    </row>
    <row r="209" spans="1:12" ht="25.5">
      <c r="A209" s="17" t="s">
        <v>461</v>
      </c>
      <c r="B209" s="31" t="s">
        <v>466</v>
      </c>
      <c r="C209" s="31" t="s">
        <v>455</v>
      </c>
      <c r="D209" s="21">
        <v>8000</v>
      </c>
      <c r="E209" s="13">
        <v>41662</v>
      </c>
      <c r="F209" s="13">
        <v>44558</v>
      </c>
      <c r="G209" s="27">
        <v>44063</v>
      </c>
      <c r="H209" s="22">
        <f t="shared" si="43"/>
        <v>44891.416666666664</v>
      </c>
      <c r="I209" s="23">
        <f t="shared" si="39"/>
        <v>7738</v>
      </c>
      <c r="J209" s="17" t="str">
        <f t="shared" si="41"/>
        <v>NOT DUE</v>
      </c>
      <c r="K209" s="33"/>
      <c r="L209" s="20" t="s">
        <v>4518</v>
      </c>
    </row>
    <row r="210" spans="1:12" ht="25.5">
      <c r="A210" s="17" t="s">
        <v>462</v>
      </c>
      <c r="B210" s="31" t="s">
        <v>467</v>
      </c>
      <c r="C210" s="31" t="s">
        <v>455</v>
      </c>
      <c r="D210" s="21">
        <v>8000</v>
      </c>
      <c r="E210" s="13">
        <v>41662</v>
      </c>
      <c r="F210" s="13">
        <v>44558</v>
      </c>
      <c r="G210" s="27">
        <v>44063</v>
      </c>
      <c r="H210" s="22">
        <f t="shared" si="43"/>
        <v>44891.416666666664</v>
      </c>
      <c r="I210" s="23">
        <f t="shared" si="39"/>
        <v>7738</v>
      </c>
      <c r="J210" s="17" t="str">
        <f t="shared" si="41"/>
        <v>NOT DUE</v>
      </c>
      <c r="K210" s="33"/>
      <c r="L210" s="20" t="s">
        <v>4518</v>
      </c>
    </row>
    <row r="211" spans="1:12" ht="25.5">
      <c r="A211" s="17" t="s">
        <v>469</v>
      </c>
      <c r="B211" s="31" t="s">
        <v>468</v>
      </c>
      <c r="C211" s="31" t="s">
        <v>455</v>
      </c>
      <c r="D211" s="21">
        <v>8000</v>
      </c>
      <c r="E211" s="13">
        <v>41662</v>
      </c>
      <c r="F211" s="13">
        <v>44558</v>
      </c>
      <c r="G211" s="27">
        <v>44063</v>
      </c>
      <c r="H211" s="22">
        <f t="shared" si="43"/>
        <v>44891.416666666664</v>
      </c>
      <c r="I211" s="23">
        <f t="shared" si="39"/>
        <v>7738</v>
      </c>
      <c r="J211" s="17" t="str">
        <f t="shared" si="41"/>
        <v>NOT DUE</v>
      </c>
      <c r="K211" s="33"/>
      <c r="L211" s="20" t="s">
        <v>4518</v>
      </c>
    </row>
    <row r="212" spans="1:12">
      <c r="A212" s="17" t="s">
        <v>470</v>
      </c>
      <c r="B212" s="31" t="s">
        <v>2957</v>
      </c>
      <c r="C212" s="31" t="s">
        <v>474</v>
      </c>
      <c r="D212" s="42">
        <v>4000</v>
      </c>
      <c r="E212" s="13">
        <v>41662</v>
      </c>
      <c r="F212" s="13">
        <v>44347</v>
      </c>
      <c r="G212" s="27">
        <v>41132</v>
      </c>
      <c r="H212" s="22">
        <f>IF(I212&lt;=4000,$F$5+(I212/24),"error")</f>
        <v>44602.625</v>
      </c>
      <c r="I212" s="23">
        <f t="shared" si="39"/>
        <v>807</v>
      </c>
      <c r="J212" s="17" t="str">
        <f t="shared" si="41"/>
        <v>NOT DUE</v>
      </c>
      <c r="K212" s="33"/>
      <c r="L212" s="20"/>
    </row>
    <row r="213" spans="1:12">
      <c r="A213" s="17" t="s">
        <v>471</v>
      </c>
      <c r="B213" s="31" t="s">
        <v>2958</v>
      </c>
      <c r="C213" s="31" t="s">
        <v>474</v>
      </c>
      <c r="D213" s="42">
        <v>4000</v>
      </c>
      <c r="E213" s="13">
        <v>41662</v>
      </c>
      <c r="F213" s="215">
        <v>44551</v>
      </c>
      <c r="G213" s="216">
        <v>44046</v>
      </c>
      <c r="H213" s="22">
        <f t="shared" ref="H213:H217" si="44">IF(I213&lt;=4000,$F$5+(I213/24),"error")</f>
        <v>44724.041666666664</v>
      </c>
      <c r="I213" s="23">
        <f t="shared" si="39"/>
        <v>3721</v>
      </c>
      <c r="J213" s="17" t="str">
        <f t="shared" si="41"/>
        <v>NOT DUE</v>
      </c>
      <c r="K213" s="33"/>
      <c r="L213" s="123"/>
    </row>
    <row r="214" spans="1:12">
      <c r="A214" s="17" t="s">
        <v>472</v>
      </c>
      <c r="B214" s="31" t="s">
        <v>2959</v>
      </c>
      <c r="C214" s="31" t="s">
        <v>474</v>
      </c>
      <c r="D214" s="42">
        <v>4000</v>
      </c>
      <c r="E214" s="13">
        <v>41662</v>
      </c>
      <c r="F214" s="13">
        <v>44366</v>
      </c>
      <c r="G214" s="27">
        <v>41454</v>
      </c>
      <c r="H214" s="22">
        <f t="shared" si="44"/>
        <v>44616.041666666664</v>
      </c>
      <c r="I214" s="23">
        <f t="shared" si="39"/>
        <v>1129</v>
      </c>
      <c r="J214" s="17" t="str">
        <f t="shared" si="41"/>
        <v>NOT DUE</v>
      </c>
      <c r="K214" s="33"/>
      <c r="L214" s="20"/>
    </row>
    <row r="215" spans="1:12">
      <c r="A215" s="17" t="s">
        <v>473</v>
      </c>
      <c r="B215" s="31" t="s">
        <v>2960</v>
      </c>
      <c r="C215" s="31" t="s">
        <v>474</v>
      </c>
      <c r="D215" s="42">
        <v>4000</v>
      </c>
      <c r="E215" s="13">
        <v>41662</v>
      </c>
      <c r="F215" s="13">
        <v>44389</v>
      </c>
      <c r="G215" s="27">
        <v>41800</v>
      </c>
      <c r="H215" s="22">
        <f t="shared" si="44"/>
        <v>44630.458333333336</v>
      </c>
      <c r="I215" s="23">
        <f t="shared" si="39"/>
        <v>1475</v>
      </c>
      <c r="J215" s="17" t="str">
        <f t="shared" si="41"/>
        <v>NOT DUE</v>
      </c>
      <c r="K215" s="33"/>
      <c r="L215" s="20"/>
    </row>
    <row r="216" spans="1:12">
      <c r="A216" s="17" t="s">
        <v>475</v>
      </c>
      <c r="B216" s="31" t="s">
        <v>2961</v>
      </c>
      <c r="C216" s="31" t="s">
        <v>474</v>
      </c>
      <c r="D216" s="42">
        <v>4000</v>
      </c>
      <c r="E216" s="13">
        <v>41662</v>
      </c>
      <c r="F216" s="13">
        <v>44347</v>
      </c>
      <c r="G216" s="27">
        <v>41132</v>
      </c>
      <c r="H216" s="22">
        <f t="shared" si="44"/>
        <v>44602.625</v>
      </c>
      <c r="I216" s="23">
        <f t="shared" si="39"/>
        <v>807</v>
      </c>
      <c r="J216" s="17" t="str">
        <f t="shared" si="41"/>
        <v>NOT DUE</v>
      </c>
      <c r="K216" s="33"/>
      <c r="L216" s="123"/>
    </row>
    <row r="217" spans="1:12">
      <c r="A217" s="17" t="s">
        <v>476</v>
      </c>
      <c r="B217" s="31" t="s">
        <v>2962</v>
      </c>
      <c r="C217" s="31" t="s">
        <v>474</v>
      </c>
      <c r="D217" s="42">
        <v>4000</v>
      </c>
      <c r="E217" s="13">
        <v>41662</v>
      </c>
      <c r="F217" s="13">
        <v>44366</v>
      </c>
      <c r="G217" s="27">
        <v>41454</v>
      </c>
      <c r="H217" s="22">
        <f t="shared" si="44"/>
        <v>44616.041666666664</v>
      </c>
      <c r="I217" s="23">
        <f t="shared" si="39"/>
        <v>1129</v>
      </c>
      <c r="J217" s="17" t="str">
        <f t="shared" si="41"/>
        <v>NOT DUE</v>
      </c>
      <c r="K217" s="33"/>
      <c r="L217" s="20"/>
    </row>
    <row r="218" spans="1:12">
      <c r="A218" s="17" t="s">
        <v>477</v>
      </c>
      <c r="B218" s="31" t="s">
        <v>2957</v>
      </c>
      <c r="C218" s="31" t="s">
        <v>487</v>
      </c>
      <c r="D218" s="21">
        <v>8000</v>
      </c>
      <c r="E218" s="13">
        <v>41662</v>
      </c>
      <c r="F218" s="13">
        <v>44347</v>
      </c>
      <c r="G218" s="27">
        <v>41132</v>
      </c>
      <c r="H218" s="22">
        <f>IF(I218&lt;=8000,$F$5+(I218/24),"error")</f>
        <v>44769.291666666664</v>
      </c>
      <c r="I218" s="23">
        <f t="shared" si="39"/>
        <v>4807</v>
      </c>
      <c r="J218" s="17" t="str">
        <f t="shared" si="41"/>
        <v>NOT DUE</v>
      </c>
      <c r="K218" s="33"/>
      <c r="L218" s="20"/>
    </row>
    <row r="219" spans="1:12">
      <c r="A219" s="17" t="s">
        <v>478</v>
      </c>
      <c r="B219" s="31" t="s">
        <v>2958</v>
      </c>
      <c r="C219" s="31" t="s">
        <v>487</v>
      </c>
      <c r="D219" s="21">
        <v>8000</v>
      </c>
      <c r="E219" s="13">
        <v>41662</v>
      </c>
      <c r="F219" s="215">
        <v>44551</v>
      </c>
      <c r="G219" s="216">
        <v>44046</v>
      </c>
      <c r="H219" s="22">
        <f t="shared" ref="H219:H247" si="45">IF(I219&lt;=8000,$F$5+(I219/24),"error")</f>
        <v>44890.708333333336</v>
      </c>
      <c r="I219" s="23">
        <f t="shared" si="39"/>
        <v>7721</v>
      </c>
      <c r="J219" s="17" t="str">
        <f t="shared" si="41"/>
        <v>NOT DUE</v>
      </c>
      <c r="K219" s="33"/>
      <c r="L219" s="20"/>
    </row>
    <row r="220" spans="1:12">
      <c r="A220" s="17" t="s">
        <v>479</v>
      </c>
      <c r="B220" s="31" t="s">
        <v>2959</v>
      </c>
      <c r="C220" s="31" t="s">
        <v>487</v>
      </c>
      <c r="D220" s="21">
        <v>8000</v>
      </c>
      <c r="E220" s="13">
        <v>41662</v>
      </c>
      <c r="F220" s="13">
        <v>44366</v>
      </c>
      <c r="G220" s="27">
        <v>41454</v>
      </c>
      <c r="H220" s="22">
        <f t="shared" si="45"/>
        <v>44782.708333333336</v>
      </c>
      <c r="I220" s="23">
        <f t="shared" si="39"/>
        <v>5129</v>
      </c>
      <c r="J220" s="17" t="str">
        <f t="shared" si="41"/>
        <v>NOT DUE</v>
      </c>
      <c r="K220" s="33"/>
      <c r="L220" s="20"/>
    </row>
    <row r="221" spans="1:12">
      <c r="A221" s="17" t="s">
        <v>480</v>
      </c>
      <c r="B221" s="31" t="s">
        <v>2960</v>
      </c>
      <c r="C221" s="31" t="s">
        <v>487</v>
      </c>
      <c r="D221" s="21">
        <v>8000</v>
      </c>
      <c r="E221" s="13">
        <v>41662</v>
      </c>
      <c r="F221" s="13">
        <v>44389</v>
      </c>
      <c r="G221" s="27">
        <v>41800</v>
      </c>
      <c r="H221" s="22">
        <f t="shared" si="45"/>
        <v>44797.125</v>
      </c>
      <c r="I221" s="23">
        <f t="shared" si="39"/>
        <v>5475</v>
      </c>
      <c r="J221" s="17" t="str">
        <f t="shared" si="41"/>
        <v>NOT DUE</v>
      </c>
      <c r="K221" s="33"/>
      <c r="L221" s="20"/>
    </row>
    <row r="222" spans="1:12">
      <c r="A222" s="17" t="s">
        <v>481</v>
      </c>
      <c r="B222" s="31" t="s">
        <v>2961</v>
      </c>
      <c r="C222" s="31" t="s">
        <v>487</v>
      </c>
      <c r="D222" s="21">
        <v>8000</v>
      </c>
      <c r="E222" s="13">
        <v>41662</v>
      </c>
      <c r="F222" s="13">
        <v>44347</v>
      </c>
      <c r="G222" s="27">
        <v>41132</v>
      </c>
      <c r="H222" s="22">
        <f t="shared" si="45"/>
        <v>44769.291666666664</v>
      </c>
      <c r="I222" s="23">
        <f t="shared" si="39"/>
        <v>4807</v>
      </c>
      <c r="J222" s="17" t="str">
        <f t="shared" si="41"/>
        <v>NOT DUE</v>
      </c>
      <c r="K222" s="33"/>
      <c r="L222" s="20"/>
    </row>
    <row r="223" spans="1:12">
      <c r="A223" s="17" t="s">
        <v>482</v>
      </c>
      <c r="B223" s="31" t="s">
        <v>2962</v>
      </c>
      <c r="C223" s="31" t="s">
        <v>487</v>
      </c>
      <c r="D223" s="21">
        <v>8000</v>
      </c>
      <c r="E223" s="13">
        <v>41662</v>
      </c>
      <c r="F223" s="13">
        <v>44366</v>
      </c>
      <c r="G223" s="27">
        <v>41454</v>
      </c>
      <c r="H223" s="22">
        <f t="shared" si="45"/>
        <v>44782.708333333336</v>
      </c>
      <c r="I223" s="23">
        <f t="shared" si="39"/>
        <v>5129</v>
      </c>
      <c r="J223" s="17" t="str">
        <f t="shared" si="41"/>
        <v>NOT DUE</v>
      </c>
      <c r="K223" s="33"/>
      <c r="L223" s="20"/>
    </row>
    <row r="224" spans="1:12" ht="25.5">
      <c r="A224" s="17" t="s">
        <v>483</v>
      </c>
      <c r="B224" s="138" t="s">
        <v>4522</v>
      </c>
      <c r="C224" s="138" t="s">
        <v>501</v>
      </c>
      <c r="D224" s="147">
        <v>8000</v>
      </c>
      <c r="E224" s="13">
        <v>41662</v>
      </c>
      <c r="F224" s="13">
        <v>44347</v>
      </c>
      <c r="G224" s="27">
        <v>41132</v>
      </c>
      <c r="H224" s="22">
        <f t="shared" si="45"/>
        <v>44769.291666666664</v>
      </c>
      <c r="I224" s="23">
        <f t="shared" ref="I224:I229" si="46">D224-($F$4-G224)</f>
        <v>4807</v>
      </c>
      <c r="J224" s="17" t="str">
        <f t="shared" ref="J224:J229" si="47">IF(I224="","",IF(I224=0,"DUE",IF(I224&lt;0,"OVERDUE","NOT DUE")))</f>
        <v>NOT DUE</v>
      </c>
      <c r="K224" s="146"/>
      <c r="L224" s="203" t="s">
        <v>4528</v>
      </c>
    </row>
    <row r="225" spans="1:12" ht="25.5">
      <c r="A225" s="17" t="s">
        <v>484</v>
      </c>
      <c r="B225" s="138" t="s">
        <v>4523</v>
      </c>
      <c r="C225" s="138" t="s">
        <v>501</v>
      </c>
      <c r="D225" s="147">
        <v>8000</v>
      </c>
      <c r="E225" s="13">
        <v>41662</v>
      </c>
      <c r="F225" s="215">
        <v>44253</v>
      </c>
      <c r="G225" s="216">
        <v>40005</v>
      </c>
      <c r="H225" s="22">
        <f t="shared" si="45"/>
        <v>44722.333333333336</v>
      </c>
      <c r="I225" s="23">
        <f t="shared" si="46"/>
        <v>3680</v>
      </c>
      <c r="J225" s="17" t="str">
        <f t="shared" si="47"/>
        <v>NOT DUE</v>
      </c>
      <c r="K225" s="146"/>
      <c r="L225" s="203" t="s">
        <v>4528</v>
      </c>
    </row>
    <row r="226" spans="1:12" ht="25.5">
      <c r="A226" s="17" t="s">
        <v>485</v>
      </c>
      <c r="B226" s="138" t="s">
        <v>4524</v>
      </c>
      <c r="C226" s="138" t="s">
        <v>501</v>
      </c>
      <c r="D226" s="147">
        <v>8000</v>
      </c>
      <c r="E226" s="13">
        <v>41662</v>
      </c>
      <c r="F226" s="13">
        <v>44366</v>
      </c>
      <c r="G226" s="27">
        <v>41454</v>
      </c>
      <c r="H226" s="22">
        <f t="shared" si="45"/>
        <v>44782.708333333336</v>
      </c>
      <c r="I226" s="23">
        <f t="shared" si="46"/>
        <v>5129</v>
      </c>
      <c r="J226" s="17" t="str">
        <f t="shared" si="47"/>
        <v>NOT DUE</v>
      </c>
      <c r="K226" s="146"/>
      <c r="L226" s="203" t="s">
        <v>4528</v>
      </c>
    </row>
    <row r="227" spans="1:12" ht="25.5">
      <c r="A227" s="17" t="s">
        <v>486</v>
      </c>
      <c r="B227" s="138" t="s">
        <v>4525</v>
      </c>
      <c r="C227" s="138" t="s">
        <v>501</v>
      </c>
      <c r="D227" s="147">
        <v>8000</v>
      </c>
      <c r="E227" s="13">
        <v>41662</v>
      </c>
      <c r="F227" s="13">
        <v>44389</v>
      </c>
      <c r="G227" s="27">
        <v>41800</v>
      </c>
      <c r="H227" s="22">
        <f t="shared" si="45"/>
        <v>44797.125</v>
      </c>
      <c r="I227" s="23">
        <f t="shared" si="46"/>
        <v>5475</v>
      </c>
      <c r="J227" s="17" t="str">
        <f t="shared" si="47"/>
        <v>NOT DUE</v>
      </c>
      <c r="K227" s="146"/>
      <c r="L227" s="203" t="s">
        <v>4528</v>
      </c>
    </row>
    <row r="228" spans="1:12" ht="25.5">
      <c r="A228" s="17" t="s">
        <v>488</v>
      </c>
      <c r="B228" s="138" t="s">
        <v>4526</v>
      </c>
      <c r="C228" s="138" t="s">
        <v>501</v>
      </c>
      <c r="D228" s="147">
        <v>8000</v>
      </c>
      <c r="E228" s="13">
        <v>41662</v>
      </c>
      <c r="F228" s="13">
        <v>44347</v>
      </c>
      <c r="G228" s="27">
        <v>41132</v>
      </c>
      <c r="H228" s="22">
        <f t="shared" si="45"/>
        <v>44769.291666666664</v>
      </c>
      <c r="I228" s="23">
        <f t="shared" si="46"/>
        <v>4807</v>
      </c>
      <c r="J228" s="17" t="str">
        <f t="shared" si="47"/>
        <v>NOT DUE</v>
      </c>
      <c r="K228" s="146"/>
      <c r="L228" s="203" t="s">
        <v>4528</v>
      </c>
    </row>
    <row r="229" spans="1:12" ht="25.5">
      <c r="A229" s="17" t="s">
        <v>489</v>
      </c>
      <c r="B229" s="138" t="s">
        <v>4527</v>
      </c>
      <c r="C229" s="138" t="s">
        <v>501</v>
      </c>
      <c r="D229" s="147">
        <v>8000</v>
      </c>
      <c r="E229" s="13">
        <v>41662</v>
      </c>
      <c r="F229" s="13">
        <v>44366</v>
      </c>
      <c r="G229" s="27">
        <v>41454</v>
      </c>
      <c r="H229" s="22">
        <f t="shared" si="45"/>
        <v>44782.708333333336</v>
      </c>
      <c r="I229" s="23">
        <f t="shared" si="46"/>
        <v>5129</v>
      </c>
      <c r="J229" s="17" t="str">
        <f t="shared" si="47"/>
        <v>NOT DUE</v>
      </c>
      <c r="K229" s="146"/>
      <c r="L229" s="203" t="s">
        <v>4528</v>
      </c>
    </row>
    <row r="230" spans="1:12" ht="25.5">
      <c r="A230" s="17" t="s">
        <v>490</v>
      </c>
      <c r="B230" s="138" t="s">
        <v>4529</v>
      </c>
      <c r="C230" s="138" t="s">
        <v>501</v>
      </c>
      <c r="D230" s="147">
        <v>8000</v>
      </c>
      <c r="E230" s="13">
        <v>41662</v>
      </c>
      <c r="F230" s="13">
        <v>44019</v>
      </c>
      <c r="G230" s="27">
        <v>37350</v>
      </c>
      <c r="H230" s="22">
        <f t="shared" si="45"/>
        <v>44611.708333333336</v>
      </c>
      <c r="I230" s="23">
        <f t="shared" ref="I230:I236" si="48">D230-($F$4-G230)</f>
        <v>1025</v>
      </c>
      <c r="J230" s="17" t="str">
        <f t="shared" ref="J230:J236" si="49">IF(I230="","",IF(I230=0,"DUE",IF(I230&lt;0,"OVERDUE","NOT DUE")))</f>
        <v>NOT DUE</v>
      </c>
      <c r="K230" s="146"/>
      <c r="L230" s="203" t="s">
        <v>4528</v>
      </c>
    </row>
    <row r="231" spans="1:12" ht="25.5">
      <c r="A231" s="17" t="s">
        <v>491</v>
      </c>
      <c r="B231" s="138" t="s">
        <v>4530</v>
      </c>
      <c r="C231" s="138" t="s">
        <v>501</v>
      </c>
      <c r="D231" s="147">
        <v>8000</v>
      </c>
      <c r="E231" s="13">
        <v>41662</v>
      </c>
      <c r="F231" s="215">
        <v>44551</v>
      </c>
      <c r="G231" s="216">
        <v>44046</v>
      </c>
      <c r="H231" s="22">
        <f t="shared" si="45"/>
        <v>44890.708333333336</v>
      </c>
      <c r="I231" s="23">
        <f t="shared" si="48"/>
        <v>7721</v>
      </c>
      <c r="J231" s="17" t="str">
        <f t="shared" si="49"/>
        <v>NOT DUE</v>
      </c>
      <c r="K231" s="146"/>
      <c r="L231" s="203" t="s">
        <v>4528</v>
      </c>
    </row>
    <row r="232" spans="1:12" ht="25.5">
      <c r="A232" s="17" t="s">
        <v>492</v>
      </c>
      <c r="B232" s="138" t="s">
        <v>4531</v>
      </c>
      <c r="C232" s="138" t="s">
        <v>501</v>
      </c>
      <c r="D232" s="147">
        <v>8000</v>
      </c>
      <c r="E232" s="13">
        <v>41662</v>
      </c>
      <c r="F232" s="13">
        <v>44053</v>
      </c>
      <c r="G232" s="27">
        <v>37778</v>
      </c>
      <c r="H232" s="22">
        <f t="shared" si="45"/>
        <v>44629.541666666664</v>
      </c>
      <c r="I232" s="23">
        <f t="shared" si="48"/>
        <v>1453</v>
      </c>
      <c r="J232" s="17" t="str">
        <f t="shared" si="49"/>
        <v>NOT DUE</v>
      </c>
      <c r="K232" s="146"/>
      <c r="L232" s="203" t="s">
        <v>4528</v>
      </c>
    </row>
    <row r="233" spans="1:12" ht="25.5">
      <c r="A233" s="17" t="s">
        <v>493</v>
      </c>
      <c r="B233" s="138" t="s">
        <v>4532</v>
      </c>
      <c r="C233" s="138" t="s">
        <v>501</v>
      </c>
      <c r="D233" s="147">
        <v>8000</v>
      </c>
      <c r="E233" s="13">
        <v>41662</v>
      </c>
      <c r="F233" s="13">
        <v>44096</v>
      </c>
      <c r="G233" s="27">
        <v>38303</v>
      </c>
      <c r="H233" s="22">
        <f t="shared" si="45"/>
        <v>44651.416666666664</v>
      </c>
      <c r="I233" s="23">
        <f t="shared" si="48"/>
        <v>1978</v>
      </c>
      <c r="J233" s="17" t="str">
        <f t="shared" si="49"/>
        <v>NOT DUE</v>
      </c>
      <c r="K233" s="146"/>
      <c r="L233" s="203" t="s">
        <v>4528</v>
      </c>
    </row>
    <row r="234" spans="1:12" ht="25.5">
      <c r="A234" s="17" t="s">
        <v>498</v>
      </c>
      <c r="B234" s="138" t="s">
        <v>4533</v>
      </c>
      <c r="C234" s="138" t="s">
        <v>501</v>
      </c>
      <c r="D234" s="147">
        <v>8000</v>
      </c>
      <c r="E234" s="13">
        <v>41662</v>
      </c>
      <c r="F234" s="13">
        <v>43999</v>
      </c>
      <c r="G234" s="27">
        <v>37098</v>
      </c>
      <c r="H234" s="22">
        <f t="shared" si="45"/>
        <v>44601.208333333336</v>
      </c>
      <c r="I234" s="23">
        <f t="shared" si="48"/>
        <v>773</v>
      </c>
      <c r="J234" s="17" t="str">
        <f t="shared" si="49"/>
        <v>NOT DUE</v>
      </c>
      <c r="K234" s="146"/>
      <c r="L234" s="203" t="s">
        <v>4528</v>
      </c>
    </row>
    <row r="235" spans="1:12" ht="25.5">
      <c r="A235" s="17" t="s">
        <v>499</v>
      </c>
      <c r="B235" s="138" t="s">
        <v>4534</v>
      </c>
      <c r="C235" s="138" t="s">
        <v>501</v>
      </c>
      <c r="D235" s="147">
        <v>8000</v>
      </c>
      <c r="E235" s="13">
        <v>41662</v>
      </c>
      <c r="F235" s="215">
        <v>44551</v>
      </c>
      <c r="G235" s="216">
        <v>44046</v>
      </c>
      <c r="H235" s="22">
        <f t="shared" si="45"/>
        <v>44890.708333333336</v>
      </c>
      <c r="I235" s="23">
        <f t="shared" si="48"/>
        <v>7721</v>
      </c>
      <c r="J235" s="17" t="str">
        <f t="shared" si="49"/>
        <v>NOT DUE</v>
      </c>
      <c r="K235" s="146"/>
      <c r="L235" s="203" t="s">
        <v>4528</v>
      </c>
    </row>
    <row r="236" spans="1:12" ht="25.5">
      <c r="A236" s="17" t="s">
        <v>500</v>
      </c>
      <c r="B236" s="138" t="s">
        <v>4535</v>
      </c>
      <c r="C236" s="138" t="s">
        <v>501</v>
      </c>
      <c r="D236" s="147">
        <v>8000</v>
      </c>
      <c r="E236" s="13">
        <v>41662</v>
      </c>
      <c r="F236" s="13">
        <v>44019</v>
      </c>
      <c r="G236" s="27">
        <v>37350</v>
      </c>
      <c r="H236" s="22">
        <f t="shared" si="45"/>
        <v>44611.708333333336</v>
      </c>
      <c r="I236" s="23">
        <f t="shared" si="48"/>
        <v>1025</v>
      </c>
      <c r="J236" s="17" t="str">
        <f t="shared" si="49"/>
        <v>NOT DUE</v>
      </c>
      <c r="K236" s="146"/>
      <c r="L236" s="203" t="s">
        <v>4528</v>
      </c>
    </row>
    <row r="237" spans="1:12" ht="25.5">
      <c r="A237" s="17" t="s">
        <v>502</v>
      </c>
      <c r="B237" s="138" t="s">
        <v>4536</v>
      </c>
      <c r="C237" s="138" t="s">
        <v>501</v>
      </c>
      <c r="D237" s="147">
        <v>8000</v>
      </c>
      <c r="E237" s="13">
        <v>41662</v>
      </c>
      <c r="F237" s="215">
        <v>44551</v>
      </c>
      <c r="G237" s="216">
        <v>44046</v>
      </c>
      <c r="H237" s="22">
        <f t="shared" si="45"/>
        <v>44890.708333333336</v>
      </c>
      <c r="I237" s="23">
        <f t="shared" ref="I237:I241" si="50">D237-($F$4-G237)</f>
        <v>7721</v>
      </c>
      <c r="J237" s="17" t="str">
        <f t="shared" ref="J237:J241" si="51">IF(I237="","",IF(I237=0,"DUE",IF(I237&lt;0,"OVERDUE","NOT DUE")))</f>
        <v>NOT DUE</v>
      </c>
      <c r="K237" s="146"/>
      <c r="L237" s="203" t="s">
        <v>4528</v>
      </c>
    </row>
    <row r="238" spans="1:12" ht="25.5">
      <c r="A238" s="17" t="s">
        <v>503</v>
      </c>
      <c r="B238" s="138" t="s">
        <v>4537</v>
      </c>
      <c r="C238" s="138" t="s">
        <v>501</v>
      </c>
      <c r="D238" s="147">
        <v>8000</v>
      </c>
      <c r="E238" s="13">
        <v>41662</v>
      </c>
      <c r="F238" s="13">
        <v>44053</v>
      </c>
      <c r="G238" s="27">
        <v>37778</v>
      </c>
      <c r="H238" s="22">
        <f t="shared" si="45"/>
        <v>44629.541666666664</v>
      </c>
      <c r="I238" s="23">
        <f t="shared" si="50"/>
        <v>1453</v>
      </c>
      <c r="J238" s="17" t="str">
        <f t="shared" si="51"/>
        <v>NOT DUE</v>
      </c>
      <c r="K238" s="146"/>
      <c r="L238" s="203" t="s">
        <v>4528</v>
      </c>
    </row>
    <row r="239" spans="1:12" ht="25.5">
      <c r="A239" s="17" t="s">
        <v>504</v>
      </c>
      <c r="B239" s="138" t="s">
        <v>4538</v>
      </c>
      <c r="C239" s="138" t="s">
        <v>501</v>
      </c>
      <c r="D239" s="147">
        <v>8000</v>
      </c>
      <c r="E239" s="13">
        <v>41662</v>
      </c>
      <c r="F239" s="13">
        <v>44096</v>
      </c>
      <c r="G239" s="27">
        <v>38303</v>
      </c>
      <c r="H239" s="22">
        <f t="shared" si="45"/>
        <v>44651.416666666664</v>
      </c>
      <c r="I239" s="23">
        <f t="shared" si="50"/>
        <v>1978</v>
      </c>
      <c r="J239" s="17" t="str">
        <f t="shared" si="51"/>
        <v>NOT DUE</v>
      </c>
      <c r="K239" s="146"/>
      <c r="L239" s="203" t="s">
        <v>4528</v>
      </c>
    </row>
    <row r="240" spans="1:12" ht="25.5">
      <c r="A240" s="17" t="s">
        <v>505</v>
      </c>
      <c r="B240" s="138" t="s">
        <v>4539</v>
      </c>
      <c r="C240" s="138" t="s">
        <v>501</v>
      </c>
      <c r="D240" s="147">
        <v>8000</v>
      </c>
      <c r="E240" s="13">
        <v>41662</v>
      </c>
      <c r="F240" s="13">
        <v>43999</v>
      </c>
      <c r="G240" s="27">
        <v>37098</v>
      </c>
      <c r="H240" s="22">
        <f t="shared" si="45"/>
        <v>44601.208333333336</v>
      </c>
      <c r="I240" s="23">
        <f t="shared" si="50"/>
        <v>773</v>
      </c>
      <c r="J240" s="17" t="str">
        <f t="shared" si="51"/>
        <v>NOT DUE</v>
      </c>
      <c r="K240" s="146"/>
      <c r="L240" s="203" t="s">
        <v>4528</v>
      </c>
    </row>
    <row r="241" spans="1:12" ht="25.5">
      <c r="A241" s="17" t="s">
        <v>514</v>
      </c>
      <c r="B241" s="138" t="s">
        <v>4540</v>
      </c>
      <c r="C241" s="138" t="s">
        <v>501</v>
      </c>
      <c r="D241" s="147">
        <v>8000</v>
      </c>
      <c r="E241" s="13">
        <v>41662</v>
      </c>
      <c r="F241" s="215">
        <v>44551</v>
      </c>
      <c r="G241" s="216">
        <v>44046</v>
      </c>
      <c r="H241" s="22">
        <f t="shared" si="45"/>
        <v>44890.708333333336</v>
      </c>
      <c r="I241" s="23">
        <f t="shared" si="50"/>
        <v>7721</v>
      </c>
      <c r="J241" s="17" t="str">
        <f t="shared" si="51"/>
        <v>NOT DUE</v>
      </c>
      <c r="K241" s="146"/>
      <c r="L241" s="203" t="s">
        <v>4528</v>
      </c>
    </row>
    <row r="242" spans="1:12" ht="36">
      <c r="A242" s="17" t="s">
        <v>515</v>
      </c>
      <c r="B242" s="138" t="s">
        <v>4541</v>
      </c>
      <c r="C242" s="138" t="s">
        <v>497</v>
      </c>
      <c r="D242" s="147">
        <v>8000</v>
      </c>
      <c r="E242" s="13">
        <v>41662</v>
      </c>
      <c r="F242" s="13">
        <v>44019</v>
      </c>
      <c r="G242" s="27">
        <v>37350</v>
      </c>
      <c r="H242" s="22">
        <f t="shared" si="45"/>
        <v>44611.708333333336</v>
      </c>
      <c r="I242" s="23">
        <f t="shared" ref="I242" si="52">D242-($F$4-G242)</f>
        <v>1025</v>
      </c>
      <c r="J242" s="17" t="str">
        <f t="shared" ref="J242" si="53">IF(I242="","",IF(I242=0,"DUE",IF(I242&lt;0,"OVERDUE","NOT DUE")))</f>
        <v>NOT DUE</v>
      </c>
      <c r="K242" s="146" t="s">
        <v>5138</v>
      </c>
      <c r="L242" s="203" t="s">
        <v>4528</v>
      </c>
    </row>
    <row r="243" spans="1:12" ht="35.25" customHeight="1">
      <c r="A243" s="17" t="s">
        <v>516</v>
      </c>
      <c r="B243" s="138" t="s">
        <v>4542</v>
      </c>
      <c r="C243" s="138" t="s">
        <v>497</v>
      </c>
      <c r="D243" s="147">
        <v>8000</v>
      </c>
      <c r="E243" s="13">
        <v>41662</v>
      </c>
      <c r="F243" s="13">
        <v>44366</v>
      </c>
      <c r="G243" s="27">
        <v>41454</v>
      </c>
      <c r="H243" s="22">
        <f t="shared" si="45"/>
        <v>44782.708333333336</v>
      </c>
      <c r="I243" s="145">
        <f t="shared" ref="I243:I247" si="54">D243-($F$4-G243)</f>
        <v>5129</v>
      </c>
      <c r="J243" s="136" t="str">
        <f t="shared" si="41"/>
        <v>NOT DUE</v>
      </c>
      <c r="K243" s="146" t="s">
        <v>5137</v>
      </c>
      <c r="L243" s="203" t="s">
        <v>4528</v>
      </c>
    </row>
    <row r="244" spans="1:12" ht="33" customHeight="1">
      <c r="A244" s="17" t="s">
        <v>517</v>
      </c>
      <c r="B244" s="138" t="s">
        <v>4543</v>
      </c>
      <c r="C244" s="138" t="s">
        <v>497</v>
      </c>
      <c r="D244" s="147">
        <v>8000</v>
      </c>
      <c r="E244" s="13">
        <v>41662</v>
      </c>
      <c r="F244" s="13">
        <v>44366</v>
      </c>
      <c r="G244" s="27">
        <v>41454</v>
      </c>
      <c r="H244" s="22">
        <f t="shared" si="45"/>
        <v>44782.708333333336</v>
      </c>
      <c r="I244" s="145">
        <f t="shared" si="54"/>
        <v>5129</v>
      </c>
      <c r="J244" s="136" t="str">
        <f t="shared" si="41"/>
        <v>NOT DUE</v>
      </c>
      <c r="K244" s="146" t="s">
        <v>5137</v>
      </c>
      <c r="L244" s="203" t="s">
        <v>4528</v>
      </c>
    </row>
    <row r="245" spans="1:12" ht="33" customHeight="1">
      <c r="A245" s="17" t="s">
        <v>518</v>
      </c>
      <c r="B245" s="138" t="s">
        <v>4544</v>
      </c>
      <c r="C245" s="138" t="s">
        <v>497</v>
      </c>
      <c r="D245" s="147">
        <v>8000</v>
      </c>
      <c r="E245" s="13">
        <v>41662</v>
      </c>
      <c r="F245" s="13">
        <v>44366</v>
      </c>
      <c r="G245" s="27">
        <v>41454</v>
      </c>
      <c r="H245" s="22">
        <f t="shared" si="45"/>
        <v>44782.708333333336</v>
      </c>
      <c r="I245" s="145">
        <f t="shared" si="54"/>
        <v>5129</v>
      </c>
      <c r="J245" s="136" t="str">
        <f t="shared" si="41"/>
        <v>NOT DUE</v>
      </c>
      <c r="K245" s="146" t="s">
        <v>5137</v>
      </c>
      <c r="L245" s="203" t="s">
        <v>4528</v>
      </c>
    </row>
    <row r="246" spans="1:12" ht="31.5" customHeight="1">
      <c r="A246" s="17" t="s">
        <v>534</v>
      </c>
      <c r="B246" s="138" t="s">
        <v>4545</v>
      </c>
      <c r="C246" s="138" t="s">
        <v>497</v>
      </c>
      <c r="D246" s="147">
        <v>8000</v>
      </c>
      <c r="E246" s="13">
        <v>41662</v>
      </c>
      <c r="F246" s="13">
        <v>43999</v>
      </c>
      <c r="G246" s="27">
        <v>37098</v>
      </c>
      <c r="H246" s="22">
        <f t="shared" si="45"/>
        <v>44601.208333333336</v>
      </c>
      <c r="I246" s="145">
        <f t="shared" si="54"/>
        <v>773</v>
      </c>
      <c r="J246" s="136" t="str">
        <f t="shared" si="41"/>
        <v>NOT DUE</v>
      </c>
      <c r="K246" s="146" t="s">
        <v>5137</v>
      </c>
      <c r="L246" s="203" t="s">
        <v>4528</v>
      </c>
    </row>
    <row r="247" spans="1:12" ht="31.5" customHeight="1">
      <c r="A247" s="17" t="s">
        <v>535</v>
      </c>
      <c r="B247" s="138" t="s">
        <v>4546</v>
      </c>
      <c r="C247" s="138" t="s">
        <v>497</v>
      </c>
      <c r="D247" s="147">
        <v>8000</v>
      </c>
      <c r="E247" s="13">
        <v>41662</v>
      </c>
      <c r="F247" s="13">
        <v>44366</v>
      </c>
      <c r="G247" s="27">
        <v>41454</v>
      </c>
      <c r="H247" s="22">
        <f t="shared" si="45"/>
        <v>44782.708333333336</v>
      </c>
      <c r="I247" s="145">
        <f t="shared" si="54"/>
        <v>5129</v>
      </c>
      <c r="J247" s="136" t="str">
        <f t="shared" si="41"/>
        <v>NOT DUE</v>
      </c>
      <c r="K247" s="146" t="s">
        <v>5137</v>
      </c>
      <c r="L247" s="203" t="s">
        <v>4528</v>
      </c>
    </row>
    <row r="248" spans="1:12" ht="36" customHeight="1">
      <c r="A248" s="17" t="s">
        <v>536</v>
      </c>
      <c r="B248" s="31" t="s">
        <v>506</v>
      </c>
      <c r="C248" s="31" t="s">
        <v>2965</v>
      </c>
      <c r="D248" s="41" t="s">
        <v>1</v>
      </c>
      <c r="E248" s="13">
        <v>41662</v>
      </c>
      <c r="F248" s="13">
        <v>44569</v>
      </c>
      <c r="G248" s="27">
        <v>44325</v>
      </c>
      <c r="H248" s="15">
        <f>DATE(YEAR(F248),MONTH(F248),DAY(F248)+1)</f>
        <v>44570</v>
      </c>
      <c r="I248" s="16">
        <f t="shared" ref="I248:I253" ca="1" si="55">IF(ISBLANK(H248),"",H248-DATE(YEAR(NOW()),MONTH(NOW()),DAY(NOW())))</f>
        <v>0</v>
      </c>
      <c r="J248" s="17" t="str">
        <f t="shared" ca="1" si="41"/>
        <v>DUE</v>
      </c>
      <c r="K248" s="31" t="s">
        <v>510</v>
      </c>
      <c r="L248" s="20"/>
    </row>
    <row r="249" spans="1:12" ht="19.5" customHeight="1">
      <c r="A249" s="17" t="s">
        <v>537</v>
      </c>
      <c r="B249" s="31" t="s">
        <v>506</v>
      </c>
      <c r="C249" s="31" t="s">
        <v>507</v>
      </c>
      <c r="D249" s="41" t="s">
        <v>1</v>
      </c>
      <c r="E249" s="13">
        <v>41662</v>
      </c>
      <c r="F249" s="13">
        <v>44569</v>
      </c>
      <c r="G249" s="27">
        <v>44325</v>
      </c>
      <c r="H249" s="15">
        <f>DATE(YEAR(F249),MONTH(F249),DAY(F249)+1)</f>
        <v>44570</v>
      </c>
      <c r="I249" s="16">
        <f t="shared" ca="1" si="55"/>
        <v>0</v>
      </c>
      <c r="J249" s="17" t="str">
        <f t="shared" ca="1" si="41"/>
        <v>DUE</v>
      </c>
      <c r="K249" s="31" t="s">
        <v>511</v>
      </c>
      <c r="L249" s="20"/>
    </row>
    <row r="250" spans="1:12" ht="20.25" customHeight="1">
      <c r="A250" s="17" t="s">
        <v>538</v>
      </c>
      <c r="B250" s="31" t="s">
        <v>506</v>
      </c>
      <c r="C250" s="31" t="s">
        <v>508</v>
      </c>
      <c r="D250" s="41" t="s">
        <v>1</v>
      </c>
      <c r="E250" s="13">
        <v>41662</v>
      </c>
      <c r="F250" s="13">
        <v>44569</v>
      </c>
      <c r="G250" s="27">
        <v>44325</v>
      </c>
      <c r="H250" s="15">
        <f>DATE(YEAR(F250),MONTH(F250),DAY(F250)+1)</f>
        <v>44570</v>
      </c>
      <c r="I250" s="16">
        <f t="shared" ca="1" si="55"/>
        <v>0</v>
      </c>
      <c r="J250" s="17" t="str">
        <f t="shared" ca="1" si="41"/>
        <v>DUE</v>
      </c>
      <c r="K250" s="31" t="s">
        <v>512</v>
      </c>
      <c r="L250" s="20"/>
    </row>
    <row r="251" spans="1:12" ht="17.25" customHeight="1">
      <c r="A251" s="17" t="s">
        <v>539</v>
      </c>
      <c r="B251" s="31" t="s">
        <v>506</v>
      </c>
      <c r="C251" s="31" t="s">
        <v>509</v>
      </c>
      <c r="D251" s="41" t="s">
        <v>26</v>
      </c>
      <c r="E251" s="13">
        <v>41662</v>
      </c>
      <c r="F251" s="13">
        <v>44569</v>
      </c>
      <c r="G251" s="27">
        <v>44325</v>
      </c>
      <c r="H251" s="15">
        <f>DATE(YEAR(F251),MONTH(F251),DAY(F251)+7)</f>
        <v>44576</v>
      </c>
      <c r="I251" s="16">
        <f t="shared" ca="1" si="55"/>
        <v>6</v>
      </c>
      <c r="J251" s="17" t="str">
        <f t="shared" ca="1" si="41"/>
        <v>NOT DUE</v>
      </c>
      <c r="K251" s="31" t="s">
        <v>513</v>
      </c>
      <c r="L251" s="20"/>
    </row>
    <row r="252" spans="1:12" ht="26.45" customHeight="1">
      <c r="A252" s="17" t="s">
        <v>540</v>
      </c>
      <c r="B252" s="31" t="s">
        <v>506</v>
      </c>
      <c r="C252" s="31" t="s">
        <v>2964</v>
      </c>
      <c r="D252" s="41" t="s">
        <v>2963</v>
      </c>
      <c r="E252" s="13">
        <v>41662</v>
      </c>
      <c r="F252" s="13">
        <v>44503</v>
      </c>
      <c r="G252" s="27">
        <v>43300</v>
      </c>
      <c r="H252" s="15">
        <f>DATE(YEAR(F252)+3,MONTH(F252),DAY(F252)-1)</f>
        <v>45598</v>
      </c>
      <c r="I252" s="16">
        <f t="shared" ca="1" si="55"/>
        <v>1028</v>
      </c>
      <c r="J252" s="17" t="str">
        <f t="shared" ref="J252" ca="1" si="56">IF(I252="","",IF(I252=0,"DUE",IF(I252&lt;0,"OVERDUE","NOT DUE")))</f>
        <v>NOT DUE</v>
      </c>
      <c r="K252" s="31" t="s">
        <v>523</v>
      </c>
      <c r="L252" s="20" t="s">
        <v>5139</v>
      </c>
    </row>
    <row r="253" spans="1:12" ht="25.5">
      <c r="A253" s="17" t="s">
        <v>541</v>
      </c>
      <c r="B253" s="31" t="s">
        <v>496</v>
      </c>
      <c r="C253" s="31" t="s">
        <v>545</v>
      </c>
      <c r="D253" s="12" t="s">
        <v>4</v>
      </c>
      <c r="E253" s="13">
        <v>41662</v>
      </c>
      <c r="F253" s="13">
        <v>44561</v>
      </c>
      <c r="G253" s="27">
        <v>44112</v>
      </c>
      <c r="H253" s="15">
        <f>EDATE(F253-1,1)</f>
        <v>44591</v>
      </c>
      <c r="I253" s="16">
        <f t="shared" ca="1" si="55"/>
        <v>21</v>
      </c>
      <c r="J253" s="17" t="str">
        <f t="shared" ca="1" si="41"/>
        <v>NOT DUE</v>
      </c>
      <c r="K253" s="31" t="s">
        <v>546</v>
      </c>
      <c r="L253" s="20"/>
    </row>
    <row r="254" spans="1:12" ht="21.75" customHeight="1">
      <c r="A254" s="17" t="s">
        <v>542</v>
      </c>
      <c r="B254" s="31" t="s">
        <v>548</v>
      </c>
      <c r="C254" s="31" t="s">
        <v>270</v>
      </c>
      <c r="D254" s="286" t="s">
        <v>2843</v>
      </c>
      <c r="E254" s="13">
        <v>41662</v>
      </c>
      <c r="F254" s="13">
        <v>41662</v>
      </c>
      <c r="G254" s="27">
        <v>0</v>
      </c>
      <c r="H254" s="15">
        <f>DATE(YEAR(F254)+10,MONTH(F254),DAY(F254)-1)</f>
        <v>45313</v>
      </c>
      <c r="I254" s="16">
        <f t="shared" ref="I254:I255" ca="1" si="57">IF(ISBLANK(H254),"",H254-DATE(YEAR(NOW()),MONTH(NOW()),DAY(NOW())))</f>
        <v>743</v>
      </c>
      <c r="J254" s="17" t="str">
        <f t="shared" ref="J254:J255" ca="1" si="58">IF(I254="","",IF(I254=0,"DUE",IF(I254&lt;0,"OVERDUE","NOT DUE")))</f>
        <v>NOT DUE</v>
      </c>
      <c r="K254" s="33"/>
      <c r="L254" s="20"/>
    </row>
    <row r="255" spans="1:12" ht="22.5" customHeight="1">
      <c r="A255" s="17" t="s">
        <v>543</v>
      </c>
      <c r="B255" s="31" t="s">
        <v>549</v>
      </c>
      <c r="C255" s="31" t="s">
        <v>270</v>
      </c>
      <c r="D255" s="286" t="s">
        <v>2843</v>
      </c>
      <c r="E255" s="13">
        <v>41662</v>
      </c>
      <c r="F255" s="13">
        <v>41662</v>
      </c>
      <c r="G255" s="27">
        <v>0</v>
      </c>
      <c r="H255" s="15">
        <f>DATE(YEAR(F255)+10,MONTH(F255),DAY(F255)-1)</f>
        <v>45313</v>
      </c>
      <c r="I255" s="16">
        <f t="shared" ca="1" si="57"/>
        <v>743</v>
      </c>
      <c r="J255" s="17" t="str">
        <f t="shared" ca="1" si="58"/>
        <v>NOT DUE</v>
      </c>
      <c r="K255" s="33"/>
      <c r="L255" s="20"/>
    </row>
    <row r="256" spans="1:12" ht="38.25">
      <c r="A256" s="17" t="s">
        <v>544</v>
      </c>
      <c r="B256" s="31" t="s">
        <v>553</v>
      </c>
      <c r="C256" s="31" t="s">
        <v>552</v>
      </c>
      <c r="D256" s="41" t="s">
        <v>1</v>
      </c>
      <c r="E256" s="13">
        <v>41662</v>
      </c>
      <c r="F256" s="13">
        <v>44569</v>
      </c>
      <c r="G256" s="27">
        <v>44325</v>
      </c>
      <c r="H256" s="15">
        <f>DATE(YEAR(F256),MONTH(F256),DAY(F256)+1)</f>
        <v>44570</v>
      </c>
      <c r="I256" s="16">
        <f ca="1">IF(ISBLANK(H256),"",H256-DATE(YEAR(NOW()),MONTH(NOW()),DAY(NOW())))</f>
        <v>0</v>
      </c>
      <c r="J256" s="17" t="str">
        <f t="shared" ca="1" si="41"/>
        <v>DUE</v>
      </c>
      <c r="K256" s="31" t="s">
        <v>559</v>
      </c>
      <c r="L256" s="20" t="s">
        <v>4500</v>
      </c>
    </row>
    <row r="257" spans="1:12">
      <c r="A257" s="17" t="s">
        <v>547</v>
      </c>
      <c r="B257" s="31" t="s">
        <v>554</v>
      </c>
      <c r="C257" s="31" t="s">
        <v>555</v>
      </c>
      <c r="D257" s="41" t="s">
        <v>1</v>
      </c>
      <c r="E257" s="13">
        <v>41662</v>
      </c>
      <c r="F257" s="13">
        <v>44569</v>
      </c>
      <c r="G257" s="27">
        <v>44325</v>
      </c>
      <c r="H257" s="15">
        <f>DATE(YEAR(F257),MONTH(F257),DAY(F257)+1)</f>
        <v>44570</v>
      </c>
      <c r="I257" s="16">
        <f ca="1">IF(ISBLANK(H257),"",H257-DATE(YEAR(NOW()),MONTH(NOW()),DAY(NOW())))</f>
        <v>0</v>
      </c>
      <c r="J257" s="17" t="str">
        <f t="shared" ca="1" si="41"/>
        <v>DUE</v>
      </c>
      <c r="K257" s="31"/>
      <c r="L257" s="20"/>
    </row>
    <row r="258" spans="1:12" ht="25.5">
      <c r="A258" s="17" t="s">
        <v>550</v>
      </c>
      <c r="B258" s="31" t="s">
        <v>554</v>
      </c>
      <c r="C258" s="31" t="s">
        <v>552</v>
      </c>
      <c r="D258" s="43">
        <v>250</v>
      </c>
      <c r="E258" s="13">
        <v>41662</v>
      </c>
      <c r="F258" s="13">
        <v>44569</v>
      </c>
      <c r="G258" s="27">
        <v>44325</v>
      </c>
      <c r="H258" s="22">
        <f>IF(I258&lt;=250,F258+(D258/24),"error")</f>
        <v>44579.416666666664</v>
      </c>
      <c r="I258" s="23">
        <f>D258-($F$4-G258)</f>
        <v>250</v>
      </c>
      <c r="J258" s="17" t="str">
        <f t="shared" si="41"/>
        <v>NOT DUE</v>
      </c>
      <c r="K258" s="31" t="s">
        <v>559</v>
      </c>
      <c r="L258" s="20"/>
    </row>
    <row r="259" spans="1:12" ht="51">
      <c r="A259" s="17" t="s">
        <v>551</v>
      </c>
      <c r="B259" s="31" t="s">
        <v>560</v>
      </c>
      <c r="C259" s="31" t="s">
        <v>561</v>
      </c>
      <c r="D259" s="21">
        <v>12000</v>
      </c>
      <c r="E259" s="13">
        <v>41662</v>
      </c>
      <c r="F259" s="13">
        <v>44300</v>
      </c>
      <c r="G259" s="27">
        <v>40373</v>
      </c>
      <c r="H259" s="22">
        <f>IF(I259&lt;=12000,$F$5+(I259/24),"error")</f>
        <v>44904.333333333336</v>
      </c>
      <c r="I259" s="23">
        <f>D259-($F$4-G259)</f>
        <v>8048</v>
      </c>
      <c r="J259" s="17" t="str">
        <f t="shared" si="41"/>
        <v>NOT DUE</v>
      </c>
      <c r="K259" s="31" t="s">
        <v>568</v>
      </c>
      <c r="L259" s="20" t="s">
        <v>4518</v>
      </c>
    </row>
    <row r="260" spans="1:12" ht="36" customHeight="1">
      <c r="A260" s="17" t="s">
        <v>556</v>
      </c>
      <c r="B260" s="31" t="s">
        <v>560</v>
      </c>
      <c r="C260" s="31" t="s">
        <v>562</v>
      </c>
      <c r="D260" s="21">
        <v>12000</v>
      </c>
      <c r="E260" s="13">
        <v>41662</v>
      </c>
      <c r="F260" s="13">
        <v>44300</v>
      </c>
      <c r="G260" s="27">
        <v>40373</v>
      </c>
      <c r="H260" s="22">
        <f>IF(I260&lt;=12000,$F$5+(I260/24),"error")</f>
        <v>44904.333333333336</v>
      </c>
      <c r="I260" s="23">
        <f>D260-($F$4-G260)</f>
        <v>8048</v>
      </c>
      <c r="J260" s="17" t="str">
        <f t="shared" si="41"/>
        <v>NOT DUE</v>
      </c>
      <c r="K260" s="31"/>
      <c r="L260" s="20" t="s">
        <v>4518</v>
      </c>
    </row>
    <row r="261" spans="1:12" ht="51">
      <c r="A261" s="17" t="s">
        <v>557</v>
      </c>
      <c r="B261" s="31" t="s">
        <v>560</v>
      </c>
      <c r="C261" s="31" t="s">
        <v>563</v>
      </c>
      <c r="D261" s="21">
        <v>24000</v>
      </c>
      <c r="E261" s="13">
        <v>41662</v>
      </c>
      <c r="F261" s="13">
        <v>43473</v>
      </c>
      <c r="G261" s="27">
        <v>28489</v>
      </c>
      <c r="H261" s="22">
        <f>IF(I261&lt;=24000,$F$5+(I261/24),"error")</f>
        <v>44909.166666666664</v>
      </c>
      <c r="I261" s="23">
        <f>D261-($F$4-G261)</f>
        <v>8164</v>
      </c>
      <c r="J261" s="17" t="str">
        <f t="shared" si="41"/>
        <v>NOT DUE</v>
      </c>
      <c r="K261" s="31" t="s">
        <v>569</v>
      </c>
      <c r="L261" s="20"/>
    </row>
    <row r="262" spans="1:12" ht="38.25">
      <c r="A262" s="17" t="s">
        <v>558</v>
      </c>
      <c r="B262" s="31" t="s">
        <v>564</v>
      </c>
      <c r="C262" s="31" t="s">
        <v>565</v>
      </c>
      <c r="D262" s="287">
        <v>45000</v>
      </c>
      <c r="E262" s="13">
        <v>41662</v>
      </c>
      <c r="F262" s="13">
        <v>43473</v>
      </c>
      <c r="G262" s="27">
        <v>28489</v>
      </c>
      <c r="H262" s="22">
        <f>IF(I262&lt;=45000,$F$5+(I262/24),"error")</f>
        <v>45784.166666666664</v>
      </c>
      <c r="I262" s="23">
        <f>D262-($F$4-G262)</f>
        <v>29164</v>
      </c>
      <c r="J262" s="17" t="str">
        <f t="shared" ref="J262" si="59">IF(I262="","",IF(I262=0,"DUE",IF(I262&lt;0,"OVERDUE","NOT DUE")))</f>
        <v>NOT DUE</v>
      </c>
      <c r="K262" s="31" t="s">
        <v>354</v>
      </c>
      <c r="L262" s="20"/>
    </row>
    <row r="263" spans="1:12" ht="25.5">
      <c r="A263" s="17" t="s">
        <v>4551</v>
      </c>
      <c r="B263" s="31" t="s">
        <v>566</v>
      </c>
      <c r="C263" s="31" t="s">
        <v>567</v>
      </c>
      <c r="D263" s="17" t="s">
        <v>1</v>
      </c>
      <c r="E263" s="13">
        <v>41662</v>
      </c>
      <c r="F263" s="13">
        <v>44569</v>
      </c>
      <c r="G263" s="27">
        <v>44325</v>
      </c>
      <c r="H263" s="15">
        <f>DATE(YEAR(F263),MONTH(F263),DAY(F263)+1)</f>
        <v>44570</v>
      </c>
      <c r="I263" s="16">
        <f ca="1">IF(ISBLANK(H263),"",H263-DATE(YEAR(NOW()),MONTH(NOW()),DAY(NOW())))</f>
        <v>0</v>
      </c>
      <c r="J263" s="17" t="str">
        <f t="shared" ca="1" si="41"/>
        <v>DUE</v>
      </c>
      <c r="K263" s="31" t="s">
        <v>570</v>
      </c>
      <c r="L263" s="20"/>
    </row>
    <row r="264" spans="1:12" ht="25.5">
      <c r="A264" s="17" t="s">
        <v>4584</v>
      </c>
      <c r="B264" s="31" t="s">
        <v>571</v>
      </c>
      <c r="C264" s="31" t="s">
        <v>572</v>
      </c>
      <c r="D264" s="21">
        <v>8000</v>
      </c>
      <c r="E264" s="13">
        <v>41662</v>
      </c>
      <c r="F264" s="13">
        <v>44558</v>
      </c>
      <c r="G264" s="27">
        <v>44063</v>
      </c>
      <c r="H264" s="22">
        <f>IF(I264&lt;=8000,$F$5+(I264/24),"error")</f>
        <v>44891.416666666664</v>
      </c>
      <c r="I264" s="23">
        <f>D264-($F$4-G264)</f>
        <v>7738</v>
      </c>
      <c r="J264" s="17" t="str">
        <f t="shared" ref="J264:J283" si="60">IF(I264="","",IF(I264=0,"DUE",IF(I264&lt;0,"OVERDUE","NOT DUE")))</f>
        <v>NOT DUE</v>
      </c>
      <c r="K264" s="33"/>
      <c r="L264" s="20" t="s">
        <v>4518</v>
      </c>
    </row>
    <row r="265" spans="1:12" ht="25.5">
      <c r="A265" s="17" t="s">
        <v>4585</v>
      </c>
      <c r="B265" s="31" t="s">
        <v>573</v>
      </c>
      <c r="C265" s="31" t="s">
        <v>572</v>
      </c>
      <c r="D265" s="287">
        <v>45000</v>
      </c>
      <c r="E265" s="13">
        <v>41662</v>
      </c>
      <c r="F265" s="13">
        <v>43475</v>
      </c>
      <c r="G265" s="27">
        <v>28489</v>
      </c>
      <c r="H265" s="22">
        <f>IF(I265&lt;=45000,$F$5+(I265/24),"error")</f>
        <v>45784.166666666664</v>
      </c>
      <c r="I265" s="23">
        <f>D265-($F$4-G265)</f>
        <v>29164</v>
      </c>
      <c r="J265" s="17" t="str">
        <f t="shared" si="60"/>
        <v>NOT DUE</v>
      </c>
      <c r="K265" s="33"/>
      <c r="L265" s="20"/>
    </row>
    <row r="266" spans="1:12" ht="25.5">
      <c r="A266" s="17" t="s">
        <v>4586</v>
      </c>
      <c r="B266" s="31" t="s">
        <v>574</v>
      </c>
      <c r="C266" s="31" t="s">
        <v>575</v>
      </c>
      <c r="D266" s="21">
        <v>8000</v>
      </c>
      <c r="E266" s="13">
        <v>41662</v>
      </c>
      <c r="F266" s="13">
        <v>44558</v>
      </c>
      <c r="G266" s="27">
        <v>44063</v>
      </c>
      <c r="H266" s="22">
        <f t="shared" ref="H266:H279" si="61">IF(I266&lt;=8000,$F$5+(I266/24),"error")</f>
        <v>44891.416666666664</v>
      </c>
      <c r="I266" s="23">
        <f t="shared" ref="I266:I279" si="62">D266-($F$4-G266)</f>
        <v>7738</v>
      </c>
      <c r="J266" s="17" t="str">
        <f t="shared" si="60"/>
        <v>NOT DUE</v>
      </c>
      <c r="K266" s="33"/>
      <c r="L266" s="20"/>
    </row>
    <row r="267" spans="1:12" ht="26.45" customHeight="1">
      <c r="A267" s="17" t="s">
        <v>4587</v>
      </c>
      <c r="B267" s="31" t="s">
        <v>576</v>
      </c>
      <c r="C267" s="31" t="s">
        <v>575</v>
      </c>
      <c r="D267" s="21">
        <v>8000</v>
      </c>
      <c r="E267" s="13">
        <v>41662</v>
      </c>
      <c r="F267" s="13">
        <v>44558</v>
      </c>
      <c r="G267" s="27">
        <v>44063</v>
      </c>
      <c r="H267" s="22">
        <f t="shared" si="61"/>
        <v>44891.416666666664</v>
      </c>
      <c r="I267" s="23">
        <f t="shared" si="62"/>
        <v>7738</v>
      </c>
      <c r="J267" s="17" t="str">
        <f t="shared" si="60"/>
        <v>NOT DUE</v>
      </c>
      <c r="K267" s="31" t="s">
        <v>354</v>
      </c>
      <c r="L267" s="20"/>
    </row>
    <row r="268" spans="1:12" ht="36.75" customHeight="1">
      <c r="A268" s="17" t="s">
        <v>4588</v>
      </c>
      <c r="B268" s="31" t="s">
        <v>577</v>
      </c>
      <c r="C268" s="31" t="s">
        <v>312</v>
      </c>
      <c r="D268" s="21">
        <v>12000</v>
      </c>
      <c r="E268" s="13">
        <v>41662</v>
      </c>
      <c r="F268" s="13">
        <v>44298</v>
      </c>
      <c r="G268" s="27">
        <v>40373</v>
      </c>
      <c r="H268" s="22">
        <f>IF(I268&lt;=12000,$F$5+(I268/24),"error")</f>
        <v>44904.333333333336</v>
      </c>
      <c r="I268" s="23">
        <f t="shared" si="62"/>
        <v>8048</v>
      </c>
      <c r="J268" s="17" t="str">
        <f t="shared" si="60"/>
        <v>NOT DUE</v>
      </c>
      <c r="K268" s="31" t="s">
        <v>314</v>
      </c>
      <c r="L268" s="20"/>
    </row>
    <row r="269" spans="1:12" ht="36" customHeight="1">
      <c r="A269" s="17" t="s">
        <v>4589</v>
      </c>
      <c r="B269" s="31" t="s">
        <v>578</v>
      </c>
      <c r="C269" s="31" t="s">
        <v>579</v>
      </c>
      <c r="D269" s="21">
        <v>8000</v>
      </c>
      <c r="E269" s="13">
        <v>41662</v>
      </c>
      <c r="F269" s="13">
        <v>44558</v>
      </c>
      <c r="G269" s="27">
        <v>44063</v>
      </c>
      <c r="H269" s="22">
        <f t="shared" si="61"/>
        <v>44891.416666666664</v>
      </c>
      <c r="I269" s="23">
        <f t="shared" si="62"/>
        <v>7738</v>
      </c>
      <c r="J269" s="17" t="str">
        <f t="shared" si="60"/>
        <v>NOT DUE</v>
      </c>
      <c r="K269" s="31" t="s">
        <v>314</v>
      </c>
      <c r="L269" s="20"/>
    </row>
    <row r="270" spans="1:12" ht="37.5" customHeight="1">
      <c r="A270" s="17" t="s">
        <v>4590</v>
      </c>
      <c r="B270" s="31" t="s">
        <v>580</v>
      </c>
      <c r="C270" s="31" t="s">
        <v>579</v>
      </c>
      <c r="D270" s="21">
        <v>8000</v>
      </c>
      <c r="E270" s="13">
        <v>41662</v>
      </c>
      <c r="F270" s="13">
        <v>44558</v>
      </c>
      <c r="G270" s="27">
        <v>44063</v>
      </c>
      <c r="H270" s="22">
        <f t="shared" si="61"/>
        <v>44891.416666666664</v>
      </c>
      <c r="I270" s="23">
        <f t="shared" si="62"/>
        <v>7738</v>
      </c>
      <c r="J270" s="17" t="str">
        <f t="shared" si="60"/>
        <v>NOT DUE</v>
      </c>
      <c r="K270" s="31" t="s">
        <v>314</v>
      </c>
      <c r="L270" s="20"/>
    </row>
    <row r="271" spans="1:12" ht="41.25" customHeight="1">
      <c r="A271" s="17" t="s">
        <v>4591</v>
      </c>
      <c r="B271" s="31" t="s">
        <v>581</v>
      </c>
      <c r="C271" s="31" t="s">
        <v>579</v>
      </c>
      <c r="D271" s="21">
        <v>8000</v>
      </c>
      <c r="E271" s="13">
        <v>41662</v>
      </c>
      <c r="F271" s="13">
        <v>44558</v>
      </c>
      <c r="G271" s="27">
        <v>44063</v>
      </c>
      <c r="H271" s="22">
        <f t="shared" si="61"/>
        <v>44891.416666666664</v>
      </c>
      <c r="I271" s="23">
        <f t="shared" si="62"/>
        <v>7738</v>
      </c>
      <c r="J271" s="17" t="str">
        <f t="shared" si="60"/>
        <v>NOT DUE</v>
      </c>
      <c r="K271" s="31" t="s">
        <v>314</v>
      </c>
      <c r="L271" s="20"/>
    </row>
    <row r="272" spans="1:12" ht="42" customHeight="1">
      <c r="A272" s="17" t="s">
        <v>4592</v>
      </c>
      <c r="B272" s="31" t="s">
        <v>582</v>
      </c>
      <c r="C272" s="31" t="s">
        <v>579</v>
      </c>
      <c r="D272" s="21">
        <v>8000</v>
      </c>
      <c r="E272" s="13">
        <v>41662</v>
      </c>
      <c r="F272" s="13">
        <v>44558</v>
      </c>
      <c r="G272" s="27">
        <v>44063</v>
      </c>
      <c r="H272" s="22">
        <f t="shared" si="61"/>
        <v>44891.416666666664</v>
      </c>
      <c r="I272" s="23">
        <f t="shared" si="62"/>
        <v>7738</v>
      </c>
      <c r="J272" s="17" t="str">
        <f t="shared" si="60"/>
        <v>NOT DUE</v>
      </c>
      <c r="K272" s="31" t="s">
        <v>314</v>
      </c>
      <c r="L272" s="20"/>
    </row>
    <row r="273" spans="1:12" ht="45.75" customHeight="1">
      <c r="A273" s="17" t="s">
        <v>4593</v>
      </c>
      <c r="B273" s="31" t="s">
        <v>583</v>
      </c>
      <c r="C273" s="31" t="s">
        <v>579</v>
      </c>
      <c r="D273" s="21">
        <v>8000</v>
      </c>
      <c r="E273" s="13">
        <v>41662</v>
      </c>
      <c r="F273" s="13">
        <v>44558</v>
      </c>
      <c r="G273" s="27">
        <v>44063</v>
      </c>
      <c r="H273" s="22">
        <f t="shared" si="61"/>
        <v>44891.416666666664</v>
      </c>
      <c r="I273" s="23">
        <f t="shared" si="62"/>
        <v>7738</v>
      </c>
      <c r="J273" s="17" t="str">
        <f t="shared" si="60"/>
        <v>NOT DUE</v>
      </c>
      <c r="K273" s="31" t="s">
        <v>314</v>
      </c>
      <c r="L273" s="20"/>
    </row>
    <row r="274" spans="1:12" ht="42.75" customHeight="1">
      <c r="A274" s="17" t="s">
        <v>4594</v>
      </c>
      <c r="B274" s="31" t="s">
        <v>584</v>
      </c>
      <c r="C274" s="31" t="s">
        <v>555</v>
      </c>
      <c r="D274" s="21">
        <v>8000</v>
      </c>
      <c r="E274" s="13">
        <v>41662</v>
      </c>
      <c r="F274" s="13">
        <v>44558</v>
      </c>
      <c r="G274" s="27">
        <v>44063</v>
      </c>
      <c r="H274" s="22">
        <f t="shared" si="61"/>
        <v>44891.416666666664</v>
      </c>
      <c r="I274" s="23">
        <f t="shared" si="62"/>
        <v>7738</v>
      </c>
      <c r="J274" s="17" t="str">
        <f t="shared" si="60"/>
        <v>NOT DUE</v>
      </c>
      <c r="K274" s="33"/>
      <c r="L274" s="20"/>
    </row>
    <row r="275" spans="1:12" ht="23.25" customHeight="1">
      <c r="A275" s="17" t="s">
        <v>4595</v>
      </c>
      <c r="B275" s="31" t="s">
        <v>585</v>
      </c>
      <c r="C275" s="31" t="s">
        <v>555</v>
      </c>
      <c r="D275" s="21">
        <v>16000</v>
      </c>
      <c r="E275" s="13">
        <v>41662</v>
      </c>
      <c r="F275" s="13">
        <v>44558</v>
      </c>
      <c r="G275" s="27">
        <v>44063</v>
      </c>
      <c r="H275" s="22">
        <f>IF(I275&lt;=16000,$F$5+(I275/24),"error")</f>
        <v>45224.75</v>
      </c>
      <c r="I275" s="23">
        <f t="shared" si="62"/>
        <v>15738</v>
      </c>
      <c r="J275" s="17" t="str">
        <f t="shared" si="60"/>
        <v>NOT DUE</v>
      </c>
      <c r="K275" s="33"/>
      <c r="L275" s="20"/>
    </row>
    <row r="276" spans="1:12" ht="24" customHeight="1">
      <c r="A276" s="17" t="s">
        <v>4596</v>
      </c>
      <c r="B276" s="31" t="s">
        <v>586</v>
      </c>
      <c r="C276" s="31" t="s">
        <v>555</v>
      </c>
      <c r="D276" s="21">
        <v>8000</v>
      </c>
      <c r="E276" s="13">
        <v>41662</v>
      </c>
      <c r="F276" s="13">
        <v>44558</v>
      </c>
      <c r="G276" s="27">
        <v>44063</v>
      </c>
      <c r="H276" s="22">
        <f t="shared" si="61"/>
        <v>44891.416666666664</v>
      </c>
      <c r="I276" s="23">
        <f t="shared" si="62"/>
        <v>7738</v>
      </c>
      <c r="J276" s="17" t="str">
        <f t="shared" si="60"/>
        <v>NOT DUE</v>
      </c>
      <c r="K276" s="33"/>
      <c r="L276" s="20"/>
    </row>
    <row r="277" spans="1:12" ht="25.5">
      <c r="A277" s="17" t="s">
        <v>4597</v>
      </c>
      <c r="B277" s="31" t="s">
        <v>587</v>
      </c>
      <c r="C277" s="31" t="s">
        <v>588</v>
      </c>
      <c r="D277" s="21">
        <v>32000</v>
      </c>
      <c r="E277" s="13">
        <v>41662</v>
      </c>
      <c r="F277" s="13">
        <v>43475</v>
      </c>
      <c r="G277" s="27">
        <v>28489</v>
      </c>
      <c r="H277" s="22">
        <f>IF(I277&lt;=32000,$F$5+(I277/24),"error")</f>
        <v>45242.5</v>
      </c>
      <c r="I277" s="23">
        <f t="shared" si="62"/>
        <v>16164</v>
      </c>
      <c r="J277" s="17" t="str">
        <f t="shared" si="60"/>
        <v>NOT DUE</v>
      </c>
      <c r="K277" s="33"/>
      <c r="L277" s="20"/>
    </row>
    <row r="278" spans="1:12" ht="24" customHeight="1">
      <c r="A278" s="17" t="s">
        <v>4598</v>
      </c>
      <c r="B278" s="31" t="s">
        <v>589</v>
      </c>
      <c r="C278" s="31" t="s">
        <v>193</v>
      </c>
      <c r="D278" s="21">
        <v>8000</v>
      </c>
      <c r="E278" s="13">
        <v>41662</v>
      </c>
      <c r="F278" s="13">
        <v>44235</v>
      </c>
      <c r="G278" s="27">
        <v>39713</v>
      </c>
      <c r="H278" s="22">
        <f t="shared" si="61"/>
        <v>44710.166666666664</v>
      </c>
      <c r="I278" s="23">
        <f t="shared" si="62"/>
        <v>3388</v>
      </c>
      <c r="J278" s="17" t="str">
        <f t="shared" si="60"/>
        <v>NOT DUE</v>
      </c>
      <c r="K278" s="31" t="s">
        <v>594</v>
      </c>
      <c r="L278" s="20"/>
    </row>
    <row r="279" spans="1:12" ht="26.45" customHeight="1">
      <c r="A279" s="17" t="s">
        <v>4599</v>
      </c>
      <c r="B279" s="31" t="s">
        <v>590</v>
      </c>
      <c r="C279" s="31" t="s">
        <v>591</v>
      </c>
      <c r="D279" s="21">
        <v>8000</v>
      </c>
      <c r="E279" s="13">
        <v>41662</v>
      </c>
      <c r="F279" s="13">
        <v>44558</v>
      </c>
      <c r="G279" s="27">
        <v>44063</v>
      </c>
      <c r="H279" s="22">
        <f t="shared" si="61"/>
        <v>44891.416666666664</v>
      </c>
      <c r="I279" s="23">
        <f t="shared" si="62"/>
        <v>7738</v>
      </c>
      <c r="J279" s="17" t="str">
        <f t="shared" si="60"/>
        <v>NOT DUE</v>
      </c>
      <c r="K279" s="31" t="s">
        <v>314</v>
      </c>
      <c r="L279" s="20" t="s">
        <v>5137</v>
      </c>
    </row>
    <row r="280" spans="1:12" ht="24.75" customHeight="1">
      <c r="A280" s="17" t="s">
        <v>4600</v>
      </c>
      <c r="B280" s="31" t="s">
        <v>592</v>
      </c>
      <c r="C280" s="31" t="s">
        <v>2966</v>
      </c>
      <c r="D280" s="12" t="s">
        <v>2967</v>
      </c>
      <c r="E280" s="13">
        <v>41662</v>
      </c>
      <c r="F280" s="13">
        <v>43475</v>
      </c>
      <c r="G280" s="155"/>
      <c r="H280" s="15">
        <f>DATE(YEAR(F280)+6,MONTH(F280),DAY(F280)-1)</f>
        <v>45666</v>
      </c>
      <c r="I280" s="16">
        <f ca="1">IF(ISBLANK(H280),"",H280-DATE(YEAR(NOW()),MONTH(NOW()),DAY(NOW())))</f>
        <v>1096</v>
      </c>
      <c r="J280" s="17" t="str">
        <f t="shared" ca="1" si="60"/>
        <v>NOT DUE</v>
      </c>
      <c r="K280" s="33"/>
      <c r="L280" s="20"/>
    </row>
    <row r="281" spans="1:12" ht="24" customHeight="1">
      <c r="A281" s="17" t="s">
        <v>4601</v>
      </c>
      <c r="B281" s="31" t="s">
        <v>593</v>
      </c>
      <c r="C281" s="31" t="s">
        <v>2966</v>
      </c>
      <c r="D281" s="12" t="s">
        <v>2967</v>
      </c>
      <c r="E281" s="13">
        <v>41662</v>
      </c>
      <c r="F281" s="13">
        <v>43475</v>
      </c>
      <c r="G281" s="155"/>
      <c r="H281" s="15">
        <f>DATE(YEAR(F281)+6,MONTH(F281),DAY(F281)-1)</f>
        <v>45666</v>
      </c>
      <c r="I281" s="16">
        <f ca="1">IF(ISBLANK(H281),"",H281-DATE(YEAR(NOW()),MONTH(NOW()),DAY(NOW())))</f>
        <v>1096</v>
      </c>
      <c r="J281" s="17" t="str">
        <f t="shared" ca="1" si="60"/>
        <v>NOT DUE</v>
      </c>
      <c r="K281" s="33"/>
      <c r="L281" s="20"/>
    </row>
    <row r="282" spans="1:12" ht="30.75" customHeight="1">
      <c r="A282" s="17" t="s">
        <v>4602</v>
      </c>
      <c r="B282" s="31" t="s">
        <v>4446</v>
      </c>
      <c r="C282" s="31" t="s">
        <v>2968</v>
      </c>
      <c r="D282" s="12" t="s">
        <v>3</v>
      </c>
      <c r="E282" s="13">
        <v>41662</v>
      </c>
      <c r="F282" s="106">
        <v>44499</v>
      </c>
      <c r="G282" s="27">
        <v>43290</v>
      </c>
      <c r="H282" s="15">
        <f>DATE(YEAR(F282),MONTH(F282)+6,DAY(F282)-1)</f>
        <v>44680</v>
      </c>
      <c r="I282" s="16">
        <f ca="1">IF(ISBLANK(H282),"",H282-DATE(YEAR(NOW()),MONTH(NOW()),DAY(NOW())))</f>
        <v>110</v>
      </c>
      <c r="J282" s="17" t="str">
        <f t="shared" ca="1" si="60"/>
        <v>NOT DUE</v>
      </c>
      <c r="K282" s="33"/>
      <c r="L282" s="125"/>
    </row>
    <row r="283" spans="1:12" ht="39.75" customHeight="1">
      <c r="A283" s="17" t="s">
        <v>4603</v>
      </c>
      <c r="B283" s="31" t="s">
        <v>4552</v>
      </c>
      <c r="C283" s="31" t="s">
        <v>4553</v>
      </c>
      <c r="D283" s="21">
        <v>240</v>
      </c>
      <c r="E283" s="13">
        <v>41662</v>
      </c>
      <c r="F283" s="13">
        <v>44565</v>
      </c>
      <c r="G283" s="27">
        <v>44235</v>
      </c>
      <c r="H283" s="22">
        <f>IF(I283&lt;=240,$F$5+(I283/24),"error")</f>
        <v>44575.25</v>
      </c>
      <c r="I283" s="23">
        <f>D283-($F$4-G283)</f>
        <v>150</v>
      </c>
      <c r="J283" s="17" t="str">
        <f t="shared" si="60"/>
        <v>NOT DUE</v>
      </c>
      <c r="K283" s="33" t="s">
        <v>4554</v>
      </c>
      <c r="L283" s="20"/>
    </row>
    <row r="284" spans="1:12">
      <c r="A284"/>
      <c r="C284" s="224"/>
      <c r="D284"/>
      <c r="F284"/>
      <c r="G284"/>
    </row>
    <row r="285" spans="1:12">
      <c r="A285"/>
      <c r="C285" s="224"/>
      <c r="D285"/>
      <c r="F285"/>
      <c r="G285"/>
    </row>
    <row r="286" spans="1:12">
      <c r="A286"/>
      <c r="C286" s="224"/>
      <c r="D286"/>
      <c r="F286"/>
      <c r="G286"/>
    </row>
    <row r="287" spans="1:12">
      <c r="A287"/>
      <c r="B287" s="255" t="s">
        <v>5143</v>
      </c>
      <c r="C287"/>
      <c r="D287" s="255" t="s">
        <v>5144</v>
      </c>
      <c r="F287"/>
      <c r="G287"/>
      <c r="H287" s="255" t="s">
        <v>5145</v>
      </c>
    </row>
    <row r="288" spans="1:12">
      <c r="A288"/>
      <c r="C288"/>
      <c r="D288"/>
      <c r="F288"/>
      <c r="G288"/>
    </row>
    <row r="289" spans="1:11">
      <c r="A289"/>
      <c r="C289" s="256" t="s">
        <v>5261</v>
      </c>
      <c r="D289"/>
      <c r="E289" s="380" t="s">
        <v>5304</v>
      </c>
      <c r="F289" s="380"/>
      <c r="G289" s="380"/>
      <c r="I289" s="380" t="s">
        <v>5291</v>
      </c>
      <c r="J289" s="380"/>
      <c r="K289" s="380"/>
    </row>
    <row r="290" spans="1:11">
      <c r="A290"/>
      <c r="C290" s="254" t="s">
        <v>5146</v>
      </c>
      <c r="D290"/>
      <c r="E290" s="381" t="s">
        <v>5147</v>
      </c>
      <c r="F290" s="381"/>
      <c r="G290" s="381"/>
      <c r="I290" s="381" t="s">
        <v>5148</v>
      </c>
      <c r="J290" s="381"/>
      <c r="K290" s="381"/>
    </row>
    <row r="291" spans="1:11">
      <c r="A291"/>
      <c r="C291"/>
      <c r="D291"/>
      <c r="F291"/>
      <c r="G291"/>
      <c r="I291" s="257"/>
      <c r="J291" s="257"/>
      <c r="K291" s="257"/>
    </row>
  </sheetData>
  <sheetProtection selectLockedCells="1"/>
  <mergeCells count="13">
    <mergeCell ref="A1:B1"/>
    <mergeCell ref="D1:E1"/>
    <mergeCell ref="A2:B2"/>
    <mergeCell ref="D2:E2"/>
    <mergeCell ref="A3:B3"/>
    <mergeCell ref="D3:E3"/>
    <mergeCell ref="E289:G289"/>
    <mergeCell ref="I289:K289"/>
    <mergeCell ref="E290:G290"/>
    <mergeCell ref="I290:K290"/>
    <mergeCell ref="A4:B4"/>
    <mergeCell ref="D4:E4"/>
    <mergeCell ref="A5:B5"/>
  </mergeCells>
  <phoneticPr fontId="39" type="noConversion"/>
  <conditionalFormatting sqref="J8:J122 J125:J130">
    <cfRule type="cellIs" dxfId="150" priority="46" operator="equal">
      <formula>"overdue"</formula>
    </cfRule>
  </conditionalFormatting>
  <conditionalFormatting sqref="J123">
    <cfRule type="cellIs" dxfId="149" priority="44" operator="equal">
      <formula>"overdue"</formula>
    </cfRule>
  </conditionalFormatting>
  <conditionalFormatting sqref="J124">
    <cfRule type="cellIs" dxfId="148" priority="42" operator="equal">
      <formula>"overdue"</formula>
    </cfRule>
  </conditionalFormatting>
  <conditionalFormatting sqref="J131">
    <cfRule type="cellIs" dxfId="147" priority="40" operator="equal">
      <formula>"overdue"</formula>
    </cfRule>
  </conditionalFormatting>
  <conditionalFormatting sqref="J132">
    <cfRule type="cellIs" dxfId="146" priority="38" operator="equal">
      <formula>"overdue"</formula>
    </cfRule>
  </conditionalFormatting>
  <conditionalFormatting sqref="J133:J187 J194:J223 J248:J283">
    <cfRule type="cellIs" dxfId="145" priority="36" operator="equal">
      <formula>"overdue"</formula>
    </cfRule>
  </conditionalFormatting>
  <conditionalFormatting sqref="J243">
    <cfRule type="cellIs" dxfId="144" priority="14" operator="equal">
      <formula>"overdue"</formula>
    </cfRule>
  </conditionalFormatting>
  <conditionalFormatting sqref="J244">
    <cfRule type="cellIs" dxfId="143" priority="12" operator="equal">
      <formula>"overdue"</formula>
    </cfRule>
  </conditionalFormatting>
  <conditionalFormatting sqref="J245">
    <cfRule type="cellIs" dxfId="142" priority="10" operator="equal">
      <formula>"overdue"</formula>
    </cfRule>
  </conditionalFormatting>
  <conditionalFormatting sqref="J246">
    <cfRule type="cellIs" dxfId="141" priority="8" operator="equal">
      <formula>"overdue"</formula>
    </cfRule>
  </conditionalFormatting>
  <conditionalFormatting sqref="J247">
    <cfRule type="cellIs" dxfId="140" priority="6" operator="equal">
      <formula>"overdue"</formula>
    </cfRule>
  </conditionalFormatting>
  <conditionalFormatting sqref="J188:J193">
    <cfRule type="cellIs" dxfId="139" priority="4" operator="equal">
      <formula>"overdue"</formula>
    </cfRule>
  </conditionalFormatting>
  <conditionalFormatting sqref="J224:J242">
    <cfRule type="cellIs" dxfId="138" priority="2" operator="equal">
      <formula>"overdue"</formula>
    </cfRule>
  </conditionalFormatting>
  <dataValidations disablePrompts="1" count="1">
    <dataValidation type="list" allowBlank="1" showInputMessage="1" showErrorMessage="1" sqref="C1" xr:uid="{00000000-0002-0000-0200-000000000000}">
      <formula1>$N$2:$N$4</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C00000"/>
  </sheetPr>
  <dimension ref="A1:L42"/>
  <sheetViews>
    <sheetView topLeftCell="B31"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2371</v>
      </c>
      <c r="D3" s="384" t="s">
        <v>12</v>
      </c>
      <c r="E3" s="384"/>
      <c r="F3" s="5" t="s">
        <v>3061</v>
      </c>
    </row>
    <row r="4" spans="1:12" ht="18" customHeight="1">
      <c r="A4" s="382" t="s">
        <v>77</v>
      </c>
      <c r="B4" s="382"/>
      <c r="C4" s="37" t="s">
        <v>2372</v>
      </c>
      <c r="D4" s="384" t="s">
        <v>15</v>
      </c>
      <c r="E4" s="384"/>
      <c r="F4" s="6">
        <f>'Running Hours'!B36</f>
        <v>5325.3</v>
      </c>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3858</v>
      </c>
      <c r="B8" s="31" t="s">
        <v>2336</v>
      </c>
      <c r="C8" s="31" t="s">
        <v>2337</v>
      </c>
      <c r="D8" s="43">
        <v>8000</v>
      </c>
      <c r="E8" s="13">
        <v>41662</v>
      </c>
      <c r="F8" s="13">
        <v>43353</v>
      </c>
      <c r="G8" s="27">
        <v>2887</v>
      </c>
      <c r="H8" s="22">
        <f>IF(I8&lt;=8000,$F$5+(I8/24),"error")</f>
        <v>44800.737500000003</v>
      </c>
      <c r="I8" s="23">
        <f>D8-($F$4-G8)</f>
        <v>5561.7</v>
      </c>
      <c r="J8" s="17" t="str">
        <f t="shared" ref="J8:J35" si="0">IF(I8="","",IF(I8&lt;0,"OVERDUE","NOT DUE"))</f>
        <v>NOT DUE</v>
      </c>
      <c r="K8" s="31" t="s">
        <v>2356</v>
      </c>
      <c r="L8" s="124" t="s">
        <v>5157</v>
      </c>
    </row>
    <row r="9" spans="1:12" ht="36" customHeight="1">
      <c r="A9" s="17" t="s">
        <v>3859</v>
      </c>
      <c r="B9" s="31" t="s">
        <v>2340</v>
      </c>
      <c r="C9" s="31" t="s">
        <v>2341</v>
      </c>
      <c r="D9" s="43">
        <v>8000</v>
      </c>
      <c r="E9" s="13">
        <v>41662</v>
      </c>
      <c r="F9" s="13">
        <v>43395</v>
      </c>
      <c r="G9" s="27">
        <v>2887</v>
      </c>
      <c r="H9" s="22">
        <f>IF(I9&lt;=8000,$F$5+(I9/24),"error")</f>
        <v>44800.737500000003</v>
      </c>
      <c r="I9" s="23">
        <f t="shared" ref="I9:I17" si="1">D9-($F$4-G9)</f>
        <v>5561.7</v>
      </c>
      <c r="J9" s="17" t="str">
        <f t="shared" si="0"/>
        <v>NOT DUE</v>
      </c>
      <c r="K9" s="31"/>
      <c r="L9" s="124" t="s">
        <v>5157</v>
      </c>
    </row>
    <row r="10" spans="1:12" ht="36" customHeight="1">
      <c r="A10" s="17" t="s">
        <v>3860</v>
      </c>
      <c r="B10" s="31" t="s">
        <v>2340</v>
      </c>
      <c r="C10" s="31" t="s">
        <v>2342</v>
      </c>
      <c r="D10" s="43">
        <v>20000</v>
      </c>
      <c r="E10" s="13">
        <v>41662</v>
      </c>
      <c r="F10" s="13">
        <v>43395</v>
      </c>
      <c r="G10" s="27">
        <v>2887</v>
      </c>
      <c r="H10" s="22">
        <f>IF(I10&lt;=20000,$F$5+(I10/24),"error")</f>
        <v>45300.737500000003</v>
      </c>
      <c r="I10" s="23">
        <f t="shared" si="1"/>
        <v>17561.7</v>
      </c>
      <c r="J10" s="17" t="str">
        <f t="shared" si="0"/>
        <v>NOT DUE</v>
      </c>
      <c r="K10" s="31"/>
      <c r="L10" s="124" t="s">
        <v>5157</v>
      </c>
    </row>
    <row r="11" spans="1:12" ht="36" customHeight="1">
      <c r="A11" s="17" t="s">
        <v>3861</v>
      </c>
      <c r="B11" s="31" t="s">
        <v>2343</v>
      </c>
      <c r="C11" s="31" t="s">
        <v>2344</v>
      </c>
      <c r="D11" s="43">
        <v>8000</v>
      </c>
      <c r="E11" s="13">
        <v>41662</v>
      </c>
      <c r="F11" s="13">
        <v>43395</v>
      </c>
      <c r="G11" s="27">
        <v>2887</v>
      </c>
      <c r="H11" s="22">
        <f>IF(I11&lt;=8000,$F$5+(I11/24),"error")</f>
        <v>44800.737500000003</v>
      </c>
      <c r="I11" s="23">
        <f t="shared" si="1"/>
        <v>5561.7</v>
      </c>
      <c r="J11" s="17" t="str">
        <f t="shared" si="0"/>
        <v>NOT DUE</v>
      </c>
      <c r="K11" s="31" t="s">
        <v>2357</v>
      </c>
      <c r="L11" s="124" t="s">
        <v>5157</v>
      </c>
    </row>
    <row r="12" spans="1:12" ht="36" customHeight="1">
      <c r="A12" s="17" t="s">
        <v>3862</v>
      </c>
      <c r="B12" s="31" t="s">
        <v>2343</v>
      </c>
      <c r="C12" s="31" t="s">
        <v>2345</v>
      </c>
      <c r="D12" s="43">
        <v>20000</v>
      </c>
      <c r="E12" s="13">
        <v>41662</v>
      </c>
      <c r="F12" s="13">
        <v>43395</v>
      </c>
      <c r="G12" s="27">
        <v>2887</v>
      </c>
      <c r="H12" s="22">
        <f>IF(I12&lt;=20000,$F$5+(I12/24),"error")</f>
        <v>45300.737500000003</v>
      </c>
      <c r="I12" s="23">
        <f t="shared" si="1"/>
        <v>17561.7</v>
      </c>
      <c r="J12" s="17" t="str">
        <f t="shared" si="0"/>
        <v>NOT DUE</v>
      </c>
      <c r="K12" s="31"/>
      <c r="L12" s="124" t="s">
        <v>5157</v>
      </c>
    </row>
    <row r="13" spans="1:12" ht="36" customHeight="1">
      <c r="A13" s="17" t="s">
        <v>3863</v>
      </c>
      <c r="B13" s="31" t="s">
        <v>2346</v>
      </c>
      <c r="C13" s="31" t="s">
        <v>2347</v>
      </c>
      <c r="D13" s="43">
        <v>8000</v>
      </c>
      <c r="E13" s="13">
        <v>41662</v>
      </c>
      <c r="F13" s="13">
        <v>43395</v>
      </c>
      <c r="G13" s="27">
        <v>2887</v>
      </c>
      <c r="H13" s="22">
        <f>IF(I13&lt;=8000,$F$5+(I13/24),"error")</f>
        <v>44800.737500000003</v>
      </c>
      <c r="I13" s="23">
        <f t="shared" si="1"/>
        <v>5561.7</v>
      </c>
      <c r="J13" s="17" t="str">
        <f t="shared" si="0"/>
        <v>NOT DUE</v>
      </c>
      <c r="K13" s="31"/>
      <c r="L13" s="124" t="s">
        <v>5157</v>
      </c>
    </row>
    <row r="14" spans="1:12" ht="36" customHeight="1">
      <c r="A14" s="17" t="s">
        <v>3864</v>
      </c>
      <c r="B14" s="31" t="s">
        <v>2346</v>
      </c>
      <c r="C14" s="31" t="s">
        <v>2342</v>
      </c>
      <c r="D14" s="43">
        <v>20000</v>
      </c>
      <c r="E14" s="13">
        <v>41662</v>
      </c>
      <c r="F14" s="13">
        <v>43395</v>
      </c>
      <c r="G14" s="27">
        <v>2887</v>
      </c>
      <c r="H14" s="22">
        <f>IF(I14&lt;=20000,$F$5+(I14/24),"error")</f>
        <v>45300.737500000003</v>
      </c>
      <c r="I14" s="23">
        <f t="shared" si="1"/>
        <v>17561.7</v>
      </c>
      <c r="J14" s="17" t="str">
        <f t="shared" si="0"/>
        <v>NOT DUE</v>
      </c>
      <c r="K14" s="31"/>
      <c r="L14" s="124" t="s">
        <v>5157</v>
      </c>
    </row>
    <row r="15" spans="1:12" ht="36" customHeight="1">
      <c r="A15" s="17" t="s">
        <v>3865</v>
      </c>
      <c r="B15" s="31" t="s">
        <v>1963</v>
      </c>
      <c r="C15" s="31" t="s">
        <v>2348</v>
      </c>
      <c r="D15" s="43">
        <v>8000</v>
      </c>
      <c r="E15" s="13">
        <v>41662</v>
      </c>
      <c r="F15" s="13">
        <v>43395</v>
      </c>
      <c r="G15" s="27">
        <v>2887</v>
      </c>
      <c r="H15" s="22">
        <f t="shared" ref="H15:H17" si="2">IF(I15&lt;=8000,$F$5+(I15/24),"error")</f>
        <v>44800.737500000003</v>
      </c>
      <c r="I15" s="23">
        <f t="shared" si="1"/>
        <v>5561.7</v>
      </c>
      <c r="J15" s="17" t="str">
        <f t="shared" si="0"/>
        <v>NOT DUE</v>
      </c>
      <c r="K15" s="31" t="s">
        <v>2358</v>
      </c>
      <c r="L15" s="124" t="s">
        <v>5157</v>
      </c>
    </row>
    <row r="16" spans="1:12" ht="36" customHeight="1">
      <c r="A16" s="17" t="s">
        <v>3866</v>
      </c>
      <c r="B16" s="31" t="s">
        <v>2349</v>
      </c>
      <c r="C16" s="31" t="s">
        <v>2350</v>
      </c>
      <c r="D16" s="43">
        <v>8000</v>
      </c>
      <c r="E16" s="13">
        <v>41662</v>
      </c>
      <c r="F16" s="13">
        <v>43395</v>
      </c>
      <c r="G16" s="27">
        <v>2887</v>
      </c>
      <c r="H16" s="22">
        <f t="shared" si="2"/>
        <v>44800.737500000003</v>
      </c>
      <c r="I16" s="23">
        <f t="shared" si="1"/>
        <v>5561.7</v>
      </c>
      <c r="J16" s="17" t="str">
        <f t="shared" si="0"/>
        <v>NOT DUE</v>
      </c>
      <c r="K16" s="31" t="s">
        <v>2359</v>
      </c>
      <c r="L16" s="124" t="s">
        <v>5157</v>
      </c>
    </row>
    <row r="17" spans="1:12" ht="36" customHeight="1">
      <c r="A17" s="17" t="s">
        <v>3867</v>
      </c>
      <c r="B17" s="31" t="s">
        <v>4471</v>
      </c>
      <c r="C17" s="31" t="s">
        <v>2352</v>
      </c>
      <c r="D17" s="43">
        <v>8000</v>
      </c>
      <c r="E17" s="13">
        <v>41662</v>
      </c>
      <c r="F17" s="13">
        <v>43395</v>
      </c>
      <c r="G17" s="27">
        <v>2887</v>
      </c>
      <c r="H17" s="22">
        <f t="shared" si="2"/>
        <v>44800.737500000003</v>
      </c>
      <c r="I17" s="23">
        <f t="shared" si="1"/>
        <v>5561.7</v>
      </c>
      <c r="J17" s="17" t="str">
        <f t="shared" si="0"/>
        <v>NOT DUE</v>
      </c>
      <c r="K17" s="31"/>
      <c r="L17" s="124" t="s">
        <v>5157</v>
      </c>
    </row>
    <row r="18" spans="1:12" ht="36" customHeight="1">
      <c r="A18" s="17" t="s">
        <v>3868</v>
      </c>
      <c r="B18" s="31" t="s">
        <v>1765</v>
      </c>
      <c r="C18" s="31" t="s">
        <v>1766</v>
      </c>
      <c r="D18" s="43" t="s">
        <v>1</v>
      </c>
      <c r="E18" s="13">
        <v>41662</v>
      </c>
      <c r="F18" s="13">
        <f>'CMP01 Main Air Compressor No.1'!F33</f>
        <v>44570</v>
      </c>
      <c r="G18" s="154"/>
      <c r="H18" s="15">
        <f>DATE(YEAR(F18),MONTH(F18),DAY(F18)+1)</f>
        <v>44571</v>
      </c>
      <c r="I18" s="16">
        <f t="shared" ref="I18:I35" ca="1" si="3">IF(ISBLANK(H18),"",H18-DATE(YEAR(NOW()),MONTH(NOW()),DAY(NOW())))</f>
        <v>1</v>
      </c>
      <c r="J18" s="17" t="str">
        <f t="shared" ca="1" si="0"/>
        <v>NOT DUE</v>
      </c>
      <c r="K18" s="31" t="s">
        <v>1797</v>
      </c>
      <c r="L18" s="124"/>
    </row>
    <row r="19" spans="1:12" ht="36" customHeight="1">
      <c r="A19" s="17" t="s">
        <v>3869</v>
      </c>
      <c r="B19" s="31" t="s">
        <v>1767</v>
      </c>
      <c r="C19" s="31" t="s">
        <v>1768</v>
      </c>
      <c r="D19" s="43" t="s">
        <v>1</v>
      </c>
      <c r="E19" s="13">
        <v>41662</v>
      </c>
      <c r="F19" s="13">
        <f>'CMP01 Main Air Compressor No.1'!F34</f>
        <v>44570</v>
      </c>
      <c r="G19" s="154"/>
      <c r="H19" s="15">
        <f>DATE(YEAR(F19),MONTH(F19),DAY(F19)+1)</f>
        <v>44571</v>
      </c>
      <c r="I19" s="16">
        <f t="shared" ca="1" si="3"/>
        <v>1</v>
      </c>
      <c r="J19" s="17" t="str">
        <f t="shared" ca="1" si="0"/>
        <v>NOT DUE</v>
      </c>
      <c r="K19" s="31" t="s">
        <v>1798</v>
      </c>
      <c r="L19" s="124"/>
    </row>
    <row r="20" spans="1:12" ht="36" customHeight="1">
      <c r="A20" s="17" t="s">
        <v>3870</v>
      </c>
      <c r="B20" s="31" t="s">
        <v>1769</v>
      </c>
      <c r="C20" s="31" t="s">
        <v>1770</v>
      </c>
      <c r="D20" s="43" t="s">
        <v>1</v>
      </c>
      <c r="E20" s="13">
        <v>41662</v>
      </c>
      <c r="F20" s="13">
        <f>'CMP01 Main Air Compressor No.1'!F35</f>
        <v>44570</v>
      </c>
      <c r="G20" s="154"/>
      <c r="H20" s="15">
        <f>DATE(YEAR(F20),MONTH(F20),DAY(F20)+1)</f>
        <v>44571</v>
      </c>
      <c r="I20" s="16">
        <f t="shared" ca="1" si="3"/>
        <v>1</v>
      </c>
      <c r="J20" s="17" t="str">
        <f t="shared" ca="1" si="0"/>
        <v>NOT DUE</v>
      </c>
      <c r="K20" s="31" t="s">
        <v>1799</v>
      </c>
      <c r="L20" s="124"/>
    </row>
    <row r="21" spans="1:12" ht="36" customHeight="1">
      <c r="A21" s="17" t="s">
        <v>3871</v>
      </c>
      <c r="B21" s="31" t="s">
        <v>1771</v>
      </c>
      <c r="C21" s="31" t="s">
        <v>1772</v>
      </c>
      <c r="D21" s="43" t="s">
        <v>4</v>
      </c>
      <c r="E21" s="13">
        <v>41662</v>
      </c>
      <c r="F21" s="13">
        <f>'CMP01 Main Air Compressor No.1'!F36</f>
        <v>44569</v>
      </c>
      <c r="G21" s="154"/>
      <c r="H21" s="15">
        <f>EDATE(F21-1,1)</f>
        <v>44599</v>
      </c>
      <c r="I21" s="16">
        <f t="shared" ca="1" si="3"/>
        <v>29</v>
      </c>
      <c r="J21" s="17" t="str">
        <f t="shared" ca="1" si="0"/>
        <v>NOT DUE</v>
      </c>
      <c r="K21" s="31" t="s">
        <v>1800</v>
      </c>
      <c r="L21" s="20"/>
    </row>
    <row r="22" spans="1:12" ht="36" customHeight="1">
      <c r="A22" s="17" t="s">
        <v>3872</v>
      </c>
      <c r="B22" s="31" t="s">
        <v>1773</v>
      </c>
      <c r="C22" s="31" t="s">
        <v>1774</v>
      </c>
      <c r="D22" s="43" t="s">
        <v>1</v>
      </c>
      <c r="E22" s="13">
        <v>41662</v>
      </c>
      <c r="F22" s="13">
        <f>'CMP01 Main Air Compressor No.1'!F37</f>
        <v>44570</v>
      </c>
      <c r="G22" s="154"/>
      <c r="H22" s="15">
        <f>DATE(YEAR(F22),MONTH(F22),DAY(F22)+1)</f>
        <v>44571</v>
      </c>
      <c r="I22" s="16">
        <f t="shared" ca="1" si="3"/>
        <v>1</v>
      </c>
      <c r="J22" s="17" t="str">
        <f t="shared" ca="1" si="0"/>
        <v>NOT DUE</v>
      </c>
      <c r="K22" s="31" t="s">
        <v>1801</v>
      </c>
      <c r="L22" s="124"/>
    </row>
    <row r="23" spans="1:12" ht="36" customHeight="1">
      <c r="A23" s="17" t="s">
        <v>3873</v>
      </c>
      <c r="B23" s="31" t="s">
        <v>1775</v>
      </c>
      <c r="C23" s="31" t="s">
        <v>1776</v>
      </c>
      <c r="D23" s="43" t="s">
        <v>1</v>
      </c>
      <c r="E23" s="13">
        <v>41662</v>
      </c>
      <c r="F23" s="13">
        <f>'CMP01 Main Air Compressor No.1'!F38</f>
        <v>44570</v>
      </c>
      <c r="G23" s="154"/>
      <c r="H23" s="15">
        <f>DATE(YEAR(F23),MONTH(F23),DAY(F23)+1)</f>
        <v>44571</v>
      </c>
      <c r="I23" s="16">
        <f t="shared" ca="1" si="3"/>
        <v>1</v>
      </c>
      <c r="J23" s="17" t="str">
        <f t="shared" ca="1" si="0"/>
        <v>NOT DUE</v>
      </c>
      <c r="K23" s="31" t="s">
        <v>1802</v>
      </c>
      <c r="L23" s="124"/>
    </row>
    <row r="24" spans="1:12" ht="36" customHeight="1">
      <c r="A24" s="17" t="s">
        <v>3874</v>
      </c>
      <c r="B24" s="31" t="s">
        <v>1777</v>
      </c>
      <c r="C24" s="31" t="s">
        <v>1778</v>
      </c>
      <c r="D24" s="43" t="s">
        <v>1</v>
      </c>
      <c r="E24" s="13">
        <v>41662</v>
      </c>
      <c r="F24" s="13">
        <f>'CMP01 Main Air Compressor No.1'!F39</f>
        <v>44570</v>
      </c>
      <c r="G24" s="154"/>
      <c r="H24" s="15">
        <f>DATE(YEAR(F24),MONTH(F24),DAY(F24)+1)</f>
        <v>44571</v>
      </c>
      <c r="I24" s="16">
        <f t="shared" ca="1" si="3"/>
        <v>1</v>
      </c>
      <c r="J24" s="17" t="str">
        <f t="shared" ca="1" si="0"/>
        <v>NOT DUE</v>
      </c>
      <c r="K24" s="31" t="s">
        <v>1802</v>
      </c>
      <c r="L24" s="124"/>
    </row>
    <row r="25" spans="1:12" ht="36" customHeight="1">
      <c r="A25" s="17" t="s">
        <v>3875</v>
      </c>
      <c r="B25" s="31" t="s">
        <v>1779</v>
      </c>
      <c r="C25" s="31" t="s">
        <v>1766</v>
      </c>
      <c r="D25" s="43" t="s">
        <v>1</v>
      </c>
      <c r="E25" s="13">
        <v>41662</v>
      </c>
      <c r="F25" s="13">
        <f>'CMP01 Main Air Compressor No.1'!F40</f>
        <v>44570</v>
      </c>
      <c r="G25" s="154"/>
      <c r="H25" s="15">
        <f>DATE(YEAR(F25),MONTH(F25),DAY(F25)+1)</f>
        <v>44571</v>
      </c>
      <c r="I25" s="16">
        <f t="shared" ca="1" si="3"/>
        <v>1</v>
      </c>
      <c r="J25" s="17" t="str">
        <f t="shared" ca="1" si="0"/>
        <v>NOT DUE</v>
      </c>
      <c r="K25" s="31" t="s">
        <v>1802</v>
      </c>
      <c r="L25" s="124"/>
    </row>
    <row r="26" spans="1:12" ht="36" customHeight="1">
      <c r="A26" s="17" t="s">
        <v>3876</v>
      </c>
      <c r="B26" s="31" t="s">
        <v>1780</v>
      </c>
      <c r="C26" s="31" t="s">
        <v>1781</v>
      </c>
      <c r="D26" s="43" t="s">
        <v>0</v>
      </c>
      <c r="E26" s="13">
        <v>41662</v>
      </c>
      <c r="F26" s="13">
        <f>'CMP01 Main Air Compressor No.1'!F36</f>
        <v>44569</v>
      </c>
      <c r="G26" s="154"/>
      <c r="H26" s="15">
        <f>DATE(YEAR(F26),MONTH(F26)+3,DAY(F26)-1)</f>
        <v>44658</v>
      </c>
      <c r="I26" s="16">
        <f t="shared" ca="1" si="3"/>
        <v>88</v>
      </c>
      <c r="J26" s="17" t="str">
        <f t="shared" ca="1" si="0"/>
        <v>NOT DUE</v>
      </c>
      <c r="K26" s="31" t="s">
        <v>1802</v>
      </c>
      <c r="L26" s="20"/>
    </row>
    <row r="27" spans="1:12" ht="36" customHeight="1">
      <c r="A27" s="17" t="s">
        <v>3877</v>
      </c>
      <c r="B27" s="31" t="s">
        <v>1782</v>
      </c>
      <c r="C27" s="31"/>
      <c r="D27" s="43" t="s">
        <v>4</v>
      </c>
      <c r="E27" s="13">
        <v>41662</v>
      </c>
      <c r="F27" s="13">
        <v>44561</v>
      </c>
      <c r="G27" s="154"/>
      <c r="H27" s="15">
        <f>EDATE(F27-1,1)</f>
        <v>44591</v>
      </c>
      <c r="I27" s="16">
        <f t="shared" ca="1" si="3"/>
        <v>21</v>
      </c>
      <c r="J27" s="17" t="str">
        <f t="shared" ca="1" si="0"/>
        <v>NOT DUE</v>
      </c>
      <c r="K27" s="31"/>
      <c r="L27" s="20"/>
    </row>
    <row r="28" spans="1:12" ht="36" customHeight="1">
      <c r="A28" s="17" t="s">
        <v>3878</v>
      </c>
      <c r="B28" s="31" t="s">
        <v>1783</v>
      </c>
      <c r="C28" s="31" t="s">
        <v>1784</v>
      </c>
      <c r="D28" s="43" t="s">
        <v>0</v>
      </c>
      <c r="E28" s="13">
        <v>41662</v>
      </c>
      <c r="F28" s="13">
        <f>'CMP01 Main Air Compressor No.1'!F43</f>
        <v>44544</v>
      </c>
      <c r="G28" s="154"/>
      <c r="H28" s="15">
        <f>DATE(YEAR(F28),MONTH(F28)+3,DAY(F28)-1)</f>
        <v>44633</v>
      </c>
      <c r="I28" s="16">
        <f t="shared" ca="1" si="3"/>
        <v>63</v>
      </c>
      <c r="J28" s="17" t="str">
        <f t="shared" ca="1" si="0"/>
        <v>NOT DUE</v>
      </c>
      <c r="K28" s="31" t="s">
        <v>1803</v>
      </c>
      <c r="L28" s="20"/>
    </row>
    <row r="29" spans="1:12" ht="36" customHeight="1">
      <c r="A29" s="17" t="s">
        <v>3879</v>
      </c>
      <c r="B29" s="31" t="s">
        <v>2355</v>
      </c>
      <c r="C29" s="31"/>
      <c r="D29" s="43" t="s">
        <v>1</v>
      </c>
      <c r="E29" s="13">
        <v>41662</v>
      </c>
      <c r="F29" s="13">
        <f>'CMP01 Main Air Compressor No.1'!F33</f>
        <v>44570</v>
      </c>
      <c r="G29" s="154"/>
      <c r="H29" s="15">
        <f>DATE(YEAR(F29),MONTH(F29),DAY(F29)+1)</f>
        <v>44571</v>
      </c>
      <c r="I29" s="16">
        <f t="shared" ca="1" si="3"/>
        <v>1</v>
      </c>
      <c r="J29" s="17" t="str">
        <f t="shared" ca="1" si="0"/>
        <v>NOT DUE</v>
      </c>
      <c r="K29" s="31" t="s">
        <v>1803</v>
      </c>
      <c r="L29" s="128"/>
    </row>
    <row r="30" spans="1:12" ht="36" customHeight="1">
      <c r="A30" s="17" t="s">
        <v>3880</v>
      </c>
      <c r="B30" s="31" t="s">
        <v>1785</v>
      </c>
      <c r="C30" s="31" t="s">
        <v>1786</v>
      </c>
      <c r="D30" s="43" t="s">
        <v>377</v>
      </c>
      <c r="E30" s="13">
        <v>41662</v>
      </c>
      <c r="F30" s="13">
        <v>44491</v>
      </c>
      <c r="G30" s="154"/>
      <c r="H30" s="15">
        <f t="shared" ref="H30:H35" si="4">DATE(YEAR(F30)+1,MONTH(F30),DAY(F30)-1)</f>
        <v>44855</v>
      </c>
      <c r="I30" s="16">
        <f t="shared" ca="1" si="3"/>
        <v>285</v>
      </c>
      <c r="J30" s="17" t="str">
        <f t="shared" ca="1" si="0"/>
        <v>NOT DUE</v>
      </c>
      <c r="K30" s="31" t="s">
        <v>1803</v>
      </c>
      <c r="L30" s="20"/>
    </row>
    <row r="31" spans="1:12" ht="36" customHeight="1">
      <c r="A31" s="17" t="s">
        <v>3881</v>
      </c>
      <c r="B31" s="31" t="s">
        <v>1787</v>
      </c>
      <c r="C31" s="31" t="s">
        <v>1788</v>
      </c>
      <c r="D31" s="43" t="s">
        <v>377</v>
      </c>
      <c r="E31" s="13">
        <v>41662</v>
      </c>
      <c r="F31" s="13">
        <v>44491</v>
      </c>
      <c r="G31" s="154"/>
      <c r="H31" s="15">
        <f t="shared" si="4"/>
        <v>44855</v>
      </c>
      <c r="I31" s="16">
        <f t="shared" ca="1" si="3"/>
        <v>285</v>
      </c>
      <c r="J31" s="17" t="str">
        <f t="shared" ca="1" si="0"/>
        <v>NOT DUE</v>
      </c>
      <c r="K31" s="31" t="s">
        <v>1804</v>
      </c>
      <c r="L31" s="20"/>
    </row>
    <row r="32" spans="1:12" ht="36" customHeight="1">
      <c r="A32" s="17" t="s">
        <v>3882</v>
      </c>
      <c r="B32" s="31" t="s">
        <v>1789</v>
      </c>
      <c r="C32" s="31" t="s">
        <v>1790</v>
      </c>
      <c r="D32" s="43" t="s">
        <v>377</v>
      </c>
      <c r="E32" s="13">
        <v>41662</v>
      </c>
      <c r="F32" s="13">
        <v>44491</v>
      </c>
      <c r="G32" s="154"/>
      <c r="H32" s="15">
        <f t="shared" si="4"/>
        <v>44855</v>
      </c>
      <c r="I32" s="16">
        <f t="shared" ca="1" si="3"/>
        <v>285</v>
      </c>
      <c r="J32" s="17" t="str">
        <f t="shared" ca="1" si="0"/>
        <v>NOT DUE</v>
      </c>
      <c r="K32" s="31" t="s">
        <v>1804</v>
      </c>
      <c r="L32" s="20"/>
    </row>
    <row r="33" spans="1:12" ht="36" customHeight="1">
      <c r="A33" s="17" t="s">
        <v>3883</v>
      </c>
      <c r="B33" s="31" t="s">
        <v>1791</v>
      </c>
      <c r="C33" s="31" t="s">
        <v>1792</v>
      </c>
      <c r="D33" s="43" t="s">
        <v>377</v>
      </c>
      <c r="E33" s="13">
        <v>41662</v>
      </c>
      <c r="F33" s="13">
        <v>44491</v>
      </c>
      <c r="G33" s="154"/>
      <c r="H33" s="15">
        <f t="shared" si="4"/>
        <v>44855</v>
      </c>
      <c r="I33" s="16">
        <f t="shared" ca="1" si="3"/>
        <v>285</v>
      </c>
      <c r="J33" s="17" t="str">
        <f t="shared" ca="1" si="0"/>
        <v>NOT DUE</v>
      </c>
      <c r="K33" s="31" t="s">
        <v>1804</v>
      </c>
      <c r="L33" s="20"/>
    </row>
    <row r="34" spans="1:12" ht="36" customHeight="1">
      <c r="A34" s="17" t="s">
        <v>3884</v>
      </c>
      <c r="B34" s="31" t="s">
        <v>1793</v>
      </c>
      <c r="C34" s="31" t="s">
        <v>1794</v>
      </c>
      <c r="D34" s="43" t="s">
        <v>377</v>
      </c>
      <c r="E34" s="13">
        <v>41662</v>
      </c>
      <c r="F34" s="13">
        <v>44491</v>
      </c>
      <c r="G34" s="154"/>
      <c r="H34" s="15">
        <f t="shared" si="4"/>
        <v>44855</v>
      </c>
      <c r="I34" s="16">
        <f t="shared" ca="1" si="3"/>
        <v>285</v>
      </c>
      <c r="J34" s="17" t="str">
        <f t="shared" ca="1" si="0"/>
        <v>NOT DUE</v>
      </c>
      <c r="K34" s="31" t="s">
        <v>1805</v>
      </c>
      <c r="L34" s="20"/>
    </row>
    <row r="35" spans="1:12" ht="36" customHeight="1">
      <c r="A35" s="17" t="s">
        <v>3885</v>
      </c>
      <c r="B35" s="31" t="s">
        <v>1806</v>
      </c>
      <c r="C35" s="31" t="s">
        <v>1807</v>
      </c>
      <c r="D35" s="43" t="s">
        <v>377</v>
      </c>
      <c r="E35" s="13">
        <v>41662</v>
      </c>
      <c r="F35" s="13">
        <v>44491</v>
      </c>
      <c r="G35" s="154"/>
      <c r="H35" s="15">
        <f t="shared" si="4"/>
        <v>44855</v>
      </c>
      <c r="I35" s="16">
        <f t="shared" ca="1" si="3"/>
        <v>285</v>
      </c>
      <c r="J35" s="17" t="str">
        <f t="shared" ca="1" si="0"/>
        <v>NOT DUE</v>
      </c>
      <c r="K35" s="31" t="s">
        <v>1805</v>
      </c>
      <c r="L35" s="20"/>
    </row>
    <row r="36" spans="1:12">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0" t="s">
        <v>5304</v>
      </c>
      <c r="F41" s="380"/>
      <c r="G41" s="380"/>
      <c r="I41" s="446" t="s">
        <v>5292</v>
      </c>
      <c r="J41" s="446"/>
      <c r="K41" s="446"/>
    </row>
    <row r="42" spans="1:12">
      <c r="A42"/>
      <c r="C42" s="254"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9"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C00000"/>
  </sheetPr>
  <dimension ref="A1:L42"/>
  <sheetViews>
    <sheetView topLeftCell="B7"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2376</v>
      </c>
      <c r="D3" s="384" t="s">
        <v>12</v>
      </c>
      <c r="E3" s="384"/>
      <c r="F3" s="5" t="s">
        <v>3062</v>
      </c>
    </row>
    <row r="4" spans="1:12" ht="18" customHeight="1">
      <c r="A4" s="382" t="s">
        <v>77</v>
      </c>
      <c r="B4" s="382"/>
      <c r="C4" s="37" t="s">
        <v>2372</v>
      </c>
      <c r="D4" s="384" t="s">
        <v>15</v>
      </c>
      <c r="E4" s="384"/>
      <c r="F4" s="6">
        <f>'Running Hours'!B35</f>
        <v>686.3</v>
      </c>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3830</v>
      </c>
      <c r="B8" s="31" t="s">
        <v>2336</v>
      </c>
      <c r="C8" s="31" t="s">
        <v>2337</v>
      </c>
      <c r="D8" s="43">
        <v>8000</v>
      </c>
      <c r="E8" s="13">
        <v>41662</v>
      </c>
      <c r="F8" s="13">
        <v>43353</v>
      </c>
      <c r="G8" s="27">
        <v>200</v>
      </c>
      <c r="H8" s="22">
        <f>IF(I8&lt;=8000,$F$5+(I8/24),"error")</f>
        <v>44882.070833333331</v>
      </c>
      <c r="I8" s="23">
        <f>D8-($F$4-G8)</f>
        <v>7513.7</v>
      </c>
      <c r="J8" s="17" t="str">
        <f t="shared" ref="J8:J35" si="0">IF(I8="","",IF(I8&lt;0,"OVERDUE","NOT DUE"))</f>
        <v>NOT DUE</v>
      </c>
      <c r="K8" s="31" t="s">
        <v>2356</v>
      </c>
      <c r="L8" s="20"/>
    </row>
    <row r="9" spans="1:12" ht="36" customHeight="1">
      <c r="A9" s="17" t="s">
        <v>3831</v>
      </c>
      <c r="B9" s="31" t="s">
        <v>2340</v>
      </c>
      <c r="C9" s="31" t="s">
        <v>2341</v>
      </c>
      <c r="D9" s="43">
        <v>8000</v>
      </c>
      <c r="E9" s="13">
        <v>41662</v>
      </c>
      <c r="F9" s="13">
        <v>43388</v>
      </c>
      <c r="G9" s="27">
        <v>200</v>
      </c>
      <c r="H9" s="22">
        <f>IF(I9&lt;=8000,$F$5+(I9/24),"error")</f>
        <v>44882.070833333331</v>
      </c>
      <c r="I9" s="23">
        <f t="shared" ref="I9:I17" si="1">D9-($F$4-G9)</f>
        <v>7513.7</v>
      </c>
      <c r="J9" s="17" t="str">
        <f t="shared" si="0"/>
        <v>NOT DUE</v>
      </c>
      <c r="K9" s="31"/>
      <c r="L9" s="20"/>
    </row>
    <row r="10" spans="1:12" ht="36" customHeight="1">
      <c r="A10" s="17" t="s">
        <v>3832</v>
      </c>
      <c r="B10" s="31" t="s">
        <v>2340</v>
      </c>
      <c r="C10" s="31" t="s">
        <v>2342</v>
      </c>
      <c r="D10" s="43">
        <v>20000</v>
      </c>
      <c r="E10" s="13">
        <v>41662</v>
      </c>
      <c r="F10" s="13">
        <v>43388</v>
      </c>
      <c r="G10" s="27">
        <v>200</v>
      </c>
      <c r="H10" s="22">
        <f>IF(I10&lt;=20000,$F$5+(I10/24),"error")</f>
        <v>45382.070833333331</v>
      </c>
      <c r="I10" s="23">
        <f t="shared" si="1"/>
        <v>19513.7</v>
      </c>
      <c r="J10" s="17" t="str">
        <f t="shared" si="0"/>
        <v>NOT DUE</v>
      </c>
      <c r="K10" s="31"/>
      <c r="L10" s="20"/>
    </row>
    <row r="11" spans="1:12" ht="36" customHeight="1">
      <c r="A11" s="17" t="s">
        <v>3833</v>
      </c>
      <c r="B11" s="31" t="s">
        <v>2343</v>
      </c>
      <c r="C11" s="31" t="s">
        <v>2344</v>
      </c>
      <c r="D11" s="43">
        <v>8000</v>
      </c>
      <c r="E11" s="13">
        <v>41662</v>
      </c>
      <c r="F11" s="13">
        <v>42262</v>
      </c>
      <c r="G11" s="27">
        <v>200</v>
      </c>
      <c r="H11" s="22">
        <f>IF(I11&lt;=8000,$F$5+(I11/24),"error")</f>
        <v>44882.070833333331</v>
      </c>
      <c r="I11" s="23">
        <f t="shared" si="1"/>
        <v>7513.7</v>
      </c>
      <c r="J11" s="17" t="str">
        <f t="shared" si="0"/>
        <v>NOT DUE</v>
      </c>
      <c r="K11" s="31" t="s">
        <v>2357</v>
      </c>
      <c r="L11" s="20"/>
    </row>
    <row r="12" spans="1:12" ht="36" customHeight="1">
      <c r="A12" s="17" t="s">
        <v>3834</v>
      </c>
      <c r="B12" s="31" t="s">
        <v>2343</v>
      </c>
      <c r="C12" s="31" t="s">
        <v>2345</v>
      </c>
      <c r="D12" s="43">
        <v>20000</v>
      </c>
      <c r="E12" s="13">
        <v>41662</v>
      </c>
      <c r="F12" s="13">
        <v>43388</v>
      </c>
      <c r="G12" s="27">
        <v>200</v>
      </c>
      <c r="H12" s="22">
        <f>IF(I12&lt;=20000,$F$5+(I12/24),"error")</f>
        <v>45382.070833333331</v>
      </c>
      <c r="I12" s="23">
        <f t="shared" si="1"/>
        <v>19513.7</v>
      </c>
      <c r="J12" s="17" t="str">
        <f t="shared" si="0"/>
        <v>NOT DUE</v>
      </c>
      <c r="K12" s="31"/>
      <c r="L12" s="20"/>
    </row>
    <row r="13" spans="1:12" ht="36" customHeight="1">
      <c r="A13" s="17" t="s">
        <v>3835</v>
      </c>
      <c r="B13" s="31" t="s">
        <v>2346</v>
      </c>
      <c r="C13" s="31" t="s">
        <v>2347</v>
      </c>
      <c r="D13" s="43">
        <v>8000</v>
      </c>
      <c r="E13" s="13">
        <v>41662</v>
      </c>
      <c r="F13" s="13">
        <v>43388</v>
      </c>
      <c r="G13" s="27">
        <v>200</v>
      </c>
      <c r="H13" s="22">
        <f>IF(I13&lt;=8000,$F$5+(I13/24),"error")</f>
        <v>44882.070833333331</v>
      </c>
      <c r="I13" s="23">
        <f t="shared" si="1"/>
        <v>7513.7</v>
      </c>
      <c r="J13" s="17" t="str">
        <f t="shared" si="0"/>
        <v>NOT DUE</v>
      </c>
      <c r="K13" s="31"/>
      <c r="L13" s="20"/>
    </row>
    <row r="14" spans="1:12" ht="36" customHeight="1">
      <c r="A14" s="17" t="s">
        <v>3836</v>
      </c>
      <c r="B14" s="31" t="s">
        <v>2346</v>
      </c>
      <c r="C14" s="31" t="s">
        <v>2342</v>
      </c>
      <c r="D14" s="43">
        <v>20000</v>
      </c>
      <c r="E14" s="13">
        <v>41662</v>
      </c>
      <c r="F14" s="13">
        <v>43388</v>
      </c>
      <c r="G14" s="27">
        <v>200</v>
      </c>
      <c r="H14" s="22">
        <f>IF(I14&lt;=20000,$F$5+(I14/24),"error")</f>
        <v>45382.070833333331</v>
      </c>
      <c r="I14" s="23">
        <f t="shared" si="1"/>
        <v>19513.7</v>
      </c>
      <c r="J14" s="17" t="str">
        <f t="shared" si="0"/>
        <v>NOT DUE</v>
      </c>
      <c r="K14" s="31"/>
      <c r="L14" s="20"/>
    </row>
    <row r="15" spans="1:12" ht="36" customHeight="1">
      <c r="A15" s="17" t="s">
        <v>3837</v>
      </c>
      <c r="B15" s="31" t="s">
        <v>1963</v>
      </c>
      <c r="C15" s="31" t="s">
        <v>2348</v>
      </c>
      <c r="D15" s="43">
        <v>8000</v>
      </c>
      <c r="E15" s="13">
        <v>41662</v>
      </c>
      <c r="F15" s="13">
        <v>43388</v>
      </c>
      <c r="G15" s="27">
        <v>200</v>
      </c>
      <c r="H15" s="22">
        <f t="shared" ref="H15:H17" si="2">IF(I15&lt;=8000,$F$5+(I15/24),"error")</f>
        <v>44882.070833333331</v>
      </c>
      <c r="I15" s="23">
        <f t="shared" si="1"/>
        <v>7513.7</v>
      </c>
      <c r="J15" s="17" t="str">
        <f t="shared" si="0"/>
        <v>NOT DUE</v>
      </c>
      <c r="K15" s="31" t="s">
        <v>2358</v>
      </c>
      <c r="L15" s="20"/>
    </row>
    <row r="16" spans="1:12" ht="36" customHeight="1">
      <c r="A16" s="17" t="s">
        <v>3838</v>
      </c>
      <c r="B16" s="31" t="s">
        <v>2349</v>
      </c>
      <c r="C16" s="31" t="s">
        <v>2350</v>
      </c>
      <c r="D16" s="43">
        <v>8000</v>
      </c>
      <c r="E16" s="13">
        <v>41662</v>
      </c>
      <c r="F16" s="13">
        <v>43388</v>
      </c>
      <c r="G16" s="27">
        <v>200</v>
      </c>
      <c r="H16" s="22">
        <f t="shared" si="2"/>
        <v>44882.070833333331</v>
      </c>
      <c r="I16" s="23">
        <f t="shared" si="1"/>
        <v>7513.7</v>
      </c>
      <c r="J16" s="17" t="str">
        <f t="shared" si="0"/>
        <v>NOT DUE</v>
      </c>
      <c r="K16" s="31" t="s">
        <v>2359</v>
      </c>
      <c r="L16" s="20"/>
    </row>
    <row r="17" spans="1:12" ht="36" customHeight="1">
      <c r="A17" s="17" t="s">
        <v>3839</v>
      </c>
      <c r="B17" s="31" t="s">
        <v>4471</v>
      </c>
      <c r="C17" s="31" t="s">
        <v>2352</v>
      </c>
      <c r="D17" s="43">
        <v>8000</v>
      </c>
      <c r="E17" s="13">
        <v>41662</v>
      </c>
      <c r="F17" s="13">
        <v>43388</v>
      </c>
      <c r="G17" s="27">
        <v>200</v>
      </c>
      <c r="H17" s="22">
        <f t="shared" si="2"/>
        <v>44882.070833333331</v>
      </c>
      <c r="I17" s="23">
        <f t="shared" si="1"/>
        <v>7513.7</v>
      </c>
      <c r="J17" s="17" t="str">
        <f t="shared" si="0"/>
        <v>NOT DUE</v>
      </c>
      <c r="K17" s="31"/>
      <c r="L17" s="123"/>
    </row>
    <row r="18" spans="1:12" ht="36" customHeight="1">
      <c r="A18" s="17" t="s">
        <v>3840</v>
      </c>
      <c r="B18" s="31" t="s">
        <v>1765</v>
      </c>
      <c r="C18" s="31" t="s">
        <v>1766</v>
      </c>
      <c r="D18" s="43" t="s">
        <v>1</v>
      </c>
      <c r="E18" s="13">
        <v>41662</v>
      </c>
      <c r="F18" s="13">
        <f>'CMP01 Main Air Compressor No.1'!F33</f>
        <v>44570</v>
      </c>
      <c r="G18" s="154"/>
      <c r="H18" s="15">
        <f>DATE(YEAR(F18),MONTH(F18),DAY(F18)+1)</f>
        <v>44571</v>
      </c>
      <c r="I18" s="16">
        <f t="shared" ref="I18:I35" ca="1" si="3">IF(ISBLANK(H18),"",H18-DATE(YEAR(NOW()),MONTH(NOW()),DAY(NOW())))</f>
        <v>1</v>
      </c>
      <c r="J18" s="17" t="str">
        <f t="shared" ca="1" si="0"/>
        <v>NOT DUE</v>
      </c>
      <c r="K18" s="31" t="s">
        <v>1797</v>
      </c>
      <c r="L18" s="124"/>
    </row>
    <row r="19" spans="1:12" ht="36" customHeight="1">
      <c r="A19" s="17" t="s">
        <v>3841</v>
      </c>
      <c r="B19" s="31" t="s">
        <v>1767</v>
      </c>
      <c r="C19" s="31" t="s">
        <v>1768</v>
      </c>
      <c r="D19" s="43" t="s">
        <v>1</v>
      </c>
      <c r="E19" s="13">
        <v>41662</v>
      </c>
      <c r="F19" s="13">
        <f>'CMP01 Main Air Compressor No.1'!F34</f>
        <v>44570</v>
      </c>
      <c r="G19" s="154"/>
      <c r="H19" s="15">
        <f>DATE(YEAR(F19),MONTH(F19),DAY(F19)+1)</f>
        <v>44571</v>
      </c>
      <c r="I19" s="16">
        <f t="shared" ca="1" si="3"/>
        <v>1</v>
      </c>
      <c r="J19" s="17" t="str">
        <f t="shared" ca="1" si="0"/>
        <v>NOT DUE</v>
      </c>
      <c r="K19" s="31" t="s">
        <v>1798</v>
      </c>
      <c r="L19" s="124"/>
    </row>
    <row r="20" spans="1:12" ht="36" customHeight="1">
      <c r="A20" s="17" t="s">
        <v>3842</v>
      </c>
      <c r="B20" s="31" t="s">
        <v>1769</v>
      </c>
      <c r="C20" s="31" t="s">
        <v>1770</v>
      </c>
      <c r="D20" s="43" t="s">
        <v>1</v>
      </c>
      <c r="E20" s="13">
        <v>41662</v>
      </c>
      <c r="F20" s="13">
        <f>'CMP01 Main Air Compressor No.1'!F35</f>
        <v>44570</v>
      </c>
      <c r="G20" s="154"/>
      <c r="H20" s="15">
        <f>DATE(YEAR(F20),MONTH(F20),DAY(F20)+1)</f>
        <v>44571</v>
      </c>
      <c r="I20" s="16">
        <f t="shared" ca="1" si="3"/>
        <v>1</v>
      </c>
      <c r="J20" s="17" t="str">
        <f t="shared" ca="1" si="0"/>
        <v>NOT DUE</v>
      </c>
      <c r="K20" s="31" t="s">
        <v>1799</v>
      </c>
      <c r="L20" s="124"/>
    </row>
    <row r="21" spans="1:12" ht="36" customHeight="1">
      <c r="A21" s="17" t="s">
        <v>3843</v>
      </c>
      <c r="B21" s="31" t="s">
        <v>1771</v>
      </c>
      <c r="C21" s="31" t="s">
        <v>1772</v>
      </c>
      <c r="D21" s="43" t="s">
        <v>4</v>
      </c>
      <c r="E21" s="13">
        <v>41662</v>
      </c>
      <c r="F21" s="13">
        <f>'CMP01 Main Air Compressor No.1'!F36</f>
        <v>44569</v>
      </c>
      <c r="G21" s="154"/>
      <c r="H21" s="15">
        <f>EDATE(F21-1,1)</f>
        <v>44599</v>
      </c>
      <c r="I21" s="16">
        <f t="shared" ca="1" si="3"/>
        <v>29</v>
      </c>
      <c r="J21" s="17" t="str">
        <f t="shared" ca="1" si="0"/>
        <v>NOT DUE</v>
      </c>
      <c r="K21" s="31" t="s">
        <v>1800</v>
      </c>
      <c r="L21" s="129"/>
    </row>
    <row r="22" spans="1:12" ht="36" customHeight="1">
      <c r="A22" s="17" t="s">
        <v>3844</v>
      </c>
      <c r="B22" s="31" t="s">
        <v>1773</v>
      </c>
      <c r="C22" s="31" t="s">
        <v>1774</v>
      </c>
      <c r="D22" s="43" t="s">
        <v>1</v>
      </c>
      <c r="E22" s="13">
        <v>41662</v>
      </c>
      <c r="F22" s="13">
        <f>'CMP01 Main Air Compressor No.1'!F37</f>
        <v>44570</v>
      </c>
      <c r="G22" s="154"/>
      <c r="H22" s="15">
        <f>DATE(YEAR(F22),MONTH(F22),DAY(F22)+1)</f>
        <v>44571</v>
      </c>
      <c r="I22" s="16">
        <f t="shared" ca="1" si="3"/>
        <v>1</v>
      </c>
      <c r="J22" s="17" t="str">
        <f t="shared" ca="1" si="0"/>
        <v>NOT DUE</v>
      </c>
      <c r="K22" s="31" t="s">
        <v>1801</v>
      </c>
      <c r="L22" s="124"/>
    </row>
    <row r="23" spans="1:12" ht="36" customHeight="1">
      <c r="A23" s="17" t="s">
        <v>3845</v>
      </c>
      <c r="B23" s="31" t="s">
        <v>1775</v>
      </c>
      <c r="C23" s="31" t="s">
        <v>1776</v>
      </c>
      <c r="D23" s="43" t="s">
        <v>1</v>
      </c>
      <c r="E23" s="13">
        <v>41662</v>
      </c>
      <c r="F23" s="13">
        <f>'CMP01 Main Air Compressor No.1'!F38</f>
        <v>44570</v>
      </c>
      <c r="G23" s="154"/>
      <c r="H23" s="15">
        <f>DATE(YEAR(F23),MONTH(F23),DAY(F23)+1)</f>
        <v>44571</v>
      </c>
      <c r="I23" s="16">
        <f t="shared" ca="1" si="3"/>
        <v>1</v>
      </c>
      <c r="J23" s="17" t="str">
        <f t="shared" ca="1" si="0"/>
        <v>NOT DUE</v>
      </c>
      <c r="K23" s="31" t="s">
        <v>1802</v>
      </c>
      <c r="L23" s="124"/>
    </row>
    <row r="24" spans="1:12" ht="36" customHeight="1">
      <c r="A24" s="17" t="s">
        <v>3846</v>
      </c>
      <c r="B24" s="31" t="s">
        <v>1777</v>
      </c>
      <c r="C24" s="31" t="s">
        <v>1778</v>
      </c>
      <c r="D24" s="43" t="s">
        <v>1</v>
      </c>
      <c r="E24" s="13">
        <v>41662</v>
      </c>
      <c r="F24" s="13">
        <f>'CMP01 Main Air Compressor No.1'!F39</f>
        <v>44570</v>
      </c>
      <c r="G24" s="154"/>
      <c r="H24" s="15">
        <f>DATE(YEAR(F24),MONTH(F24),DAY(F24)+1)</f>
        <v>44571</v>
      </c>
      <c r="I24" s="16">
        <f t="shared" ca="1" si="3"/>
        <v>1</v>
      </c>
      <c r="J24" s="17" t="str">
        <f t="shared" ca="1" si="0"/>
        <v>NOT DUE</v>
      </c>
      <c r="K24" s="31" t="s">
        <v>1802</v>
      </c>
      <c r="L24" s="124"/>
    </row>
    <row r="25" spans="1:12" ht="36" customHeight="1">
      <c r="A25" s="17" t="s">
        <v>3847</v>
      </c>
      <c r="B25" s="31" t="s">
        <v>1779</v>
      </c>
      <c r="C25" s="31" t="s">
        <v>1766</v>
      </c>
      <c r="D25" s="43" t="s">
        <v>1</v>
      </c>
      <c r="E25" s="13">
        <v>41662</v>
      </c>
      <c r="F25" s="13">
        <f>'CMP01 Main Air Compressor No.1'!F40</f>
        <v>44570</v>
      </c>
      <c r="G25" s="154"/>
      <c r="H25" s="15">
        <f>DATE(YEAR(F25),MONTH(F25),DAY(F25)+1)</f>
        <v>44571</v>
      </c>
      <c r="I25" s="16">
        <f t="shared" ca="1" si="3"/>
        <v>1</v>
      </c>
      <c r="J25" s="17" t="str">
        <f t="shared" ca="1" si="0"/>
        <v>NOT DUE</v>
      </c>
      <c r="K25" s="31" t="s">
        <v>1802</v>
      </c>
      <c r="L25" s="124"/>
    </row>
    <row r="26" spans="1:12" ht="36" customHeight="1">
      <c r="A26" s="17" t="s">
        <v>3848</v>
      </c>
      <c r="B26" s="31" t="s">
        <v>1780</v>
      </c>
      <c r="C26" s="31" t="s">
        <v>1781</v>
      </c>
      <c r="D26" s="43" t="s">
        <v>0</v>
      </c>
      <c r="E26" s="13">
        <v>41662</v>
      </c>
      <c r="F26" s="13">
        <f>'CMP01 Main Air Compressor No.1'!F43</f>
        <v>44544</v>
      </c>
      <c r="G26" s="154"/>
      <c r="H26" s="15">
        <f>DATE(YEAR(F26),MONTH(F26)+3,DAY(F26)-1)</f>
        <v>44633</v>
      </c>
      <c r="I26" s="16">
        <f t="shared" ca="1" si="3"/>
        <v>63</v>
      </c>
      <c r="J26" s="17" t="str">
        <f t="shared" ca="1" si="0"/>
        <v>NOT DUE</v>
      </c>
      <c r="K26" s="31" t="s">
        <v>1802</v>
      </c>
      <c r="L26" s="20"/>
    </row>
    <row r="27" spans="1:12" ht="36" customHeight="1">
      <c r="A27" s="17" t="s">
        <v>3849</v>
      </c>
      <c r="B27" s="31" t="s">
        <v>1782</v>
      </c>
      <c r="C27" s="31"/>
      <c r="D27" s="43" t="s">
        <v>4</v>
      </c>
      <c r="E27" s="13">
        <v>41662</v>
      </c>
      <c r="F27" s="13">
        <f>'CMP01 Main Air Compressor No.1'!F36</f>
        <v>44569</v>
      </c>
      <c r="G27" s="154"/>
      <c r="H27" s="15">
        <f>EDATE(F27-1,1)</f>
        <v>44599</v>
      </c>
      <c r="I27" s="16">
        <f t="shared" ca="1" si="3"/>
        <v>29</v>
      </c>
      <c r="J27" s="17" t="str">
        <f t="shared" ca="1" si="0"/>
        <v>NOT DUE</v>
      </c>
      <c r="K27" s="31"/>
      <c r="L27" s="20"/>
    </row>
    <row r="28" spans="1:12" ht="36" customHeight="1">
      <c r="A28" s="17" t="s">
        <v>3850</v>
      </c>
      <c r="B28" s="31" t="s">
        <v>1783</v>
      </c>
      <c r="C28" s="31" t="s">
        <v>1784</v>
      </c>
      <c r="D28" s="43" t="s">
        <v>0</v>
      </c>
      <c r="E28" s="13">
        <v>41662</v>
      </c>
      <c r="F28" s="13">
        <f>'CMP01 Main Air Compressor No.1'!F43</f>
        <v>44544</v>
      </c>
      <c r="G28" s="154"/>
      <c r="H28" s="15">
        <f>DATE(YEAR(F28),MONTH(F28)+3,DAY(F28)-1)</f>
        <v>44633</v>
      </c>
      <c r="I28" s="16">
        <f t="shared" ca="1" si="3"/>
        <v>63</v>
      </c>
      <c r="J28" s="17" t="str">
        <f t="shared" ca="1" si="0"/>
        <v>NOT DUE</v>
      </c>
      <c r="K28" s="31" t="s">
        <v>1803</v>
      </c>
      <c r="L28" s="20"/>
    </row>
    <row r="29" spans="1:12" ht="36" customHeight="1">
      <c r="A29" s="17" t="s">
        <v>3851</v>
      </c>
      <c r="B29" s="31" t="s">
        <v>2355</v>
      </c>
      <c r="C29" s="31"/>
      <c r="D29" s="43" t="s">
        <v>1</v>
      </c>
      <c r="E29" s="13">
        <v>41662</v>
      </c>
      <c r="F29" s="13">
        <f>'CMP01 Main Air Compressor No.1'!F33</f>
        <v>44570</v>
      </c>
      <c r="G29" s="154"/>
      <c r="H29" s="15">
        <f>DATE(YEAR(F29),MONTH(F29),DAY(F29)+1)</f>
        <v>44571</v>
      </c>
      <c r="I29" s="16">
        <f t="shared" ca="1" si="3"/>
        <v>1</v>
      </c>
      <c r="J29" s="17" t="str">
        <f t="shared" ca="1" si="0"/>
        <v>NOT DUE</v>
      </c>
      <c r="K29" s="31" t="s">
        <v>1803</v>
      </c>
      <c r="L29" s="126"/>
    </row>
    <row r="30" spans="1:12" ht="36" customHeight="1">
      <c r="A30" s="17" t="s">
        <v>3852</v>
      </c>
      <c r="B30" s="31" t="s">
        <v>1785</v>
      </c>
      <c r="C30" s="31" t="s">
        <v>1786</v>
      </c>
      <c r="D30" s="43" t="s">
        <v>377</v>
      </c>
      <c r="E30" s="13">
        <v>41662</v>
      </c>
      <c r="F30" s="13">
        <v>44491</v>
      </c>
      <c r="G30" s="154"/>
      <c r="H30" s="15">
        <f t="shared" ref="H30:H35" si="4">DATE(YEAR(F30)+1,MONTH(F30),DAY(F30)-1)</f>
        <v>44855</v>
      </c>
      <c r="I30" s="16">
        <f t="shared" ca="1" si="3"/>
        <v>285</v>
      </c>
      <c r="J30" s="17" t="str">
        <f t="shared" ca="1" si="0"/>
        <v>NOT DUE</v>
      </c>
      <c r="K30" s="31" t="s">
        <v>1803</v>
      </c>
      <c r="L30" s="20"/>
    </row>
    <row r="31" spans="1:12" ht="36" customHeight="1">
      <c r="A31" s="17" t="s">
        <v>3853</v>
      </c>
      <c r="B31" s="31" t="s">
        <v>1787</v>
      </c>
      <c r="C31" s="31" t="s">
        <v>1788</v>
      </c>
      <c r="D31" s="43" t="s">
        <v>377</v>
      </c>
      <c r="E31" s="13">
        <v>41662</v>
      </c>
      <c r="F31" s="13">
        <v>44491</v>
      </c>
      <c r="G31" s="154"/>
      <c r="H31" s="15">
        <f t="shared" si="4"/>
        <v>44855</v>
      </c>
      <c r="I31" s="16">
        <f t="shared" ca="1" si="3"/>
        <v>285</v>
      </c>
      <c r="J31" s="17" t="str">
        <f t="shared" ca="1" si="0"/>
        <v>NOT DUE</v>
      </c>
      <c r="K31" s="31" t="s">
        <v>1804</v>
      </c>
      <c r="L31" s="20"/>
    </row>
    <row r="32" spans="1:12" ht="36" customHeight="1">
      <c r="A32" s="17" t="s">
        <v>3854</v>
      </c>
      <c r="B32" s="31" t="s">
        <v>1789</v>
      </c>
      <c r="C32" s="31" t="s">
        <v>1790</v>
      </c>
      <c r="D32" s="43" t="s">
        <v>377</v>
      </c>
      <c r="E32" s="13">
        <v>41662</v>
      </c>
      <c r="F32" s="13">
        <v>44491</v>
      </c>
      <c r="G32" s="154"/>
      <c r="H32" s="15">
        <f t="shared" si="4"/>
        <v>44855</v>
      </c>
      <c r="I32" s="16">
        <f t="shared" ca="1" si="3"/>
        <v>285</v>
      </c>
      <c r="J32" s="17" t="str">
        <f t="shared" ca="1" si="0"/>
        <v>NOT DUE</v>
      </c>
      <c r="K32" s="31" t="s">
        <v>1804</v>
      </c>
      <c r="L32" s="20"/>
    </row>
    <row r="33" spans="1:12" ht="36" customHeight="1">
      <c r="A33" s="17" t="s">
        <v>3855</v>
      </c>
      <c r="B33" s="31" t="s">
        <v>1791</v>
      </c>
      <c r="C33" s="31" t="s">
        <v>1792</v>
      </c>
      <c r="D33" s="43" t="s">
        <v>377</v>
      </c>
      <c r="E33" s="13">
        <v>41662</v>
      </c>
      <c r="F33" s="13">
        <v>44491</v>
      </c>
      <c r="G33" s="154"/>
      <c r="H33" s="15">
        <f t="shared" si="4"/>
        <v>44855</v>
      </c>
      <c r="I33" s="16">
        <f t="shared" ca="1" si="3"/>
        <v>285</v>
      </c>
      <c r="J33" s="17" t="str">
        <f t="shared" ca="1" si="0"/>
        <v>NOT DUE</v>
      </c>
      <c r="K33" s="31" t="s">
        <v>1804</v>
      </c>
      <c r="L33" s="20"/>
    </row>
    <row r="34" spans="1:12" ht="36" customHeight="1">
      <c r="A34" s="17" t="s">
        <v>3856</v>
      </c>
      <c r="B34" s="31" t="s">
        <v>1793</v>
      </c>
      <c r="C34" s="31" t="s">
        <v>1794</v>
      </c>
      <c r="D34" s="43" t="s">
        <v>377</v>
      </c>
      <c r="E34" s="13">
        <v>41662</v>
      </c>
      <c r="F34" s="13">
        <v>44491</v>
      </c>
      <c r="G34" s="154"/>
      <c r="H34" s="15">
        <f t="shared" si="4"/>
        <v>44855</v>
      </c>
      <c r="I34" s="16">
        <f t="shared" ca="1" si="3"/>
        <v>285</v>
      </c>
      <c r="J34" s="17" t="str">
        <f t="shared" ca="1" si="0"/>
        <v>NOT DUE</v>
      </c>
      <c r="K34" s="31" t="s">
        <v>1805</v>
      </c>
      <c r="L34" s="20"/>
    </row>
    <row r="35" spans="1:12" ht="36" customHeight="1">
      <c r="A35" s="17" t="s">
        <v>3857</v>
      </c>
      <c r="B35" s="31" t="s">
        <v>1806</v>
      </c>
      <c r="C35" s="31" t="s">
        <v>1807</v>
      </c>
      <c r="D35" s="43" t="s">
        <v>377</v>
      </c>
      <c r="E35" s="13">
        <v>41662</v>
      </c>
      <c r="F35" s="13">
        <v>44491</v>
      </c>
      <c r="G35" s="154"/>
      <c r="H35" s="15">
        <f t="shared" si="4"/>
        <v>44855</v>
      </c>
      <c r="I35" s="16">
        <f t="shared" ca="1" si="3"/>
        <v>285</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0" t="s">
        <v>5304</v>
      </c>
      <c r="F41" s="380"/>
      <c r="G41" s="380"/>
      <c r="I41" s="446" t="s">
        <v>5292</v>
      </c>
      <c r="J41" s="446"/>
      <c r="K41" s="446"/>
    </row>
    <row r="42" spans="1:12">
      <c r="A42"/>
      <c r="C42" s="254"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C00000"/>
  </sheetPr>
  <dimension ref="A1:L42"/>
  <sheetViews>
    <sheetView topLeftCell="B22"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2377</v>
      </c>
      <c r="D3" s="384" t="s">
        <v>12</v>
      </c>
      <c r="E3" s="384"/>
      <c r="F3" s="5" t="s">
        <v>3772</v>
      </c>
    </row>
    <row r="4" spans="1:12" ht="18" customHeight="1">
      <c r="A4" s="382" t="s">
        <v>77</v>
      </c>
      <c r="B4" s="382"/>
      <c r="C4" s="37" t="s">
        <v>2378</v>
      </c>
      <c r="D4" s="384" t="s">
        <v>15</v>
      </c>
      <c r="E4" s="384"/>
      <c r="F4" s="6">
        <v>100</v>
      </c>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3773</v>
      </c>
      <c r="B8" s="31" t="s">
        <v>2336</v>
      </c>
      <c r="C8" s="31" t="s">
        <v>2337</v>
      </c>
      <c r="D8" s="43">
        <v>8000</v>
      </c>
      <c r="E8" s="13">
        <v>41662</v>
      </c>
      <c r="F8" s="13">
        <v>43353</v>
      </c>
      <c r="G8" s="27">
        <v>0</v>
      </c>
      <c r="H8" s="22">
        <f>IF(I8&lt;=8000,$F$5+(I8/24),"error")</f>
        <v>44898.166666666664</v>
      </c>
      <c r="I8" s="23">
        <f>D8-($F$4-G8)</f>
        <v>7900</v>
      </c>
      <c r="J8" s="17" t="str">
        <f t="shared" ref="J8:J35" si="0">IF(I8="","",IF(I8&lt;0,"OVERDUE","NOT DUE"))</f>
        <v>NOT DUE</v>
      </c>
      <c r="K8" s="31" t="s">
        <v>2356</v>
      </c>
      <c r="L8" s="20"/>
    </row>
    <row r="9" spans="1:12" ht="36" customHeight="1">
      <c r="A9" s="17" t="s">
        <v>3774</v>
      </c>
      <c r="B9" s="31" t="s">
        <v>2338</v>
      </c>
      <c r="C9" s="31" t="s">
        <v>2339</v>
      </c>
      <c r="D9" s="43" t="s">
        <v>0</v>
      </c>
      <c r="E9" s="13">
        <v>41662</v>
      </c>
      <c r="F9" s="13">
        <v>44569</v>
      </c>
      <c r="G9" s="154"/>
      <c r="H9" s="15">
        <f>DATE(YEAR(F9),MONTH(F9)+3,DAY(F9)-1)</f>
        <v>44658</v>
      </c>
      <c r="I9" s="16">
        <f ca="1">IF(ISBLANK(H9),"",H9-DATE(YEAR(NOW()),MONTH(NOW()),DAY(NOW())))</f>
        <v>88</v>
      </c>
      <c r="J9" s="17" t="str">
        <f t="shared" ca="1" si="0"/>
        <v>NOT DUE</v>
      </c>
      <c r="K9" s="31"/>
      <c r="L9" s="20"/>
    </row>
    <row r="10" spans="1:12" ht="36" customHeight="1">
      <c r="A10" s="17" t="s">
        <v>3775</v>
      </c>
      <c r="B10" s="31" t="s">
        <v>2343</v>
      </c>
      <c r="C10" s="31" t="s">
        <v>2344</v>
      </c>
      <c r="D10" s="43">
        <v>8000</v>
      </c>
      <c r="E10" s="13">
        <v>41662</v>
      </c>
      <c r="F10" s="13">
        <v>43404</v>
      </c>
      <c r="G10" s="27">
        <v>0</v>
      </c>
      <c r="H10" s="22">
        <f>IF(I10&lt;=8000,$F$5+(I10/24),"error")</f>
        <v>44898.166666666664</v>
      </c>
      <c r="I10" s="23">
        <f t="shared" ref="I10:I16" si="1">D10-($F$4-G10)</f>
        <v>7900</v>
      </c>
      <c r="J10" s="17" t="str">
        <f t="shared" si="0"/>
        <v>NOT DUE</v>
      </c>
      <c r="K10" s="31" t="s">
        <v>2357</v>
      </c>
      <c r="L10" s="20"/>
    </row>
    <row r="11" spans="1:12" ht="36" customHeight="1">
      <c r="A11" s="17" t="s">
        <v>3776</v>
      </c>
      <c r="B11" s="31" t="s">
        <v>2343</v>
      </c>
      <c r="C11" s="31" t="s">
        <v>2345</v>
      </c>
      <c r="D11" s="43">
        <v>20000</v>
      </c>
      <c r="E11" s="13">
        <v>41662</v>
      </c>
      <c r="F11" s="13">
        <v>43353</v>
      </c>
      <c r="G11" s="27">
        <v>0</v>
      </c>
      <c r="H11" s="22">
        <f>IF(I11&lt;=20000,$F$5+(I11/24),"error")</f>
        <v>45398.166666666664</v>
      </c>
      <c r="I11" s="23">
        <f t="shared" si="1"/>
        <v>19900</v>
      </c>
      <c r="J11" s="17" t="str">
        <f t="shared" si="0"/>
        <v>NOT DUE</v>
      </c>
      <c r="K11" s="31"/>
      <c r="L11" s="20"/>
    </row>
    <row r="12" spans="1:12" ht="36" customHeight="1">
      <c r="A12" s="17" t="s">
        <v>3777</v>
      </c>
      <c r="B12" s="31" t="s">
        <v>2346</v>
      </c>
      <c r="C12" s="31" t="s">
        <v>2347</v>
      </c>
      <c r="D12" s="43">
        <v>8000</v>
      </c>
      <c r="E12" s="13">
        <v>41662</v>
      </c>
      <c r="F12" s="13">
        <v>43353</v>
      </c>
      <c r="G12" s="27">
        <v>0</v>
      </c>
      <c r="H12" s="22">
        <f>IF(I12&lt;=8000,$F$5+(I12/24),"error")</f>
        <v>44898.166666666664</v>
      </c>
      <c r="I12" s="23">
        <f t="shared" si="1"/>
        <v>7900</v>
      </c>
      <c r="J12" s="17" t="str">
        <f t="shared" si="0"/>
        <v>NOT DUE</v>
      </c>
      <c r="K12" s="31"/>
      <c r="L12" s="20"/>
    </row>
    <row r="13" spans="1:12" ht="36" customHeight="1">
      <c r="A13" s="17" t="s">
        <v>3778</v>
      </c>
      <c r="B13" s="31" t="s">
        <v>2346</v>
      </c>
      <c r="C13" s="31" t="s">
        <v>2342</v>
      </c>
      <c r="D13" s="43">
        <v>20000</v>
      </c>
      <c r="E13" s="13">
        <v>41662</v>
      </c>
      <c r="F13" s="13">
        <v>43353</v>
      </c>
      <c r="G13" s="27">
        <v>0</v>
      </c>
      <c r="H13" s="22">
        <f t="shared" ref="H13:H15" si="2">IF(I13&lt;=20000,$F$5+(I13/24),"error")</f>
        <v>45398.166666666664</v>
      </c>
      <c r="I13" s="23">
        <f t="shared" si="1"/>
        <v>19900</v>
      </c>
      <c r="J13" s="17" t="str">
        <f t="shared" si="0"/>
        <v>NOT DUE</v>
      </c>
      <c r="K13" s="31"/>
      <c r="L13" s="20"/>
    </row>
    <row r="14" spans="1:12" ht="36" customHeight="1">
      <c r="A14" s="17" t="s">
        <v>3779</v>
      </c>
      <c r="B14" s="31" t="s">
        <v>1963</v>
      </c>
      <c r="C14" s="31" t="s">
        <v>2348</v>
      </c>
      <c r="D14" s="43">
        <v>20000</v>
      </c>
      <c r="E14" s="13">
        <v>41662</v>
      </c>
      <c r="F14" s="13">
        <v>43353</v>
      </c>
      <c r="G14" s="27">
        <v>0</v>
      </c>
      <c r="H14" s="22">
        <f t="shared" si="2"/>
        <v>45398.166666666664</v>
      </c>
      <c r="I14" s="23">
        <f t="shared" si="1"/>
        <v>19900</v>
      </c>
      <c r="J14" s="17" t="str">
        <f t="shared" si="0"/>
        <v>NOT DUE</v>
      </c>
      <c r="K14" s="31" t="s">
        <v>2358</v>
      </c>
      <c r="L14" s="20"/>
    </row>
    <row r="15" spans="1:12" ht="36" customHeight="1">
      <c r="A15" s="17" t="s">
        <v>3780</v>
      </c>
      <c r="B15" s="31" t="s">
        <v>2349</v>
      </c>
      <c r="C15" s="31" t="s">
        <v>2350</v>
      </c>
      <c r="D15" s="43">
        <v>20000</v>
      </c>
      <c r="E15" s="13">
        <v>41662</v>
      </c>
      <c r="F15" s="13">
        <v>43404</v>
      </c>
      <c r="G15" s="27">
        <v>0</v>
      </c>
      <c r="H15" s="22">
        <f t="shared" si="2"/>
        <v>45398.166666666664</v>
      </c>
      <c r="I15" s="23">
        <f t="shared" si="1"/>
        <v>19900</v>
      </c>
      <c r="J15" s="17" t="str">
        <f t="shared" si="0"/>
        <v>NOT DUE</v>
      </c>
      <c r="K15" s="31" t="s">
        <v>2359</v>
      </c>
      <c r="L15" s="20"/>
    </row>
    <row r="16" spans="1:12" ht="36" customHeight="1">
      <c r="A16" s="17" t="s">
        <v>3781</v>
      </c>
      <c r="B16" s="31" t="s">
        <v>2351</v>
      </c>
      <c r="C16" s="31" t="s">
        <v>2352</v>
      </c>
      <c r="D16" s="43">
        <v>8000</v>
      </c>
      <c r="E16" s="13">
        <v>41662</v>
      </c>
      <c r="F16" s="13">
        <v>43404</v>
      </c>
      <c r="G16" s="27">
        <v>0</v>
      </c>
      <c r="H16" s="22">
        <f>IF(I16&lt;=8000,$F$5+(I16/24),"error")</f>
        <v>44898.166666666664</v>
      </c>
      <c r="I16" s="23">
        <f t="shared" si="1"/>
        <v>7900</v>
      </c>
      <c r="J16" s="17" t="str">
        <f t="shared" si="0"/>
        <v>NOT DUE</v>
      </c>
      <c r="K16" s="31"/>
      <c r="L16" s="20"/>
    </row>
    <row r="17" spans="1:12" ht="36" customHeight="1">
      <c r="A17" s="17" t="s">
        <v>3782</v>
      </c>
      <c r="B17" s="31" t="s">
        <v>2353</v>
      </c>
      <c r="C17" s="31" t="s">
        <v>2354</v>
      </c>
      <c r="D17" s="43" t="s">
        <v>3</v>
      </c>
      <c r="E17" s="13">
        <v>41662</v>
      </c>
      <c r="F17" s="13">
        <v>44477</v>
      </c>
      <c r="G17" s="154"/>
      <c r="H17" s="15">
        <f>DATE(YEAR(F17),MONTH(F17)+6,DAY(F17)-1)</f>
        <v>44658</v>
      </c>
      <c r="I17" s="16">
        <f t="shared" ref="I17:I35" ca="1" si="3">IF(ISBLANK(H17),"",H17-DATE(YEAR(NOW()),MONTH(NOW()),DAY(NOW())))</f>
        <v>88</v>
      </c>
      <c r="J17" s="17" t="str">
        <f t="shared" ca="1" si="0"/>
        <v>NOT DUE</v>
      </c>
      <c r="K17" s="31" t="s">
        <v>2360</v>
      </c>
      <c r="L17" s="20"/>
    </row>
    <row r="18" spans="1:12" ht="36" customHeight="1">
      <c r="A18" s="17" t="s">
        <v>3783</v>
      </c>
      <c r="B18" s="31" t="s">
        <v>1765</v>
      </c>
      <c r="C18" s="31" t="s">
        <v>1766</v>
      </c>
      <c r="D18" s="43" t="s">
        <v>1</v>
      </c>
      <c r="E18" s="13">
        <v>41662</v>
      </c>
      <c r="F18" s="13">
        <f>'CMP01 Main Air Compressor No.1'!F33</f>
        <v>44570</v>
      </c>
      <c r="G18" s="154"/>
      <c r="H18" s="15">
        <f>DATE(YEAR(F18),MONTH(F18),DAY(F18)+1)</f>
        <v>44571</v>
      </c>
      <c r="I18" s="16">
        <f t="shared" ca="1" si="3"/>
        <v>1</v>
      </c>
      <c r="J18" s="17" t="str">
        <f t="shared" ca="1" si="0"/>
        <v>NOT DUE</v>
      </c>
      <c r="K18" s="31" t="s">
        <v>1797</v>
      </c>
      <c r="L18" s="20"/>
    </row>
    <row r="19" spans="1:12" ht="36" customHeight="1">
      <c r="A19" s="17" t="s">
        <v>3784</v>
      </c>
      <c r="B19" s="31" t="s">
        <v>1767</v>
      </c>
      <c r="C19" s="31" t="s">
        <v>1768</v>
      </c>
      <c r="D19" s="43" t="s">
        <v>1</v>
      </c>
      <c r="E19" s="13">
        <v>41662</v>
      </c>
      <c r="F19" s="13">
        <f>'CMP01 Main Air Compressor No.1'!F34</f>
        <v>44570</v>
      </c>
      <c r="G19" s="154"/>
      <c r="H19" s="15">
        <f>DATE(YEAR(F19),MONTH(F19),DAY(F19)+1)</f>
        <v>44571</v>
      </c>
      <c r="I19" s="16">
        <f t="shared" ca="1" si="3"/>
        <v>1</v>
      </c>
      <c r="J19" s="17" t="str">
        <f t="shared" ca="1" si="0"/>
        <v>NOT DUE</v>
      </c>
      <c r="K19" s="31" t="s">
        <v>1798</v>
      </c>
      <c r="L19" s="20"/>
    </row>
    <row r="20" spans="1:12" ht="36" customHeight="1">
      <c r="A20" s="17" t="s">
        <v>3785</v>
      </c>
      <c r="B20" s="31" t="s">
        <v>1769</v>
      </c>
      <c r="C20" s="31" t="s">
        <v>1770</v>
      </c>
      <c r="D20" s="43" t="s">
        <v>1</v>
      </c>
      <c r="E20" s="13">
        <v>41662</v>
      </c>
      <c r="F20" s="13">
        <f>'CMP01 Main Air Compressor No.1'!F35</f>
        <v>44570</v>
      </c>
      <c r="G20" s="154"/>
      <c r="H20" s="15">
        <f>DATE(YEAR(F20),MONTH(F20),DAY(F20)+1)</f>
        <v>44571</v>
      </c>
      <c r="I20" s="16">
        <f t="shared" ca="1" si="3"/>
        <v>1</v>
      </c>
      <c r="J20" s="17" t="str">
        <f t="shared" ca="1" si="0"/>
        <v>NOT DUE</v>
      </c>
      <c r="K20" s="31" t="s">
        <v>1799</v>
      </c>
      <c r="L20" s="20"/>
    </row>
    <row r="21" spans="1:12" ht="36" customHeight="1">
      <c r="A21" s="17" t="s">
        <v>3786</v>
      </c>
      <c r="B21" s="31" t="s">
        <v>1771</v>
      </c>
      <c r="C21" s="31" t="s">
        <v>1772</v>
      </c>
      <c r="D21" s="43" t="s">
        <v>4</v>
      </c>
      <c r="E21" s="13">
        <v>41662</v>
      </c>
      <c r="F21" s="13">
        <f>'CMP01 Main Air Compressor No.1'!F36</f>
        <v>44569</v>
      </c>
      <c r="G21" s="154"/>
      <c r="H21" s="15">
        <f>EDATE(F21-1,1)</f>
        <v>44599</v>
      </c>
      <c r="I21" s="16">
        <f t="shared" ca="1" si="3"/>
        <v>29</v>
      </c>
      <c r="J21" s="17" t="str">
        <f t="shared" ca="1" si="0"/>
        <v>NOT DUE</v>
      </c>
      <c r="K21" s="31" t="s">
        <v>1800</v>
      </c>
      <c r="L21" s="20"/>
    </row>
    <row r="22" spans="1:12" ht="36" customHeight="1">
      <c r="A22" s="17" t="s">
        <v>3787</v>
      </c>
      <c r="B22" s="31" t="s">
        <v>1773</v>
      </c>
      <c r="C22" s="31" t="s">
        <v>1774</v>
      </c>
      <c r="D22" s="43" t="s">
        <v>1</v>
      </c>
      <c r="E22" s="13">
        <v>41662</v>
      </c>
      <c r="F22" s="13">
        <f>'CMP01 Main Air Compressor No.1'!F37</f>
        <v>44570</v>
      </c>
      <c r="G22" s="154"/>
      <c r="H22" s="15">
        <f>DATE(YEAR(F22),MONTH(F22),DAY(F22)+1)</f>
        <v>44571</v>
      </c>
      <c r="I22" s="16">
        <f t="shared" ca="1" si="3"/>
        <v>1</v>
      </c>
      <c r="J22" s="17" t="str">
        <f t="shared" ca="1" si="0"/>
        <v>NOT DUE</v>
      </c>
      <c r="K22" s="31" t="s">
        <v>1801</v>
      </c>
      <c r="L22" s="20"/>
    </row>
    <row r="23" spans="1:12" ht="36" customHeight="1">
      <c r="A23" s="17" t="s">
        <v>3788</v>
      </c>
      <c r="B23" s="31" t="s">
        <v>1775</v>
      </c>
      <c r="C23" s="31" t="s">
        <v>1776</v>
      </c>
      <c r="D23" s="43" t="s">
        <v>1</v>
      </c>
      <c r="E23" s="13">
        <v>41662</v>
      </c>
      <c r="F23" s="13">
        <f>'CMP01 Main Air Compressor No.1'!F38</f>
        <v>44570</v>
      </c>
      <c r="G23" s="154"/>
      <c r="H23" s="15">
        <f>DATE(YEAR(F23),MONTH(F23),DAY(F23)+1)</f>
        <v>44571</v>
      </c>
      <c r="I23" s="16">
        <f t="shared" ca="1" si="3"/>
        <v>1</v>
      </c>
      <c r="J23" s="17" t="str">
        <f t="shared" ca="1" si="0"/>
        <v>NOT DUE</v>
      </c>
      <c r="K23" s="31" t="s">
        <v>1802</v>
      </c>
      <c r="L23" s="20"/>
    </row>
    <row r="24" spans="1:12" ht="36" customHeight="1">
      <c r="A24" s="17" t="s">
        <v>3789</v>
      </c>
      <c r="B24" s="31" t="s">
        <v>1777</v>
      </c>
      <c r="C24" s="31" t="s">
        <v>1778</v>
      </c>
      <c r="D24" s="43" t="s">
        <v>1</v>
      </c>
      <c r="E24" s="13">
        <v>41662</v>
      </c>
      <c r="F24" s="13">
        <f>'CMP01 Main Air Compressor No.1'!F39</f>
        <v>44570</v>
      </c>
      <c r="G24" s="154"/>
      <c r="H24" s="15">
        <f>DATE(YEAR(F24),MONTH(F24),DAY(F24)+1)</f>
        <v>44571</v>
      </c>
      <c r="I24" s="16">
        <f t="shared" ca="1" si="3"/>
        <v>1</v>
      </c>
      <c r="J24" s="17" t="str">
        <f t="shared" ca="1" si="0"/>
        <v>NOT DUE</v>
      </c>
      <c r="K24" s="31" t="s">
        <v>1802</v>
      </c>
      <c r="L24" s="20"/>
    </row>
    <row r="25" spans="1:12" ht="36" customHeight="1">
      <c r="A25" s="17" t="s">
        <v>3790</v>
      </c>
      <c r="B25" s="31" t="s">
        <v>1779</v>
      </c>
      <c r="C25" s="31" t="s">
        <v>1766</v>
      </c>
      <c r="D25" s="43" t="s">
        <v>1</v>
      </c>
      <c r="E25" s="13">
        <v>41662</v>
      </c>
      <c r="F25" s="13">
        <f>'CMP01 Main Air Compressor No.1'!F40</f>
        <v>44570</v>
      </c>
      <c r="G25" s="154"/>
      <c r="H25" s="15">
        <f>DATE(YEAR(F25),MONTH(F25),DAY(F25)+1)</f>
        <v>44571</v>
      </c>
      <c r="I25" s="16">
        <f t="shared" ca="1" si="3"/>
        <v>1</v>
      </c>
      <c r="J25" s="17" t="str">
        <f t="shared" ca="1" si="0"/>
        <v>NOT DUE</v>
      </c>
      <c r="K25" s="31" t="s">
        <v>1802</v>
      </c>
      <c r="L25" s="20"/>
    </row>
    <row r="26" spans="1:12" ht="36" customHeight="1">
      <c r="A26" s="17" t="s">
        <v>3791</v>
      </c>
      <c r="B26" s="31" t="s">
        <v>1780</v>
      </c>
      <c r="C26" s="31" t="s">
        <v>1781</v>
      </c>
      <c r="D26" s="43" t="s">
        <v>0</v>
      </c>
      <c r="E26" s="13">
        <v>41662</v>
      </c>
      <c r="F26" s="13">
        <f>'CMP01 Main Air Compressor No.1'!F43</f>
        <v>44544</v>
      </c>
      <c r="G26" s="154"/>
      <c r="H26" s="15">
        <f>DATE(YEAR(F26),MONTH(F26)+3,DAY(F26)-1)</f>
        <v>44633</v>
      </c>
      <c r="I26" s="16">
        <f t="shared" ca="1" si="3"/>
        <v>63</v>
      </c>
      <c r="J26" s="17" t="str">
        <f t="shared" ca="1" si="0"/>
        <v>NOT DUE</v>
      </c>
      <c r="K26" s="31" t="s">
        <v>1802</v>
      </c>
      <c r="L26" s="20"/>
    </row>
    <row r="27" spans="1:12" ht="36" customHeight="1">
      <c r="A27" s="17" t="s">
        <v>3792</v>
      </c>
      <c r="B27" s="31" t="s">
        <v>1782</v>
      </c>
      <c r="C27" s="31"/>
      <c r="D27" s="43" t="s">
        <v>4</v>
      </c>
      <c r="E27" s="13">
        <v>41662</v>
      </c>
      <c r="F27" s="13">
        <f>'CMP01 Main Air Compressor No.1'!F36</f>
        <v>44569</v>
      </c>
      <c r="G27" s="154"/>
      <c r="H27" s="15">
        <f>EDATE(F27-1,1)</f>
        <v>44599</v>
      </c>
      <c r="I27" s="16">
        <f t="shared" ca="1" si="3"/>
        <v>29</v>
      </c>
      <c r="J27" s="17" t="str">
        <f t="shared" ca="1" si="0"/>
        <v>NOT DUE</v>
      </c>
      <c r="K27" s="31"/>
      <c r="L27" s="20"/>
    </row>
    <row r="28" spans="1:12" ht="36" customHeight="1">
      <c r="A28" s="17" t="s">
        <v>3793</v>
      </c>
      <c r="B28" s="31" t="s">
        <v>1783</v>
      </c>
      <c r="C28" s="31" t="s">
        <v>1784</v>
      </c>
      <c r="D28" s="43" t="s">
        <v>0</v>
      </c>
      <c r="E28" s="13">
        <v>41662</v>
      </c>
      <c r="F28" s="13">
        <f>'CMP01 Main Air Compressor No.1'!F43</f>
        <v>44544</v>
      </c>
      <c r="G28" s="154"/>
      <c r="H28" s="15">
        <f>DATE(YEAR(F28),MONTH(F28)+3,DAY(F28)-1)</f>
        <v>44633</v>
      </c>
      <c r="I28" s="16">
        <f t="shared" ca="1" si="3"/>
        <v>63</v>
      </c>
      <c r="J28" s="17" t="str">
        <f t="shared" ca="1" si="0"/>
        <v>NOT DUE</v>
      </c>
      <c r="K28" s="31" t="s">
        <v>1803</v>
      </c>
      <c r="L28" s="20"/>
    </row>
    <row r="29" spans="1:12" ht="36" customHeight="1">
      <c r="A29" s="17" t="s">
        <v>3794</v>
      </c>
      <c r="B29" s="31" t="s">
        <v>2355</v>
      </c>
      <c r="C29" s="31"/>
      <c r="D29" s="43" t="s">
        <v>1</v>
      </c>
      <c r="E29" s="13">
        <v>41662</v>
      </c>
      <c r="F29" s="13">
        <f>'CMP01 Main Air Compressor No.1'!F33</f>
        <v>44570</v>
      </c>
      <c r="G29" s="154"/>
      <c r="H29" s="15">
        <f>DATE(YEAR(F29),MONTH(F29),DAY(F29)+1)</f>
        <v>44571</v>
      </c>
      <c r="I29" s="16">
        <f t="shared" ca="1" si="3"/>
        <v>1</v>
      </c>
      <c r="J29" s="17" t="str">
        <f t="shared" ca="1" si="0"/>
        <v>NOT DUE</v>
      </c>
      <c r="K29" s="31" t="s">
        <v>1803</v>
      </c>
      <c r="L29" s="20"/>
    </row>
    <row r="30" spans="1:12" ht="36" customHeight="1">
      <c r="A30" s="17" t="s">
        <v>3795</v>
      </c>
      <c r="B30" s="31" t="s">
        <v>1785</v>
      </c>
      <c r="C30" s="31" t="s">
        <v>1786</v>
      </c>
      <c r="D30" s="43" t="s">
        <v>377</v>
      </c>
      <c r="E30" s="13">
        <v>41662</v>
      </c>
      <c r="F30" s="13">
        <v>44477</v>
      </c>
      <c r="G30" s="154"/>
      <c r="H30" s="15">
        <f t="shared" ref="H30:H35" si="4">DATE(YEAR(F30)+1,MONTH(F30),DAY(F30)-1)</f>
        <v>44841</v>
      </c>
      <c r="I30" s="16">
        <f t="shared" ca="1" si="3"/>
        <v>271</v>
      </c>
      <c r="J30" s="17" t="str">
        <f t="shared" ca="1" si="0"/>
        <v>NOT DUE</v>
      </c>
      <c r="K30" s="31" t="s">
        <v>1803</v>
      </c>
      <c r="L30" s="20"/>
    </row>
    <row r="31" spans="1:12" ht="36" customHeight="1">
      <c r="A31" s="17" t="s">
        <v>3796</v>
      </c>
      <c r="B31" s="31" t="s">
        <v>1787</v>
      </c>
      <c r="C31" s="31" t="s">
        <v>1788</v>
      </c>
      <c r="D31" s="43" t="s">
        <v>377</v>
      </c>
      <c r="E31" s="13">
        <v>41662</v>
      </c>
      <c r="F31" s="13">
        <v>44477</v>
      </c>
      <c r="G31" s="154"/>
      <c r="H31" s="15">
        <f t="shared" si="4"/>
        <v>44841</v>
      </c>
      <c r="I31" s="16">
        <f t="shared" ca="1" si="3"/>
        <v>271</v>
      </c>
      <c r="J31" s="17" t="str">
        <f t="shared" ca="1" si="0"/>
        <v>NOT DUE</v>
      </c>
      <c r="K31" s="31" t="s">
        <v>1804</v>
      </c>
      <c r="L31" s="20"/>
    </row>
    <row r="32" spans="1:12" ht="36" customHeight="1">
      <c r="A32" s="17" t="s">
        <v>3797</v>
      </c>
      <c r="B32" s="31" t="s">
        <v>1789</v>
      </c>
      <c r="C32" s="31" t="s">
        <v>1790</v>
      </c>
      <c r="D32" s="43" t="s">
        <v>377</v>
      </c>
      <c r="E32" s="13">
        <v>41662</v>
      </c>
      <c r="F32" s="13">
        <v>44477</v>
      </c>
      <c r="G32" s="154"/>
      <c r="H32" s="15">
        <f t="shared" si="4"/>
        <v>44841</v>
      </c>
      <c r="I32" s="16">
        <f t="shared" ca="1" si="3"/>
        <v>271</v>
      </c>
      <c r="J32" s="17" t="str">
        <f t="shared" ca="1" si="0"/>
        <v>NOT DUE</v>
      </c>
      <c r="K32" s="31" t="s">
        <v>1804</v>
      </c>
      <c r="L32" s="20"/>
    </row>
    <row r="33" spans="1:12" ht="36" customHeight="1">
      <c r="A33" s="17" t="s">
        <v>3798</v>
      </c>
      <c r="B33" s="31" t="s">
        <v>1791</v>
      </c>
      <c r="C33" s="31" t="s">
        <v>1792</v>
      </c>
      <c r="D33" s="43" t="s">
        <v>377</v>
      </c>
      <c r="E33" s="13">
        <v>41662</v>
      </c>
      <c r="F33" s="13">
        <v>44477</v>
      </c>
      <c r="G33" s="154"/>
      <c r="H33" s="15">
        <f t="shared" si="4"/>
        <v>44841</v>
      </c>
      <c r="I33" s="16">
        <f t="shared" ca="1" si="3"/>
        <v>271</v>
      </c>
      <c r="J33" s="17" t="str">
        <f t="shared" ca="1" si="0"/>
        <v>NOT DUE</v>
      </c>
      <c r="K33" s="31" t="s">
        <v>1804</v>
      </c>
      <c r="L33" s="20"/>
    </row>
    <row r="34" spans="1:12" ht="36" customHeight="1">
      <c r="A34" s="17" t="s">
        <v>3799</v>
      </c>
      <c r="B34" s="31" t="s">
        <v>1793</v>
      </c>
      <c r="C34" s="31" t="s">
        <v>1794</v>
      </c>
      <c r="D34" s="43" t="s">
        <v>377</v>
      </c>
      <c r="E34" s="13">
        <v>41662</v>
      </c>
      <c r="F34" s="13">
        <v>44477</v>
      </c>
      <c r="G34" s="154"/>
      <c r="H34" s="15">
        <f t="shared" si="4"/>
        <v>44841</v>
      </c>
      <c r="I34" s="16">
        <f t="shared" ca="1" si="3"/>
        <v>271</v>
      </c>
      <c r="J34" s="17" t="str">
        <f t="shared" ca="1" si="0"/>
        <v>NOT DUE</v>
      </c>
      <c r="K34" s="31" t="s">
        <v>1805</v>
      </c>
      <c r="L34" s="20"/>
    </row>
    <row r="35" spans="1:12" ht="36" customHeight="1">
      <c r="A35" s="17" t="s">
        <v>3800</v>
      </c>
      <c r="B35" s="31" t="s">
        <v>1806</v>
      </c>
      <c r="C35" s="31" t="s">
        <v>1807</v>
      </c>
      <c r="D35" s="43" t="s">
        <v>377</v>
      </c>
      <c r="E35" s="13">
        <v>41662</v>
      </c>
      <c r="F35" s="13">
        <v>44477</v>
      </c>
      <c r="G35" s="154"/>
      <c r="H35" s="15">
        <f t="shared" si="4"/>
        <v>44841</v>
      </c>
      <c r="I35" s="16">
        <f t="shared" ca="1" si="3"/>
        <v>271</v>
      </c>
      <c r="J35" s="17" t="str">
        <f t="shared" ca="1" si="0"/>
        <v>NOT DUE</v>
      </c>
      <c r="K35" s="31" t="s">
        <v>1805</v>
      </c>
      <c r="L35" s="20"/>
    </row>
    <row r="36" spans="1:12">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0" t="s">
        <v>5304</v>
      </c>
      <c r="F41" s="380"/>
      <c r="G41" s="380"/>
      <c r="I41" s="446" t="s">
        <v>5292</v>
      </c>
      <c r="J41" s="446"/>
      <c r="K41" s="446"/>
    </row>
    <row r="42" spans="1:12">
      <c r="A42"/>
      <c r="C42" s="254"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7"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C00000"/>
  </sheetPr>
  <dimension ref="A1:L42"/>
  <sheetViews>
    <sheetView topLeftCell="A22" zoomScale="85" zoomScaleNormal="85"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2379</v>
      </c>
      <c r="D3" s="384" t="s">
        <v>12</v>
      </c>
      <c r="E3" s="384"/>
      <c r="F3" s="5" t="s">
        <v>3801</v>
      </c>
    </row>
    <row r="4" spans="1:12" ht="18" customHeight="1">
      <c r="A4" s="382" t="s">
        <v>77</v>
      </c>
      <c r="B4" s="382"/>
      <c r="C4" s="37" t="s">
        <v>2378</v>
      </c>
      <c r="D4" s="384" t="s">
        <v>15</v>
      </c>
      <c r="E4" s="384"/>
      <c r="F4" s="6">
        <v>100</v>
      </c>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3802</v>
      </c>
      <c r="B8" s="31" t="s">
        <v>2336</v>
      </c>
      <c r="C8" s="31" t="s">
        <v>2337</v>
      </c>
      <c r="D8" s="43">
        <v>8000</v>
      </c>
      <c r="E8" s="13">
        <v>41662</v>
      </c>
      <c r="F8" s="13">
        <v>43353</v>
      </c>
      <c r="G8" s="27">
        <v>0</v>
      </c>
      <c r="H8" s="22">
        <f>IF(I8&lt;=8000,$F$5+(I8/24),"error")</f>
        <v>44898.166666666664</v>
      </c>
      <c r="I8" s="23">
        <f>D8-($F$4-G8)</f>
        <v>7900</v>
      </c>
      <c r="J8" s="17" t="str">
        <f t="shared" ref="J8:J35" si="0">IF(I8="","",IF(I8&lt;0,"OVERDUE","NOT DUE"))</f>
        <v>NOT DUE</v>
      </c>
      <c r="K8" s="31" t="s">
        <v>2356</v>
      </c>
      <c r="L8" s="20" t="s">
        <v>4462</v>
      </c>
    </row>
    <row r="9" spans="1:12" ht="36" customHeight="1">
      <c r="A9" s="17" t="s">
        <v>3803</v>
      </c>
      <c r="B9" s="31" t="s">
        <v>2338</v>
      </c>
      <c r="C9" s="31" t="s">
        <v>2339</v>
      </c>
      <c r="D9" s="43" t="s">
        <v>0</v>
      </c>
      <c r="E9" s="13">
        <v>41662</v>
      </c>
      <c r="F9" s="13">
        <v>44465</v>
      </c>
      <c r="G9" s="154"/>
      <c r="H9" s="15">
        <f>DATE(YEAR(F9),MONTH(F9)+3,DAY(F9)-1)</f>
        <v>44555</v>
      </c>
      <c r="I9" s="16">
        <f ca="1">IF(ISBLANK(H9),"",H9-DATE(YEAR(NOW()),MONTH(NOW()),DAY(NOW())))</f>
        <v>-15</v>
      </c>
      <c r="J9" s="17" t="str">
        <f t="shared" ca="1" si="0"/>
        <v>OVERDUE</v>
      </c>
      <c r="K9" s="31"/>
      <c r="L9" s="20"/>
    </row>
    <row r="10" spans="1:12" ht="36" customHeight="1">
      <c r="A10" s="17" t="s">
        <v>3804</v>
      </c>
      <c r="B10" s="31" t="s">
        <v>2343</v>
      </c>
      <c r="C10" s="31" t="s">
        <v>2344</v>
      </c>
      <c r="D10" s="43">
        <v>8000</v>
      </c>
      <c r="E10" s="13">
        <v>41662</v>
      </c>
      <c r="F10" s="13">
        <v>43404</v>
      </c>
      <c r="G10" s="27">
        <v>0</v>
      </c>
      <c r="H10" s="22">
        <f>IF(I10&lt;=8000,$F$5+(I10/24),"error")</f>
        <v>44898.166666666664</v>
      </c>
      <c r="I10" s="23">
        <f t="shared" ref="I10:I16" si="1">D10-($F$4-G10)</f>
        <v>7900</v>
      </c>
      <c r="J10" s="17" t="str">
        <f t="shared" si="0"/>
        <v>NOT DUE</v>
      </c>
      <c r="K10" s="31" t="s">
        <v>2357</v>
      </c>
      <c r="L10" s="20" t="s">
        <v>4462</v>
      </c>
    </row>
    <row r="11" spans="1:12" ht="36" customHeight="1">
      <c r="A11" s="17" t="s">
        <v>3805</v>
      </c>
      <c r="B11" s="31" t="s">
        <v>2343</v>
      </c>
      <c r="C11" s="31" t="s">
        <v>2345</v>
      </c>
      <c r="D11" s="43">
        <v>20000</v>
      </c>
      <c r="E11" s="13">
        <v>41662</v>
      </c>
      <c r="F11" s="13">
        <v>43353</v>
      </c>
      <c r="G11" s="27">
        <v>0</v>
      </c>
      <c r="H11" s="22">
        <f>IF(I11&lt;=20000,$F$5+(I11/24),"error")</f>
        <v>45398.166666666664</v>
      </c>
      <c r="I11" s="23">
        <f t="shared" si="1"/>
        <v>19900</v>
      </c>
      <c r="J11" s="17" t="str">
        <f t="shared" si="0"/>
        <v>NOT DUE</v>
      </c>
      <c r="K11" s="31"/>
      <c r="L11" s="20"/>
    </row>
    <row r="12" spans="1:12" ht="36" customHeight="1">
      <c r="A12" s="17" t="s">
        <v>3806</v>
      </c>
      <c r="B12" s="31" t="s">
        <v>2346</v>
      </c>
      <c r="C12" s="31" t="s">
        <v>2347</v>
      </c>
      <c r="D12" s="43">
        <v>8000</v>
      </c>
      <c r="E12" s="13">
        <v>41662</v>
      </c>
      <c r="F12" s="13">
        <v>43353</v>
      </c>
      <c r="G12" s="27">
        <v>0</v>
      </c>
      <c r="H12" s="22">
        <f>IF(I12&lt;=8000,$F$5+(I12/24),"error")</f>
        <v>44898.166666666664</v>
      </c>
      <c r="I12" s="23">
        <f t="shared" si="1"/>
        <v>7900</v>
      </c>
      <c r="J12" s="17" t="str">
        <f t="shared" si="0"/>
        <v>NOT DUE</v>
      </c>
      <c r="K12" s="31"/>
      <c r="L12" s="20"/>
    </row>
    <row r="13" spans="1:12" ht="36" customHeight="1">
      <c r="A13" s="17" t="s">
        <v>3807</v>
      </c>
      <c r="B13" s="31" t="s">
        <v>2346</v>
      </c>
      <c r="C13" s="31" t="s">
        <v>2342</v>
      </c>
      <c r="D13" s="43">
        <v>20000</v>
      </c>
      <c r="E13" s="13">
        <v>41662</v>
      </c>
      <c r="F13" s="13">
        <v>43353</v>
      </c>
      <c r="G13" s="27">
        <v>0</v>
      </c>
      <c r="H13" s="22">
        <f t="shared" ref="H13:H15" si="2">IF(I13&lt;=20000,$F$5+(I13/24),"error")</f>
        <v>45398.166666666664</v>
      </c>
      <c r="I13" s="23">
        <f t="shared" si="1"/>
        <v>19900</v>
      </c>
      <c r="J13" s="17" t="str">
        <f t="shared" si="0"/>
        <v>NOT DUE</v>
      </c>
      <c r="K13" s="31"/>
      <c r="L13" s="20"/>
    </row>
    <row r="14" spans="1:12" ht="36" customHeight="1">
      <c r="A14" s="17" t="s">
        <v>3808</v>
      </c>
      <c r="B14" s="31" t="s">
        <v>1963</v>
      </c>
      <c r="C14" s="31" t="s">
        <v>2348</v>
      </c>
      <c r="D14" s="43">
        <v>20000</v>
      </c>
      <c r="E14" s="13">
        <v>41662</v>
      </c>
      <c r="F14" s="13">
        <v>43353</v>
      </c>
      <c r="G14" s="27">
        <v>0</v>
      </c>
      <c r="H14" s="22">
        <f t="shared" si="2"/>
        <v>45398.166666666664</v>
      </c>
      <c r="I14" s="23">
        <f t="shared" si="1"/>
        <v>19900</v>
      </c>
      <c r="J14" s="17" t="str">
        <f t="shared" si="0"/>
        <v>NOT DUE</v>
      </c>
      <c r="K14" s="31" t="s">
        <v>2358</v>
      </c>
      <c r="L14" s="20"/>
    </row>
    <row r="15" spans="1:12" ht="36" customHeight="1">
      <c r="A15" s="17" t="s">
        <v>3809</v>
      </c>
      <c r="B15" s="31" t="s">
        <v>2349</v>
      </c>
      <c r="C15" s="31" t="s">
        <v>2350</v>
      </c>
      <c r="D15" s="43">
        <v>20000</v>
      </c>
      <c r="E15" s="13">
        <v>41662</v>
      </c>
      <c r="F15" s="13">
        <v>43404</v>
      </c>
      <c r="G15" s="27">
        <v>0</v>
      </c>
      <c r="H15" s="22">
        <f t="shared" si="2"/>
        <v>45398.166666666664</v>
      </c>
      <c r="I15" s="23">
        <f t="shared" si="1"/>
        <v>19900</v>
      </c>
      <c r="J15" s="17" t="str">
        <f t="shared" si="0"/>
        <v>NOT DUE</v>
      </c>
      <c r="K15" s="31" t="s">
        <v>2359</v>
      </c>
      <c r="L15" s="20"/>
    </row>
    <row r="16" spans="1:12" ht="36" customHeight="1">
      <c r="A16" s="17" t="s">
        <v>3810</v>
      </c>
      <c r="B16" s="31" t="s">
        <v>2351</v>
      </c>
      <c r="C16" s="31" t="s">
        <v>2352</v>
      </c>
      <c r="D16" s="43">
        <v>8000</v>
      </c>
      <c r="E16" s="13">
        <v>41662</v>
      </c>
      <c r="F16" s="13">
        <v>43404</v>
      </c>
      <c r="G16" s="27">
        <v>0</v>
      </c>
      <c r="H16" s="22">
        <f>IF(I16&lt;=8000,$F$5+(I16/24),"error")</f>
        <v>44898.166666666664</v>
      </c>
      <c r="I16" s="23">
        <f t="shared" si="1"/>
        <v>7900</v>
      </c>
      <c r="J16" s="17" t="str">
        <f t="shared" si="0"/>
        <v>NOT DUE</v>
      </c>
      <c r="K16" s="31"/>
      <c r="L16" s="20"/>
    </row>
    <row r="17" spans="1:12" ht="36" customHeight="1">
      <c r="A17" s="17" t="s">
        <v>3811</v>
      </c>
      <c r="B17" s="31" t="s">
        <v>2353</v>
      </c>
      <c r="C17" s="31" t="s">
        <v>2354</v>
      </c>
      <c r="D17" s="43" t="s">
        <v>3</v>
      </c>
      <c r="E17" s="13">
        <v>41662</v>
      </c>
      <c r="F17" s="13">
        <v>44470</v>
      </c>
      <c r="G17" s="154"/>
      <c r="H17" s="15">
        <f>DATE(YEAR(F17),MONTH(F17)+6,DAY(F17)-1)</f>
        <v>44651</v>
      </c>
      <c r="I17" s="16">
        <f t="shared" ref="I17:I35" ca="1" si="3">IF(ISBLANK(H17),"",H17-DATE(YEAR(NOW()),MONTH(NOW()),DAY(NOW())))</f>
        <v>81</v>
      </c>
      <c r="J17" s="17" t="str">
        <f t="shared" ca="1" si="0"/>
        <v>NOT DUE</v>
      </c>
      <c r="K17" s="31" t="s">
        <v>2360</v>
      </c>
      <c r="L17" s="20"/>
    </row>
    <row r="18" spans="1:12" ht="36" customHeight="1">
      <c r="A18" s="17" t="s">
        <v>3812</v>
      </c>
      <c r="B18" s="31" t="s">
        <v>1765</v>
      </c>
      <c r="C18" s="31" t="s">
        <v>1766</v>
      </c>
      <c r="D18" s="43" t="s">
        <v>1</v>
      </c>
      <c r="E18" s="13">
        <v>41662</v>
      </c>
      <c r="F18" s="13">
        <f>'CMP01 Main Air Compressor No.1'!F33</f>
        <v>44570</v>
      </c>
      <c r="G18" s="154"/>
      <c r="H18" s="15">
        <f>DATE(YEAR(F18),MONTH(F18),DAY(F18)+1)</f>
        <v>44571</v>
      </c>
      <c r="I18" s="16">
        <f t="shared" ca="1" si="3"/>
        <v>1</v>
      </c>
      <c r="J18" s="17" t="str">
        <f t="shared" ca="1" si="0"/>
        <v>NOT DUE</v>
      </c>
      <c r="K18" s="31" t="s">
        <v>1797</v>
      </c>
      <c r="L18" s="20"/>
    </row>
    <row r="19" spans="1:12" ht="36" customHeight="1">
      <c r="A19" s="17" t="s">
        <v>3813</v>
      </c>
      <c r="B19" s="31" t="s">
        <v>1767</v>
      </c>
      <c r="C19" s="31" t="s">
        <v>1768</v>
      </c>
      <c r="D19" s="43" t="s">
        <v>1</v>
      </c>
      <c r="E19" s="13">
        <v>41662</v>
      </c>
      <c r="F19" s="13">
        <f>'CMP01 Main Air Compressor No.1'!F34</f>
        <v>44570</v>
      </c>
      <c r="G19" s="154"/>
      <c r="H19" s="15">
        <f>DATE(YEAR(F19),MONTH(F19),DAY(F19)+1)</f>
        <v>44571</v>
      </c>
      <c r="I19" s="16">
        <f t="shared" ca="1" si="3"/>
        <v>1</v>
      </c>
      <c r="J19" s="17" t="str">
        <f t="shared" ca="1" si="0"/>
        <v>NOT DUE</v>
      </c>
      <c r="K19" s="31" t="s">
        <v>1798</v>
      </c>
      <c r="L19" s="20"/>
    </row>
    <row r="20" spans="1:12" ht="36" customHeight="1">
      <c r="A20" s="17" t="s">
        <v>3814</v>
      </c>
      <c r="B20" s="31" t="s">
        <v>1769</v>
      </c>
      <c r="C20" s="31" t="s">
        <v>1770</v>
      </c>
      <c r="D20" s="43" t="s">
        <v>1</v>
      </c>
      <c r="E20" s="13">
        <v>41662</v>
      </c>
      <c r="F20" s="13">
        <f>'CMP01 Main Air Compressor No.1'!F35</f>
        <v>44570</v>
      </c>
      <c r="G20" s="154"/>
      <c r="H20" s="15">
        <f>DATE(YEAR(F20),MONTH(F20),DAY(F20)+1)</f>
        <v>44571</v>
      </c>
      <c r="I20" s="16">
        <f t="shared" ca="1" si="3"/>
        <v>1</v>
      </c>
      <c r="J20" s="17" t="str">
        <f t="shared" ca="1" si="0"/>
        <v>NOT DUE</v>
      </c>
      <c r="K20" s="31" t="s">
        <v>1799</v>
      </c>
      <c r="L20" s="20"/>
    </row>
    <row r="21" spans="1:12" ht="36" customHeight="1">
      <c r="A21" s="17" t="s">
        <v>3815</v>
      </c>
      <c r="B21" s="31" t="s">
        <v>1771</v>
      </c>
      <c r="C21" s="31" t="s">
        <v>1772</v>
      </c>
      <c r="D21" s="43" t="s">
        <v>4</v>
      </c>
      <c r="E21" s="13">
        <v>41662</v>
      </c>
      <c r="F21" s="13">
        <f>'CMP01 Main Air Compressor No.1'!F36</f>
        <v>44569</v>
      </c>
      <c r="G21" s="154"/>
      <c r="H21" s="15">
        <f>EDATE(F21-1,1)</f>
        <v>44599</v>
      </c>
      <c r="I21" s="16">
        <f t="shared" ca="1" si="3"/>
        <v>29</v>
      </c>
      <c r="J21" s="17" t="str">
        <f t="shared" ca="1" si="0"/>
        <v>NOT DUE</v>
      </c>
      <c r="K21" s="31" t="s">
        <v>1800</v>
      </c>
      <c r="L21" s="20"/>
    </row>
    <row r="22" spans="1:12" ht="36" customHeight="1">
      <c r="A22" s="17" t="s">
        <v>3816</v>
      </c>
      <c r="B22" s="31" t="s">
        <v>1773</v>
      </c>
      <c r="C22" s="31" t="s">
        <v>1774</v>
      </c>
      <c r="D22" s="43" t="s">
        <v>1</v>
      </c>
      <c r="E22" s="13">
        <v>41662</v>
      </c>
      <c r="F22" s="13">
        <f>'CMP01 Main Air Compressor No.1'!F37</f>
        <v>44570</v>
      </c>
      <c r="G22" s="154"/>
      <c r="H22" s="15">
        <f>DATE(YEAR(F22),MONTH(F22),DAY(F22)+1)</f>
        <v>44571</v>
      </c>
      <c r="I22" s="16">
        <f t="shared" ca="1" si="3"/>
        <v>1</v>
      </c>
      <c r="J22" s="17" t="str">
        <f t="shared" ca="1" si="0"/>
        <v>NOT DUE</v>
      </c>
      <c r="K22" s="31" t="s">
        <v>1801</v>
      </c>
      <c r="L22" s="20"/>
    </row>
    <row r="23" spans="1:12" ht="36" customHeight="1">
      <c r="A23" s="17" t="s">
        <v>3817</v>
      </c>
      <c r="B23" s="31" t="s">
        <v>1775</v>
      </c>
      <c r="C23" s="31" t="s">
        <v>1776</v>
      </c>
      <c r="D23" s="43" t="s">
        <v>1</v>
      </c>
      <c r="E23" s="13">
        <v>41662</v>
      </c>
      <c r="F23" s="13">
        <f>'CMP01 Main Air Compressor No.1'!F38</f>
        <v>44570</v>
      </c>
      <c r="G23" s="154"/>
      <c r="H23" s="15">
        <f>DATE(YEAR(F23),MONTH(F23),DAY(F23)+1)</f>
        <v>44571</v>
      </c>
      <c r="I23" s="16">
        <f t="shared" ca="1" si="3"/>
        <v>1</v>
      </c>
      <c r="J23" s="17" t="str">
        <f t="shared" ca="1" si="0"/>
        <v>NOT DUE</v>
      </c>
      <c r="K23" s="31" t="s">
        <v>1802</v>
      </c>
      <c r="L23" s="20"/>
    </row>
    <row r="24" spans="1:12" ht="36" customHeight="1">
      <c r="A24" s="17" t="s">
        <v>3818</v>
      </c>
      <c r="B24" s="31" t="s">
        <v>1777</v>
      </c>
      <c r="C24" s="31" t="s">
        <v>1778</v>
      </c>
      <c r="D24" s="43" t="s">
        <v>1</v>
      </c>
      <c r="E24" s="13">
        <v>41662</v>
      </c>
      <c r="F24" s="13">
        <f>'CMP01 Main Air Compressor No.1'!F39</f>
        <v>44570</v>
      </c>
      <c r="G24" s="154"/>
      <c r="H24" s="15">
        <f>DATE(YEAR(F24),MONTH(F24),DAY(F24)+1)</f>
        <v>44571</v>
      </c>
      <c r="I24" s="16">
        <f t="shared" ca="1" si="3"/>
        <v>1</v>
      </c>
      <c r="J24" s="17" t="str">
        <f t="shared" ca="1" si="0"/>
        <v>NOT DUE</v>
      </c>
      <c r="K24" s="31" t="s">
        <v>1802</v>
      </c>
      <c r="L24" s="20"/>
    </row>
    <row r="25" spans="1:12" ht="36" customHeight="1">
      <c r="A25" s="17" t="s">
        <v>3819</v>
      </c>
      <c r="B25" s="31" t="s">
        <v>1779</v>
      </c>
      <c r="C25" s="31" t="s">
        <v>1766</v>
      </c>
      <c r="D25" s="43" t="s">
        <v>1</v>
      </c>
      <c r="E25" s="13">
        <v>41662</v>
      </c>
      <c r="F25" s="13">
        <f>'CMP01 Main Air Compressor No.1'!F40</f>
        <v>44570</v>
      </c>
      <c r="G25" s="154"/>
      <c r="H25" s="15">
        <f>DATE(YEAR(F25),MONTH(F25),DAY(F25)+1)</f>
        <v>44571</v>
      </c>
      <c r="I25" s="16">
        <f t="shared" ca="1" si="3"/>
        <v>1</v>
      </c>
      <c r="J25" s="17" t="str">
        <f t="shared" ca="1" si="0"/>
        <v>NOT DUE</v>
      </c>
      <c r="K25" s="31" t="s">
        <v>1802</v>
      </c>
      <c r="L25" s="20"/>
    </row>
    <row r="26" spans="1:12" ht="36" customHeight="1">
      <c r="A26" s="17" t="s">
        <v>3820</v>
      </c>
      <c r="B26" s="31" t="s">
        <v>1780</v>
      </c>
      <c r="C26" s="31" t="s">
        <v>1781</v>
      </c>
      <c r="D26" s="43" t="s">
        <v>0</v>
      </c>
      <c r="E26" s="13">
        <v>41662</v>
      </c>
      <c r="F26" s="13">
        <f>'CMP01 Main Air Compressor No.1'!F43</f>
        <v>44544</v>
      </c>
      <c r="G26" s="154"/>
      <c r="H26" s="15">
        <f>DATE(YEAR(F26),MONTH(F26)+3,DAY(F26)-1)</f>
        <v>44633</v>
      </c>
      <c r="I26" s="16">
        <f t="shared" ca="1" si="3"/>
        <v>63</v>
      </c>
      <c r="J26" s="17" t="str">
        <f t="shared" ca="1" si="0"/>
        <v>NOT DUE</v>
      </c>
      <c r="K26" s="31" t="s">
        <v>1802</v>
      </c>
      <c r="L26" s="20"/>
    </row>
    <row r="27" spans="1:12" ht="36" customHeight="1">
      <c r="A27" s="17" t="s">
        <v>3821</v>
      </c>
      <c r="B27" s="31" t="s">
        <v>1782</v>
      </c>
      <c r="C27" s="31"/>
      <c r="D27" s="43" t="s">
        <v>4</v>
      </c>
      <c r="E27" s="13">
        <v>41662</v>
      </c>
      <c r="F27" s="13">
        <f>'CMP01 Main Air Compressor No.1'!F36</f>
        <v>44569</v>
      </c>
      <c r="G27" s="154"/>
      <c r="H27" s="15">
        <f>EDATE(F27-1,1)</f>
        <v>44599</v>
      </c>
      <c r="I27" s="16">
        <f t="shared" ca="1" si="3"/>
        <v>29</v>
      </c>
      <c r="J27" s="17" t="str">
        <f t="shared" ca="1" si="0"/>
        <v>NOT DUE</v>
      </c>
      <c r="K27" s="31"/>
      <c r="L27" s="20"/>
    </row>
    <row r="28" spans="1:12" ht="36" customHeight="1">
      <c r="A28" s="17" t="s">
        <v>3822</v>
      </c>
      <c r="B28" s="31" t="s">
        <v>1783</v>
      </c>
      <c r="C28" s="31" t="s">
        <v>1784</v>
      </c>
      <c r="D28" s="43" t="s">
        <v>0</v>
      </c>
      <c r="E28" s="13">
        <v>41662</v>
      </c>
      <c r="F28" s="13">
        <v>44544</v>
      </c>
      <c r="G28" s="154"/>
      <c r="H28" s="15">
        <f>DATE(YEAR(F28),MONTH(F28)+3,DAY(F28)-1)</f>
        <v>44633</v>
      </c>
      <c r="I28" s="16">
        <f t="shared" ca="1" si="3"/>
        <v>63</v>
      </c>
      <c r="J28" s="17" t="str">
        <f t="shared" ca="1" si="0"/>
        <v>NOT DUE</v>
      </c>
      <c r="K28" s="31" t="s">
        <v>1803</v>
      </c>
      <c r="L28" s="20"/>
    </row>
    <row r="29" spans="1:12" ht="36" customHeight="1">
      <c r="A29" s="17" t="s">
        <v>3823</v>
      </c>
      <c r="B29" s="31" t="s">
        <v>2355</v>
      </c>
      <c r="C29" s="31"/>
      <c r="D29" s="43" t="s">
        <v>1</v>
      </c>
      <c r="E29" s="13">
        <v>41662</v>
      </c>
      <c r="F29" s="13">
        <f>'CMP01 Main Air Compressor No.1'!F33</f>
        <v>44570</v>
      </c>
      <c r="G29" s="154"/>
      <c r="H29" s="15">
        <f>DATE(YEAR(F29),MONTH(F29),DAY(F29)+1)</f>
        <v>44571</v>
      </c>
      <c r="I29" s="16">
        <f t="shared" ca="1" si="3"/>
        <v>1</v>
      </c>
      <c r="J29" s="17" t="str">
        <f t="shared" ca="1" si="0"/>
        <v>NOT DUE</v>
      </c>
      <c r="K29" s="31" t="s">
        <v>1803</v>
      </c>
      <c r="L29" s="20"/>
    </row>
    <row r="30" spans="1:12" ht="36" customHeight="1">
      <c r="A30" s="17" t="s">
        <v>3824</v>
      </c>
      <c r="B30" s="31" t="s">
        <v>1785</v>
      </c>
      <c r="C30" s="31" t="s">
        <v>1786</v>
      </c>
      <c r="D30" s="43" t="s">
        <v>377</v>
      </c>
      <c r="E30" s="13">
        <v>41662</v>
      </c>
      <c r="F30" s="13">
        <v>44470</v>
      </c>
      <c r="G30" s="154"/>
      <c r="H30" s="15">
        <f t="shared" ref="H30:H35" si="4">DATE(YEAR(F30)+1,MONTH(F30),DAY(F30)-1)</f>
        <v>44834</v>
      </c>
      <c r="I30" s="16">
        <f t="shared" ca="1" si="3"/>
        <v>264</v>
      </c>
      <c r="J30" s="17" t="str">
        <f t="shared" ca="1" si="0"/>
        <v>NOT DUE</v>
      </c>
      <c r="K30" s="31" t="s">
        <v>1803</v>
      </c>
      <c r="L30" s="20"/>
    </row>
    <row r="31" spans="1:12" ht="36" customHeight="1">
      <c r="A31" s="17" t="s">
        <v>3825</v>
      </c>
      <c r="B31" s="31" t="s">
        <v>1787</v>
      </c>
      <c r="C31" s="31" t="s">
        <v>1788</v>
      </c>
      <c r="D31" s="43" t="s">
        <v>377</v>
      </c>
      <c r="E31" s="13">
        <v>41662</v>
      </c>
      <c r="F31" s="13">
        <v>44470</v>
      </c>
      <c r="G31" s="154"/>
      <c r="H31" s="15">
        <f t="shared" si="4"/>
        <v>44834</v>
      </c>
      <c r="I31" s="16">
        <f t="shared" ca="1" si="3"/>
        <v>264</v>
      </c>
      <c r="J31" s="17" t="str">
        <f t="shared" ca="1" si="0"/>
        <v>NOT DUE</v>
      </c>
      <c r="K31" s="31" t="s">
        <v>1804</v>
      </c>
      <c r="L31" s="20"/>
    </row>
    <row r="32" spans="1:12" ht="36" customHeight="1">
      <c r="A32" s="17" t="s">
        <v>3826</v>
      </c>
      <c r="B32" s="31" t="s">
        <v>1789</v>
      </c>
      <c r="C32" s="31" t="s">
        <v>1790</v>
      </c>
      <c r="D32" s="43" t="s">
        <v>377</v>
      </c>
      <c r="E32" s="13">
        <v>41662</v>
      </c>
      <c r="F32" s="13">
        <v>44470</v>
      </c>
      <c r="G32" s="154"/>
      <c r="H32" s="15">
        <f t="shared" si="4"/>
        <v>44834</v>
      </c>
      <c r="I32" s="16">
        <f t="shared" ca="1" si="3"/>
        <v>264</v>
      </c>
      <c r="J32" s="17" t="str">
        <f t="shared" ca="1" si="0"/>
        <v>NOT DUE</v>
      </c>
      <c r="K32" s="31" t="s">
        <v>1804</v>
      </c>
      <c r="L32" s="20"/>
    </row>
    <row r="33" spans="1:12" ht="36" customHeight="1">
      <c r="A33" s="17" t="s">
        <v>3827</v>
      </c>
      <c r="B33" s="31" t="s">
        <v>1791</v>
      </c>
      <c r="C33" s="31" t="s">
        <v>1792</v>
      </c>
      <c r="D33" s="43" t="s">
        <v>377</v>
      </c>
      <c r="E33" s="13">
        <v>41662</v>
      </c>
      <c r="F33" s="13">
        <v>44470</v>
      </c>
      <c r="G33" s="154"/>
      <c r="H33" s="15">
        <f t="shared" si="4"/>
        <v>44834</v>
      </c>
      <c r="I33" s="16">
        <f t="shared" ca="1" si="3"/>
        <v>264</v>
      </c>
      <c r="J33" s="17" t="str">
        <f t="shared" ca="1" si="0"/>
        <v>NOT DUE</v>
      </c>
      <c r="K33" s="31" t="s">
        <v>1804</v>
      </c>
      <c r="L33" s="20"/>
    </row>
    <row r="34" spans="1:12" ht="36" customHeight="1">
      <c r="A34" s="17" t="s">
        <v>3828</v>
      </c>
      <c r="B34" s="31" t="s">
        <v>1793</v>
      </c>
      <c r="C34" s="31" t="s">
        <v>1794</v>
      </c>
      <c r="D34" s="43" t="s">
        <v>377</v>
      </c>
      <c r="E34" s="13">
        <v>41662</v>
      </c>
      <c r="F34" s="13">
        <v>44470</v>
      </c>
      <c r="G34" s="154"/>
      <c r="H34" s="15">
        <f t="shared" si="4"/>
        <v>44834</v>
      </c>
      <c r="I34" s="16">
        <f t="shared" ca="1" si="3"/>
        <v>264</v>
      </c>
      <c r="J34" s="17" t="str">
        <f t="shared" ca="1" si="0"/>
        <v>NOT DUE</v>
      </c>
      <c r="K34" s="31" t="s">
        <v>1805</v>
      </c>
      <c r="L34" s="20"/>
    </row>
    <row r="35" spans="1:12" ht="36" customHeight="1">
      <c r="A35" s="17" t="s">
        <v>3829</v>
      </c>
      <c r="B35" s="31" t="s">
        <v>1806</v>
      </c>
      <c r="C35" s="31" t="s">
        <v>1807</v>
      </c>
      <c r="D35" s="43" t="s">
        <v>377</v>
      </c>
      <c r="E35" s="13">
        <v>41662</v>
      </c>
      <c r="F35" s="13">
        <v>44470</v>
      </c>
      <c r="G35" s="154"/>
      <c r="H35" s="15">
        <f t="shared" si="4"/>
        <v>44834</v>
      </c>
      <c r="I35" s="16">
        <f t="shared" ca="1" si="3"/>
        <v>264</v>
      </c>
      <c r="J35" s="17" t="str">
        <f t="shared" ca="1" si="0"/>
        <v>NOT DUE</v>
      </c>
      <c r="K35" s="31" t="s">
        <v>1805</v>
      </c>
      <c r="L35" s="20"/>
    </row>
    <row r="36" spans="1:12" ht="15.75" customHeight="1">
      <c r="A36"/>
      <c r="C36" s="224"/>
      <c r="D36"/>
    </row>
    <row r="37" spans="1:12">
      <c r="A37"/>
      <c r="C37" s="224"/>
      <c r="D37"/>
    </row>
    <row r="38" spans="1:12">
      <c r="A38"/>
      <c r="C38" s="224"/>
      <c r="D38"/>
    </row>
    <row r="39" spans="1:12">
      <c r="A39"/>
      <c r="B39" s="255" t="s">
        <v>5143</v>
      </c>
      <c r="C39"/>
      <c r="D39" s="255" t="s">
        <v>5144</v>
      </c>
      <c r="H39" s="255" t="s">
        <v>5145</v>
      </c>
    </row>
    <row r="40" spans="1:12">
      <c r="A40"/>
      <c r="C40"/>
      <c r="D40"/>
    </row>
    <row r="41" spans="1:12">
      <c r="A41"/>
      <c r="C41" s="374" t="s">
        <v>5303</v>
      </c>
      <c r="D41"/>
      <c r="E41" s="380" t="s">
        <v>5304</v>
      </c>
      <c r="F41" s="380"/>
      <c r="G41" s="380"/>
      <c r="I41" s="446" t="s">
        <v>5292</v>
      </c>
      <c r="J41" s="446"/>
      <c r="K41" s="446"/>
    </row>
    <row r="42" spans="1:12">
      <c r="A42"/>
      <c r="C42" s="254"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6"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C00000"/>
  </sheetPr>
  <dimension ref="A1:L47"/>
  <sheetViews>
    <sheetView topLeftCell="A4" workbookViewId="0">
      <selection activeCell="D28" sqref="D28:D2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2380</v>
      </c>
      <c r="D3" s="384" t="s">
        <v>12</v>
      </c>
      <c r="E3" s="384"/>
      <c r="F3" s="5" t="s">
        <v>3063</v>
      </c>
    </row>
    <row r="4" spans="1:12" ht="18" customHeight="1">
      <c r="A4" s="382" t="s">
        <v>77</v>
      </c>
      <c r="B4" s="382"/>
      <c r="C4" s="37" t="s">
        <v>2381</v>
      </c>
      <c r="D4" s="384" t="s">
        <v>15</v>
      </c>
      <c r="E4" s="384"/>
      <c r="F4" s="6">
        <f>'Running Hours'!B37</f>
        <v>68879.899999999994</v>
      </c>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3743</v>
      </c>
      <c r="B8" s="31" t="s">
        <v>2382</v>
      </c>
      <c r="C8" s="31" t="s">
        <v>2383</v>
      </c>
      <c r="D8" s="43" t="s">
        <v>377</v>
      </c>
      <c r="E8" s="13">
        <v>41662</v>
      </c>
      <c r="F8" s="13">
        <v>44482</v>
      </c>
      <c r="G8" s="154"/>
      <c r="H8" s="15">
        <f>DATE(YEAR(F8)+1,MONTH(F8),DAY(F8)-1)</f>
        <v>44846</v>
      </c>
      <c r="I8" s="16">
        <f t="shared" ref="I8:I36" ca="1" si="0">IF(ISBLANK(H8),"",H8-DATE(YEAR(NOW()),MONTH(NOW()),DAY(NOW())))</f>
        <v>276</v>
      </c>
      <c r="J8" s="17" t="str">
        <f t="shared" ref="J8:J36" ca="1" si="1">IF(I8="","",IF(I8&lt;0,"OVERDUE","NOT DUE"))</f>
        <v>NOT DUE</v>
      </c>
      <c r="K8" s="31" t="s">
        <v>2402</v>
      </c>
      <c r="L8" s="20"/>
    </row>
    <row r="9" spans="1:12" ht="36" customHeight="1">
      <c r="A9" s="17" t="s">
        <v>3744</v>
      </c>
      <c r="B9" s="31" t="s">
        <v>2384</v>
      </c>
      <c r="C9" s="31" t="s">
        <v>2385</v>
      </c>
      <c r="D9" s="43" t="s">
        <v>1268</v>
      </c>
      <c r="E9" s="13">
        <v>41662</v>
      </c>
      <c r="F9" s="13">
        <v>43404</v>
      </c>
      <c r="G9" s="154"/>
      <c r="H9" s="15">
        <f>DATE(YEAR(F9)+4,MONTH(F9),DAY(F9)-1)</f>
        <v>44864</v>
      </c>
      <c r="I9" s="16">
        <f t="shared" ca="1" si="0"/>
        <v>294</v>
      </c>
      <c r="J9" s="17" t="str">
        <f t="shared" ca="1" si="1"/>
        <v>NOT DUE</v>
      </c>
      <c r="K9" s="31"/>
      <c r="L9" s="20"/>
    </row>
    <row r="10" spans="1:12" ht="36" customHeight="1">
      <c r="A10" s="17" t="s">
        <v>3745</v>
      </c>
      <c r="B10" s="31" t="s">
        <v>2338</v>
      </c>
      <c r="C10" s="31" t="s">
        <v>2386</v>
      </c>
      <c r="D10" s="43" t="s">
        <v>0</v>
      </c>
      <c r="E10" s="13">
        <v>41662</v>
      </c>
      <c r="F10" s="13">
        <v>44482</v>
      </c>
      <c r="G10" s="154"/>
      <c r="H10" s="15">
        <f>DATE(YEAR(F10),MONTH(F10)+3,DAY(F10)-1)</f>
        <v>44573</v>
      </c>
      <c r="I10" s="16">
        <f t="shared" ca="1" si="0"/>
        <v>3</v>
      </c>
      <c r="J10" s="17" t="str">
        <f t="shared" ca="1" si="1"/>
        <v>NOT DUE</v>
      </c>
      <c r="K10" s="31"/>
      <c r="L10" s="20"/>
    </row>
    <row r="11" spans="1:12" ht="36" customHeight="1">
      <c r="A11" s="17" t="s">
        <v>3746</v>
      </c>
      <c r="B11" s="31" t="s">
        <v>2343</v>
      </c>
      <c r="C11" s="31" t="s">
        <v>2391</v>
      </c>
      <c r="D11" s="43" t="s">
        <v>1268</v>
      </c>
      <c r="E11" s="13">
        <v>41662</v>
      </c>
      <c r="F11" s="13">
        <v>43404</v>
      </c>
      <c r="G11" s="154"/>
      <c r="H11" s="15">
        <f>DATE(YEAR(F11)+4,MONTH(F11),DAY(F11)-1)</f>
        <v>44864</v>
      </c>
      <c r="I11" s="16">
        <f t="shared" ca="1" si="0"/>
        <v>294</v>
      </c>
      <c r="J11" s="17" t="str">
        <f t="shared" ca="1" si="1"/>
        <v>NOT DUE</v>
      </c>
      <c r="K11" s="31" t="s">
        <v>2404</v>
      </c>
      <c r="L11" s="20"/>
    </row>
    <row r="12" spans="1:12" ht="36" customHeight="1">
      <c r="A12" s="17" t="s">
        <v>3747</v>
      </c>
      <c r="B12" s="31" t="s">
        <v>2346</v>
      </c>
      <c r="C12" s="31" t="s">
        <v>2392</v>
      </c>
      <c r="D12" s="43" t="s">
        <v>377</v>
      </c>
      <c r="E12" s="13">
        <v>41662</v>
      </c>
      <c r="F12" s="13">
        <v>44482</v>
      </c>
      <c r="G12" s="154"/>
      <c r="H12" s="15">
        <f>DATE(YEAR(F12)+1,MONTH(F12),DAY(F12)-1)</f>
        <v>44846</v>
      </c>
      <c r="I12" s="16">
        <f t="shared" ca="1" si="0"/>
        <v>276</v>
      </c>
      <c r="J12" s="17" t="str">
        <f t="shared" ca="1" si="1"/>
        <v>NOT DUE</v>
      </c>
      <c r="K12" s="31" t="s">
        <v>1797</v>
      </c>
      <c r="L12" s="20"/>
    </row>
    <row r="13" spans="1:12" ht="36" customHeight="1">
      <c r="A13" s="17" t="s">
        <v>3748</v>
      </c>
      <c r="B13" s="31" t="s">
        <v>2346</v>
      </c>
      <c r="C13" s="31" t="s">
        <v>2393</v>
      </c>
      <c r="D13" s="43" t="s">
        <v>1268</v>
      </c>
      <c r="E13" s="13">
        <v>41662</v>
      </c>
      <c r="F13" s="13">
        <v>43404</v>
      </c>
      <c r="G13" s="154"/>
      <c r="H13" s="15">
        <f>DATE(YEAR(F13)+4,MONTH(F13),DAY(F13)-1)</f>
        <v>44864</v>
      </c>
      <c r="I13" s="16">
        <f t="shared" ca="1" si="0"/>
        <v>294</v>
      </c>
      <c r="J13" s="17" t="str">
        <f t="shared" ca="1" si="1"/>
        <v>NOT DUE</v>
      </c>
      <c r="K13" s="31" t="s">
        <v>1798</v>
      </c>
      <c r="L13" s="20"/>
    </row>
    <row r="14" spans="1:12" ht="36" customHeight="1">
      <c r="A14" s="17" t="s">
        <v>3749</v>
      </c>
      <c r="B14" s="31" t="s">
        <v>571</v>
      </c>
      <c r="C14" s="31" t="s">
        <v>2394</v>
      </c>
      <c r="D14" s="43" t="s">
        <v>377</v>
      </c>
      <c r="E14" s="13">
        <v>41662</v>
      </c>
      <c r="F14" s="13">
        <v>44482</v>
      </c>
      <c r="G14" s="154"/>
      <c r="H14" s="15">
        <f>DATE(YEAR(F14)+1,MONTH(F14),DAY(F14)-1)</f>
        <v>44846</v>
      </c>
      <c r="I14" s="16">
        <f t="shared" ca="1" si="0"/>
        <v>276</v>
      </c>
      <c r="J14" s="17" t="str">
        <f t="shared" ca="1" si="1"/>
        <v>NOT DUE</v>
      </c>
      <c r="K14" s="31" t="s">
        <v>1799</v>
      </c>
      <c r="L14" s="20"/>
    </row>
    <row r="15" spans="1:12" ht="36" customHeight="1">
      <c r="A15" s="17" t="s">
        <v>3750</v>
      </c>
      <c r="B15" s="31" t="s">
        <v>2395</v>
      </c>
      <c r="C15" s="31" t="s">
        <v>2396</v>
      </c>
      <c r="D15" s="43" t="s">
        <v>1268</v>
      </c>
      <c r="E15" s="13">
        <v>41662</v>
      </c>
      <c r="F15" s="13">
        <v>43404</v>
      </c>
      <c r="G15" s="154"/>
      <c r="H15" s="15">
        <f>DATE(YEAR(F15)+4,MONTH(F15),DAY(F15)-1)</f>
        <v>44864</v>
      </c>
      <c r="I15" s="16">
        <f t="shared" ca="1" si="0"/>
        <v>294</v>
      </c>
      <c r="J15" s="17" t="str">
        <f t="shared" ca="1" si="1"/>
        <v>NOT DUE</v>
      </c>
      <c r="K15" s="31" t="s">
        <v>1800</v>
      </c>
      <c r="L15" s="20"/>
    </row>
    <row r="16" spans="1:12" ht="36" customHeight="1">
      <c r="A16" s="17" t="s">
        <v>3751</v>
      </c>
      <c r="B16" s="31" t="s">
        <v>2351</v>
      </c>
      <c r="C16" s="31" t="s">
        <v>2397</v>
      </c>
      <c r="D16" s="43" t="s">
        <v>377</v>
      </c>
      <c r="E16" s="13">
        <v>41662</v>
      </c>
      <c r="F16" s="13">
        <v>44482</v>
      </c>
      <c r="G16" s="154"/>
      <c r="H16" s="15">
        <f>DATE(YEAR(F16)+1,MONTH(F16),DAY(F16)-1)</f>
        <v>44846</v>
      </c>
      <c r="I16" s="16">
        <f t="shared" ca="1" si="0"/>
        <v>276</v>
      </c>
      <c r="J16" s="17" t="str">
        <f t="shared" ca="1" si="1"/>
        <v>NOT DUE</v>
      </c>
      <c r="K16" s="31" t="s">
        <v>1801</v>
      </c>
      <c r="L16" s="20"/>
    </row>
    <row r="17" spans="1:12" ht="36" customHeight="1">
      <c r="A17" s="17" t="s">
        <v>3752</v>
      </c>
      <c r="B17" s="31" t="s">
        <v>2398</v>
      </c>
      <c r="C17" s="31" t="s">
        <v>2399</v>
      </c>
      <c r="D17" s="43" t="s">
        <v>377</v>
      </c>
      <c r="E17" s="13">
        <v>41662</v>
      </c>
      <c r="F17" s="13">
        <v>44482</v>
      </c>
      <c r="G17" s="154"/>
      <c r="H17" s="15">
        <f>DATE(YEAR(F17)+1,MONTH(F17),DAY(F17)-1)</f>
        <v>44846</v>
      </c>
      <c r="I17" s="16">
        <f t="shared" ca="1" si="0"/>
        <v>276</v>
      </c>
      <c r="J17" s="17" t="str">
        <f t="shared" ca="1" si="1"/>
        <v>NOT DUE</v>
      </c>
      <c r="K17" s="31" t="s">
        <v>1802</v>
      </c>
      <c r="L17" s="20"/>
    </row>
    <row r="18" spans="1:12" ht="36" customHeight="1">
      <c r="A18" s="17" t="s">
        <v>3753</v>
      </c>
      <c r="B18" s="31" t="s">
        <v>2400</v>
      </c>
      <c r="C18" s="31" t="s">
        <v>2401</v>
      </c>
      <c r="D18" s="43" t="s">
        <v>0</v>
      </c>
      <c r="E18" s="13">
        <v>41662</v>
      </c>
      <c r="F18" s="13">
        <v>44482</v>
      </c>
      <c r="G18" s="154"/>
      <c r="H18" s="15">
        <f>DATE(YEAR(F18),MONTH(F18)+3,DAY(F18)-1)</f>
        <v>44573</v>
      </c>
      <c r="I18" s="16">
        <f t="shared" ca="1" si="0"/>
        <v>3</v>
      </c>
      <c r="J18" s="17" t="str">
        <f t="shared" ca="1" si="1"/>
        <v>NOT DUE</v>
      </c>
      <c r="K18" s="31" t="s">
        <v>1802</v>
      </c>
      <c r="L18" s="20"/>
    </row>
    <row r="19" spans="1:12" ht="36" customHeight="1">
      <c r="A19" s="17" t="s">
        <v>3754</v>
      </c>
      <c r="B19" s="31" t="s">
        <v>1765</v>
      </c>
      <c r="C19" s="31" t="s">
        <v>1766</v>
      </c>
      <c r="D19" s="43" t="s">
        <v>1</v>
      </c>
      <c r="E19" s="13">
        <v>41662</v>
      </c>
      <c r="F19" s="13">
        <f>'CMP01 Main Air Compressor No.1'!F33</f>
        <v>44570</v>
      </c>
      <c r="G19" s="154"/>
      <c r="H19" s="15">
        <f>DATE(YEAR(F19),MONTH(F19),DAY(F19)+1)</f>
        <v>44571</v>
      </c>
      <c r="I19" s="16">
        <f t="shared" ca="1" si="0"/>
        <v>1</v>
      </c>
      <c r="J19" s="17" t="str">
        <f t="shared" ca="1" si="1"/>
        <v>NOT DUE</v>
      </c>
      <c r="K19" s="31" t="s">
        <v>1802</v>
      </c>
      <c r="L19" s="20"/>
    </row>
    <row r="20" spans="1:12" ht="36" customHeight="1">
      <c r="A20" s="17" t="s">
        <v>3755</v>
      </c>
      <c r="B20" s="31" t="s">
        <v>1767</v>
      </c>
      <c r="C20" s="31" t="s">
        <v>1768</v>
      </c>
      <c r="D20" s="43" t="s">
        <v>1</v>
      </c>
      <c r="E20" s="13">
        <v>41662</v>
      </c>
      <c r="F20" s="13">
        <f>'CMP01 Main Air Compressor No.1'!F33</f>
        <v>44570</v>
      </c>
      <c r="G20" s="154"/>
      <c r="H20" s="15">
        <f>DATE(YEAR(F20),MONTH(F20),DAY(F20)+1)</f>
        <v>44571</v>
      </c>
      <c r="I20" s="16">
        <f t="shared" ca="1" si="0"/>
        <v>1</v>
      </c>
      <c r="J20" s="17" t="str">
        <f t="shared" ca="1" si="1"/>
        <v>NOT DUE</v>
      </c>
      <c r="K20" s="31" t="s">
        <v>1802</v>
      </c>
      <c r="L20" s="20"/>
    </row>
    <row r="21" spans="1:12" ht="36" customHeight="1">
      <c r="A21" s="17" t="s">
        <v>3756</v>
      </c>
      <c r="B21" s="31" t="s">
        <v>1769</v>
      </c>
      <c r="C21" s="31" t="s">
        <v>1770</v>
      </c>
      <c r="D21" s="43" t="s">
        <v>1</v>
      </c>
      <c r="E21" s="13">
        <v>41662</v>
      </c>
      <c r="F21" s="13">
        <f>'CMP01 Main Air Compressor No.1'!F33</f>
        <v>44570</v>
      </c>
      <c r="G21" s="154"/>
      <c r="H21" s="15">
        <f>DATE(YEAR(F21),MONTH(F21),DAY(F21)+1)</f>
        <v>44571</v>
      </c>
      <c r="I21" s="16">
        <f t="shared" ca="1" si="0"/>
        <v>1</v>
      </c>
      <c r="J21" s="17" t="str">
        <f t="shared" ca="1" si="1"/>
        <v>NOT DUE</v>
      </c>
      <c r="K21" s="31"/>
      <c r="L21" s="20"/>
    </row>
    <row r="22" spans="1:12" ht="36" customHeight="1">
      <c r="A22" s="17" t="s">
        <v>3757</v>
      </c>
      <c r="B22" s="31" t="s">
        <v>1771</v>
      </c>
      <c r="C22" s="31" t="s">
        <v>1772</v>
      </c>
      <c r="D22" s="43" t="s">
        <v>4</v>
      </c>
      <c r="E22" s="13">
        <v>41662</v>
      </c>
      <c r="F22" s="13">
        <v>44540</v>
      </c>
      <c r="G22" s="154"/>
      <c r="H22" s="15">
        <f>EDATE(F22-1,1)</f>
        <v>44570</v>
      </c>
      <c r="I22" s="16">
        <f t="shared" ca="1" si="0"/>
        <v>0</v>
      </c>
      <c r="J22" s="17" t="str">
        <f t="shared" ca="1" si="1"/>
        <v>NOT DUE</v>
      </c>
      <c r="K22" s="31" t="s">
        <v>1803</v>
      </c>
      <c r="L22" s="20"/>
    </row>
    <row r="23" spans="1:12" ht="36" customHeight="1">
      <c r="A23" s="17" t="s">
        <v>3758</v>
      </c>
      <c r="B23" s="31" t="s">
        <v>1773</v>
      </c>
      <c r="C23" s="31" t="s">
        <v>1774</v>
      </c>
      <c r="D23" s="43" t="s">
        <v>1</v>
      </c>
      <c r="E23" s="13">
        <v>41662</v>
      </c>
      <c r="F23" s="13">
        <f>'CMP01 Main Air Compressor No.1'!F33</f>
        <v>44570</v>
      </c>
      <c r="G23" s="154"/>
      <c r="H23" s="15">
        <f>DATE(YEAR(F23),MONTH(F23),DAY(F23)+1)</f>
        <v>44571</v>
      </c>
      <c r="I23" s="16">
        <f t="shared" ca="1" si="0"/>
        <v>1</v>
      </c>
      <c r="J23" s="17" t="str">
        <f t="shared" ca="1" si="1"/>
        <v>NOT DUE</v>
      </c>
      <c r="K23" s="31" t="s">
        <v>1803</v>
      </c>
      <c r="L23" s="20"/>
    </row>
    <row r="24" spans="1:12" ht="36" customHeight="1">
      <c r="A24" s="17" t="s">
        <v>3759</v>
      </c>
      <c r="B24" s="31" t="s">
        <v>1775</v>
      </c>
      <c r="C24" s="31" t="s">
        <v>1776</v>
      </c>
      <c r="D24" s="43" t="s">
        <v>1</v>
      </c>
      <c r="E24" s="13">
        <v>41662</v>
      </c>
      <c r="F24" s="13">
        <f>'CMP01 Main Air Compressor No.1'!F33</f>
        <v>44570</v>
      </c>
      <c r="G24" s="154"/>
      <c r="H24" s="15">
        <f>DATE(YEAR(F24),MONTH(F24),DAY(F24)+1)</f>
        <v>44571</v>
      </c>
      <c r="I24" s="16">
        <f t="shared" ca="1" si="0"/>
        <v>1</v>
      </c>
      <c r="J24" s="17" t="str">
        <f t="shared" ca="1" si="1"/>
        <v>NOT DUE</v>
      </c>
      <c r="K24" s="31" t="s">
        <v>1803</v>
      </c>
      <c r="L24" s="20"/>
    </row>
    <row r="25" spans="1:12" ht="36" customHeight="1">
      <c r="A25" s="17" t="s">
        <v>3760</v>
      </c>
      <c r="B25" s="31" t="s">
        <v>1777</v>
      </c>
      <c r="C25" s="31" t="s">
        <v>1778</v>
      </c>
      <c r="D25" s="43" t="s">
        <v>1</v>
      </c>
      <c r="E25" s="13">
        <v>41662</v>
      </c>
      <c r="F25" s="13">
        <f>'CMP01 Main Air Compressor No.1'!F33</f>
        <v>44570</v>
      </c>
      <c r="G25" s="154"/>
      <c r="H25" s="15">
        <f>DATE(YEAR(F25),MONTH(F25),DAY(F25)+1)</f>
        <v>44571</v>
      </c>
      <c r="I25" s="16">
        <f t="shared" ca="1" si="0"/>
        <v>1</v>
      </c>
      <c r="J25" s="17" t="str">
        <f t="shared" ca="1" si="1"/>
        <v>NOT DUE</v>
      </c>
      <c r="K25" s="31" t="s">
        <v>1804</v>
      </c>
      <c r="L25" s="20"/>
    </row>
    <row r="26" spans="1:12" ht="36" customHeight="1">
      <c r="A26" s="17" t="s">
        <v>3761</v>
      </c>
      <c r="B26" s="31" t="s">
        <v>1779</v>
      </c>
      <c r="C26" s="31" t="s">
        <v>1766</v>
      </c>
      <c r="D26" s="43" t="s">
        <v>1</v>
      </c>
      <c r="E26" s="13">
        <v>41662</v>
      </c>
      <c r="F26" s="13">
        <f>'CMP01 Main Air Compressor No.1'!F33</f>
        <v>44570</v>
      </c>
      <c r="G26" s="154"/>
      <c r="H26" s="15">
        <f>DATE(YEAR(F26),MONTH(F26),DAY(F26)+1)</f>
        <v>44571</v>
      </c>
      <c r="I26" s="16">
        <f t="shared" ca="1" si="0"/>
        <v>1</v>
      </c>
      <c r="J26" s="17" t="str">
        <f t="shared" ca="1" si="1"/>
        <v>NOT DUE</v>
      </c>
      <c r="K26" s="31" t="s">
        <v>1804</v>
      </c>
      <c r="L26" s="20"/>
    </row>
    <row r="27" spans="1:12" ht="36" customHeight="1">
      <c r="A27" s="17" t="s">
        <v>3762</v>
      </c>
      <c r="B27" s="31" t="s">
        <v>1780</v>
      </c>
      <c r="C27" s="31" t="s">
        <v>1781</v>
      </c>
      <c r="D27" s="43" t="s">
        <v>0</v>
      </c>
      <c r="E27" s="13">
        <v>41662</v>
      </c>
      <c r="F27" s="13">
        <v>44569</v>
      </c>
      <c r="G27" s="154"/>
      <c r="H27" s="15">
        <f>DATE(YEAR(F27),MONTH(F27)+3,DAY(F27)-1)</f>
        <v>44658</v>
      </c>
      <c r="I27" s="16">
        <f t="shared" ca="1" si="0"/>
        <v>88</v>
      </c>
      <c r="J27" s="17" t="str">
        <f t="shared" ca="1" si="1"/>
        <v>NOT DUE</v>
      </c>
      <c r="K27" s="31" t="s">
        <v>1804</v>
      </c>
      <c r="L27" s="20"/>
    </row>
    <row r="28" spans="1:12" ht="36" customHeight="1">
      <c r="A28" s="17" t="s">
        <v>3763</v>
      </c>
      <c r="B28" s="31" t="s">
        <v>1782</v>
      </c>
      <c r="C28" s="31"/>
      <c r="D28" s="43" t="s">
        <v>4</v>
      </c>
      <c r="E28" s="13">
        <v>41662</v>
      </c>
      <c r="F28" s="13">
        <f>'CMP01 Main Air Compressor No.1'!F36</f>
        <v>44569</v>
      </c>
      <c r="G28" s="154"/>
      <c r="H28" s="15">
        <f>EDATE(F28-1,1)</f>
        <v>44599</v>
      </c>
      <c r="I28" s="16">
        <f t="shared" ca="1" si="0"/>
        <v>29</v>
      </c>
      <c r="J28" s="17" t="str">
        <f t="shared" ca="1" si="1"/>
        <v>NOT DUE</v>
      </c>
      <c r="K28" s="31" t="s">
        <v>1805</v>
      </c>
      <c r="L28" s="20"/>
    </row>
    <row r="29" spans="1:12" ht="36" customHeight="1">
      <c r="A29" s="17" t="s">
        <v>3764</v>
      </c>
      <c r="B29" s="31" t="s">
        <v>1783</v>
      </c>
      <c r="C29" s="31" t="s">
        <v>1784</v>
      </c>
      <c r="D29" s="43" t="s">
        <v>0</v>
      </c>
      <c r="E29" s="13">
        <v>41662</v>
      </c>
      <c r="F29" s="13">
        <f>'CMP01 Main Air Compressor No.1'!F43</f>
        <v>44544</v>
      </c>
      <c r="G29" s="154"/>
      <c r="H29" s="15">
        <f>DATE(YEAR(F29),MONTH(F29)+3,DAY(F29)-1)</f>
        <v>44633</v>
      </c>
      <c r="I29" s="16">
        <f t="shared" ca="1" si="0"/>
        <v>63</v>
      </c>
      <c r="J29" s="17" t="str">
        <f t="shared" ca="1" si="1"/>
        <v>NOT DUE</v>
      </c>
      <c r="K29" s="31" t="s">
        <v>1805</v>
      </c>
      <c r="L29" s="20"/>
    </row>
    <row r="30" spans="1:12" ht="36" customHeight="1">
      <c r="A30" s="17" t="s">
        <v>3765</v>
      </c>
      <c r="B30" s="31" t="s">
        <v>2355</v>
      </c>
      <c r="C30" s="31"/>
      <c r="D30" s="43" t="s">
        <v>1</v>
      </c>
      <c r="E30" s="13">
        <v>41662</v>
      </c>
      <c r="F30" s="13">
        <f>'CMP01 Main Air Compressor No.1'!F33</f>
        <v>44570</v>
      </c>
      <c r="G30" s="154"/>
      <c r="H30" s="15">
        <f>DATE(YEAR(F30),MONTH(F30),DAY(F30)+1)</f>
        <v>44571</v>
      </c>
      <c r="I30" s="16">
        <f t="shared" ca="1" si="0"/>
        <v>1</v>
      </c>
      <c r="J30" s="17" t="str">
        <f t="shared" ca="1" si="1"/>
        <v>NOT DUE</v>
      </c>
      <c r="K30" s="31"/>
      <c r="L30" s="20"/>
    </row>
    <row r="31" spans="1:12" ht="36" customHeight="1">
      <c r="A31" s="17" t="s">
        <v>3766</v>
      </c>
      <c r="B31" s="31" t="s">
        <v>1785</v>
      </c>
      <c r="C31" s="31" t="s">
        <v>1786</v>
      </c>
      <c r="D31" s="43" t="s">
        <v>377</v>
      </c>
      <c r="E31" s="13">
        <v>41662</v>
      </c>
      <c r="F31" s="13">
        <v>44482</v>
      </c>
      <c r="G31" s="154"/>
      <c r="H31" s="15">
        <f t="shared" ref="H31:H36" si="2">DATE(YEAR(F31)+1,MONTH(F31),DAY(F31)-1)</f>
        <v>44846</v>
      </c>
      <c r="I31" s="16">
        <f t="shared" ca="1" si="0"/>
        <v>276</v>
      </c>
      <c r="J31" s="17" t="str">
        <f t="shared" ca="1" si="1"/>
        <v>NOT DUE</v>
      </c>
      <c r="K31" s="31"/>
      <c r="L31" s="20"/>
    </row>
    <row r="32" spans="1:12" ht="36" customHeight="1">
      <c r="A32" s="17" t="s">
        <v>3767</v>
      </c>
      <c r="B32" s="31" t="s">
        <v>1787</v>
      </c>
      <c r="C32" s="31" t="s">
        <v>1788</v>
      </c>
      <c r="D32" s="43" t="s">
        <v>377</v>
      </c>
      <c r="E32" s="13">
        <v>41662</v>
      </c>
      <c r="F32" s="13">
        <v>44482</v>
      </c>
      <c r="G32" s="154"/>
      <c r="H32" s="15">
        <f t="shared" si="2"/>
        <v>44846</v>
      </c>
      <c r="I32" s="16">
        <f t="shared" ca="1" si="0"/>
        <v>276</v>
      </c>
      <c r="J32" s="17" t="str">
        <f t="shared" ca="1" si="1"/>
        <v>NOT DUE</v>
      </c>
      <c r="K32" s="31"/>
      <c r="L32" s="20"/>
    </row>
    <row r="33" spans="1:12" ht="36" customHeight="1">
      <c r="A33" s="17" t="s">
        <v>3768</v>
      </c>
      <c r="B33" s="31" t="s">
        <v>1789</v>
      </c>
      <c r="C33" s="31" t="s">
        <v>1790</v>
      </c>
      <c r="D33" s="43" t="s">
        <v>377</v>
      </c>
      <c r="E33" s="13">
        <v>41662</v>
      </c>
      <c r="F33" s="13">
        <v>44482</v>
      </c>
      <c r="G33" s="154"/>
      <c r="H33" s="15">
        <f t="shared" si="2"/>
        <v>44846</v>
      </c>
      <c r="I33" s="16">
        <f t="shared" ca="1" si="0"/>
        <v>276</v>
      </c>
      <c r="J33" s="17" t="str">
        <f t="shared" ca="1" si="1"/>
        <v>NOT DUE</v>
      </c>
      <c r="K33" s="31"/>
      <c r="L33" s="20"/>
    </row>
    <row r="34" spans="1:12" ht="36" customHeight="1">
      <c r="A34" s="17" t="s">
        <v>3769</v>
      </c>
      <c r="B34" s="31" t="s">
        <v>1791</v>
      </c>
      <c r="C34" s="31" t="s">
        <v>1792</v>
      </c>
      <c r="D34" s="43" t="s">
        <v>377</v>
      </c>
      <c r="E34" s="13">
        <v>41662</v>
      </c>
      <c r="F34" s="13">
        <v>44482</v>
      </c>
      <c r="G34" s="154"/>
      <c r="H34" s="15">
        <f t="shared" si="2"/>
        <v>44846</v>
      </c>
      <c r="I34" s="16">
        <f t="shared" ca="1" si="0"/>
        <v>276</v>
      </c>
      <c r="J34" s="17" t="str">
        <f t="shared" ca="1" si="1"/>
        <v>NOT DUE</v>
      </c>
      <c r="K34" s="31"/>
      <c r="L34" s="20"/>
    </row>
    <row r="35" spans="1:12" ht="36" customHeight="1">
      <c r="A35" s="17" t="s">
        <v>3770</v>
      </c>
      <c r="B35" s="31" t="s">
        <v>1793</v>
      </c>
      <c r="C35" s="31" t="s">
        <v>1794</v>
      </c>
      <c r="D35" s="43" t="s">
        <v>377</v>
      </c>
      <c r="E35" s="13">
        <v>41662</v>
      </c>
      <c r="F35" s="13">
        <v>44482</v>
      </c>
      <c r="G35" s="154"/>
      <c r="H35" s="15">
        <f t="shared" si="2"/>
        <v>44846</v>
      </c>
      <c r="I35" s="16">
        <f t="shared" ca="1" si="0"/>
        <v>276</v>
      </c>
      <c r="J35" s="17" t="str">
        <f t="shared" ca="1" si="1"/>
        <v>NOT DUE</v>
      </c>
      <c r="K35" s="31"/>
      <c r="L35" s="20"/>
    </row>
    <row r="36" spans="1:12" ht="36" customHeight="1">
      <c r="A36" s="17" t="s">
        <v>3771</v>
      </c>
      <c r="B36" s="31" t="s">
        <v>1806</v>
      </c>
      <c r="C36" s="31" t="s">
        <v>1807</v>
      </c>
      <c r="D36" s="43" t="s">
        <v>377</v>
      </c>
      <c r="E36" s="13">
        <v>41662</v>
      </c>
      <c r="F36" s="13">
        <v>44482</v>
      </c>
      <c r="G36" s="154"/>
      <c r="H36" s="15">
        <f t="shared" si="2"/>
        <v>44846</v>
      </c>
      <c r="I36" s="16">
        <f t="shared" ca="1" si="0"/>
        <v>276</v>
      </c>
      <c r="J36" s="17" t="str">
        <f t="shared" ca="1" si="1"/>
        <v>NOT DUE</v>
      </c>
      <c r="K36" s="31"/>
      <c r="L36" s="20"/>
    </row>
    <row r="37" spans="1:12" ht="15.75" customHeight="1">
      <c r="A37" s="51"/>
      <c r="B37" s="52"/>
      <c r="C37" s="52"/>
      <c r="D37" s="53"/>
      <c r="E37" s="54"/>
      <c r="F37" s="54"/>
      <c r="G37" s="55"/>
      <c r="H37" s="56"/>
      <c r="I37" s="57"/>
      <c r="J37" s="51"/>
      <c r="K37" s="52"/>
      <c r="L37" s="58"/>
    </row>
    <row r="38" spans="1:12" ht="15.75">
      <c r="B38" s="157" t="s">
        <v>4924</v>
      </c>
    </row>
    <row r="39" spans="1:12">
      <c r="B39" s="447" t="s">
        <v>4923</v>
      </c>
      <c r="C39" s="447"/>
    </row>
    <row r="40" spans="1:12">
      <c r="B40" s="447"/>
      <c r="C40" s="447"/>
    </row>
    <row r="41" spans="1:12">
      <c r="A41"/>
      <c r="C41" s="224"/>
      <c r="D41"/>
    </row>
    <row r="42" spans="1:12">
      <c r="A42"/>
      <c r="C42" s="224"/>
      <c r="D42"/>
    </row>
    <row r="43" spans="1:12">
      <c r="A43"/>
      <c r="C43" s="224"/>
      <c r="D43"/>
    </row>
    <row r="44" spans="1:12">
      <c r="A44"/>
      <c r="B44" s="255" t="s">
        <v>5143</v>
      </c>
      <c r="C44"/>
      <c r="D44" s="255" t="s">
        <v>5144</v>
      </c>
      <c r="H44" s="255" t="s">
        <v>5145</v>
      </c>
    </row>
    <row r="45" spans="1:12">
      <c r="A45"/>
      <c r="C45"/>
      <c r="D45"/>
    </row>
    <row r="46" spans="1:12">
      <c r="A46"/>
      <c r="C46" s="374" t="s">
        <v>5303</v>
      </c>
      <c r="D46"/>
      <c r="E46" s="380" t="s">
        <v>5304</v>
      </c>
      <c r="F46" s="380"/>
      <c r="G46" s="380"/>
      <c r="I46" s="446" t="s">
        <v>5292</v>
      </c>
      <c r="J46" s="446"/>
      <c r="K46" s="446"/>
    </row>
    <row r="47" spans="1:12">
      <c r="A47"/>
      <c r="C47" s="254" t="s">
        <v>5146</v>
      </c>
      <c r="D47"/>
      <c r="E47" s="381" t="s">
        <v>5147</v>
      </c>
      <c r="F47" s="381"/>
      <c r="G47" s="381"/>
      <c r="I47" s="381" t="s">
        <v>5148</v>
      </c>
      <c r="J47" s="381"/>
      <c r="K47" s="38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B39:C40"/>
  </mergeCells>
  <conditionalFormatting sqref="J7:J37">
    <cfRule type="cellIs" dxfId="4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C00000"/>
  </sheetPr>
  <dimension ref="A1:L45"/>
  <sheetViews>
    <sheetView topLeftCell="B34" workbookViewId="0">
      <selection activeCell="E44" sqref="E44:G44"/>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2405</v>
      </c>
      <c r="D3" s="384" t="s">
        <v>12</v>
      </c>
      <c r="E3" s="384"/>
      <c r="F3" s="5" t="s">
        <v>3064</v>
      </c>
    </row>
    <row r="4" spans="1:12" ht="18" customHeight="1">
      <c r="A4" s="382" t="s">
        <v>77</v>
      </c>
      <c r="B4" s="382"/>
      <c r="C4" s="37" t="s">
        <v>2381</v>
      </c>
      <c r="D4" s="384" t="s">
        <v>15</v>
      </c>
      <c r="E4" s="384"/>
      <c r="F4" s="27">
        <f>'Running Hours'!B37</f>
        <v>68879.899999999994</v>
      </c>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3714</v>
      </c>
      <c r="B8" s="31" t="s">
        <v>2382</v>
      </c>
      <c r="C8" s="31" t="s">
        <v>2383</v>
      </c>
      <c r="D8" s="43" t="s">
        <v>377</v>
      </c>
      <c r="E8" s="13">
        <v>41662</v>
      </c>
      <c r="F8" s="13">
        <v>44482</v>
      </c>
      <c r="G8" s="154"/>
      <c r="H8" s="15">
        <f>DATE(YEAR(F8)+1,MONTH(F8),DAY(F8)-1)</f>
        <v>44846</v>
      </c>
      <c r="I8" s="16">
        <f t="shared" ref="I8:I36" ca="1" si="0">IF(ISBLANK(H8),"",H8-DATE(YEAR(NOW()),MONTH(NOW()),DAY(NOW())))</f>
        <v>276</v>
      </c>
      <c r="J8" s="17" t="str">
        <f t="shared" ref="J8:J36" ca="1" si="1">IF(I8="","",IF(I8&lt;0,"OVERDUE","NOT DUE"))</f>
        <v>NOT DUE</v>
      </c>
      <c r="K8" s="31" t="s">
        <v>2402</v>
      </c>
      <c r="L8" s="20"/>
    </row>
    <row r="9" spans="1:12" ht="36" customHeight="1">
      <c r="A9" s="17" t="s">
        <v>3715</v>
      </c>
      <c r="B9" s="31" t="s">
        <v>2384</v>
      </c>
      <c r="C9" s="31" t="s">
        <v>2385</v>
      </c>
      <c r="D9" s="43" t="s">
        <v>1268</v>
      </c>
      <c r="E9" s="13">
        <v>41662</v>
      </c>
      <c r="F9" s="13">
        <v>43404</v>
      </c>
      <c r="G9" s="154"/>
      <c r="H9" s="15">
        <f>DATE(YEAR(F9)+4,MONTH(F9),DAY(F9)-1)</f>
        <v>44864</v>
      </c>
      <c r="I9" s="16">
        <f t="shared" ca="1" si="0"/>
        <v>294</v>
      </c>
      <c r="J9" s="17" t="str">
        <f t="shared" ca="1" si="1"/>
        <v>NOT DUE</v>
      </c>
      <c r="K9" s="31"/>
      <c r="L9" s="20"/>
    </row>
    <row r="10" spans="1:12" ht="36" customHeight="1">
      <c r="A10" s="17" t="s">
        <v>3716</v>
      </c>
      <c r="B10" s="31" t="s">
        <v>2338</v>
      </c>
      <c r="C10" s="31" t="s">
        <v>2386</v>
      </c>
      <c r="D10" s="43" t="s">
        <v>0</v>
      </c>
      <c r="E10" s="13">
        <v>41662</v>
      </c>
      <c r="F10" s="13">
        <f>'CMP01 Main Air Compressor No.1'!F43</f>
        <v>44544</v>
      </c>
      <c r="G10" s="154"/>
      <c r="H10" s="15">
        <f>DATE(YEAR(F10),MONTH(F10)+3,DAY(F10)-1)</f>
        <v>44633</v>
      </c>
      <c r="I10" s="16">
        <f t="shared" ca="1" si="0"/>
        <v>63</v>
      </c>
      <c r="J10" s="17" t="str">
        <f t="shared" ca="1" si="1"/>
        <v>NOT DUE</v>
      </c>
      <c r="K10" s="31"/>
      <c r="L10" s="20"/>
    </row>
    <row r="11" spans="1:12" ht="36" customHeight="1">
      <c r="A11" s="17" t="s">
        <v>3717</v>
      </c>
      <c r="B11" s="31" t="s">
        <v>2343</v>
      </c>
      <c r="C11" s="31" t="s">
        <v>2391</v>
      </c>
      <c r="D11" s="43" t="s">
        <v>1268</v>
      </c>
      <c r="E11" s="13">
        <v>41662</v>
      </c>
      <c r="F11" s="13">
        <v>43404</v>
      </c>
      <c r="G11" s="154"/>
      <c r="H11" s="15">
        <f>DATE(YEAR(F11)+4,MONTH(F11),DAY(F11)-1)</f>
        <v>44864</v>
      </c>
      <c r="I11" s="16">
        <f ca="1">IF(ISBLANK(H11),"",H11-DATE(YEAR(NOW()),MONTH(NOW()),DAY(NOW())))</f>
        <v>294</v>
      </c>
      <c r="J11" s="17" t="str">
        <f ca="1">IF(I11="","",IF(I11&lt;0,"OVERDUE","NOT DUE"))</f>
        <v>NOT DUE</v>
      </c>
      <c r="K11" s="31" t="s">
        <v>2404</v>
      </c>
      <c r="L11" s="20"/>
    </row>
    <row r="12" spans="1:12" ht="36" customHeight="1">
      <c r="A12" s="17" t="s">
        <v>3718</v>
      </c>
      <c r="B12" s="31" t="s">
        <v>2346</v>
      </c>
      <c r="C12" s="31" t="s">
        <v>2392</v>
      </c>
      <c r="D12" s="43" t="s">
        <v>377</v>
      </c>
      <c r="E12" s="13">
        <v>41662</v>
      </c>
      <c r="F12" s="13">
        <v>44482</v>
      </c>
      <c r="G12" s="154"/>
      <c r="H12" s="15">
        <f>DATE(YEAR(F12)+1,MONTH(F12),DAY(F12)-1)</f>
        <v>44846</v>
      </c>
      <c r="I12" s="16">
        <f ca="1">IF(ISBLANK(H12),"",H12-DATE(YEAR(NOW()),MONTH(NOW()),DAY(NOW())))</f>
        <v>276</v>
      </c>
      <c r="J12" s="17" t="str">
        <f ca="1">IF(I12="","",IF(I12&lt;0,"OVERDUE","NOT DUE"))</f>
        <v>NOT DUE</v>
      </c>
      <c r="K12" s="31" t="s">
        <v>1797</v>
      </c>
      <c r="L12" s="20"/>
    </row>
    <row r="13" spans="1:12" ht="36" customHeight="1">
      <c r="A13" s="17" t="s">
        <v>3719</v>
      </c>
      <c r="B13" s="31" t="s">
        <v>2346</v>
      </c>
      <c r="C13" s="31" t="s">
        <v>2393</v>
      </c>
      <c r="D13" s="43" t="s">
        <v>1268</v>
      </c>
      <c r="E13" s="13">
        <v>41662</v>
      </c>
      <c r="F13" s="13">
        <v>43404</v>
      </c>
      <c r="G13" s="154"/>
      <c r="H13" s="15">
        <f>DATE(YEAR(F13)+4,MONTH(F13),DAY(F13)-1)</f>
        <v>44864</v>
      </c>
      <c r="I13" s="16">
        <f ca="1">IF(ISBLANK(H13),"",H13-DATE(YEAR(NOW()),MONTH(NOW()),DAY(NOW())))</f>
        <v>294</v>
      </c>
      <c r="J13" s="17" t="str">
        <f ca="1">IF(I13="","",IF(I13&lt;0,"OVERDUE","NOT DUE"))</f>
        <v>NOT DUE</v>
      </c>
      <c r="K13" s="31" t="s">
        <v>1798</v>
      </c>
      <c r="L13" s="20"/>
    </row>
    <row r="14" spans="1:12" ht="36" customHeight="1">
      <c r="A14" s="17" t="s">
        <v>3720</v>
      </c>
      <c r="B14" s="31" t="s">
        <v>571</v>
      </c>
      <c r="C14" s="31" t="s">
        <v>2394</v>
      </c>
      <c r="D14" s="43" t="s">
        <v>377</v>
      </c>
      <c r="E14" s="13">
        <v>41662</v>
      </c>
      <c r="F14" s="13">
        <v>44482</v>
      </c>
      <c r="G14" s="154"/>
      <c r="H14" s="15">
        <f>DATE(YEAR(F14)+1,MONTH(F14),DAY(F14)-1)</f>
        <v>44846</v>
      </c>
      <c r="I14" s="16">
        <f ca="1">IF(ISBLANK(H14),"",H14-DATE(YEAR(NOW()),MONTH(NOW()),DAY(NOW())))</f>
        <v>276</v>
      </c>
      <c r="J14" s="17" t="str">
        <f ca="1">IF(I14="","",IF(I14&lt;0,"OVERDUE","NOT DUE"))</f>
        <v>NOT DUE</v>
      </c>
      <c r="K14" s="31" t="s">
        <v>1799</v>
      </c>
      <c r="L14" s="20"/>
    </row>
    <row r="15" spans="1:12" ht="36" customHeight="1">
      <c r="A15" s="17" t="s">
        <v>3721</v>
      </c>
      <c r="B15" s="31" t="s">
        <v>2395</v>
      </c>
      <c r="C15" s="31" t="s">
        <v>2396</v>
      </c>
      <c r="D15" s="43" t="s">
        <v>1268</v>
      </c>
      <c r="E15" s="13">
        <v>41662</v>
      </c>
      <c r="F15" s="13">
        <v>43404</v>
      </c>
      <c r="G15" s="154"/>
      <c r="H15" s="15">
        <f>DATE(YEAR(F15)+4,MONTH(F15),DAY(F15)-1)</f>
        <v>44864</v>
      </c>
      <c r="I15" s="16">
        <f t="shared" ca="1" si="0"/>
        <v>294</v>
      </c>
      <c r="J15" s="17" t="str">
        <f t="shared" ca="1" si="1"/>
        <v>NOT DUE</v>
      </c>
      <c r="K15" s="31" t="s">
        <v>1800</v>
      </c>
      <c r="L15" s="20"/>
    </row>
    <row r="16" spans="1:12" ht="36" customHeight="1">
      <c r="A16" s="17" t="s">
        <v>3722</v>
      </c>
      <c r="B16" s="31" t="s">
        <v>2351</v>
      </c>
      <c r="C16" s="31" t="s">
        <v>2397</v>
      </c>
      <c r="D16" s="43" t="s">
        <v>377</v>
      </c>
      <c r="E16" s="13">
        <v>41662</v>
      </c>
      <c r="F16" s="13">
        <v>44482</v>
      </c>
      <c r="G16" s="154"/>
      <c r="H16" s="15">
        <f>DATE(YEAR(F16)+1,MONTH(F16),DAY(F16)-1)</f>
        <v>44846</v>
      </c>
      <c r="I16" s="16">
        <f t="shared" ca="1" si="0"/>
        <v>276</v>
      </c>
      <c r="J16" s="17" t="str">
        <f t="shared" ca="1" si="1"/>
        <v>NOT DUE</v>
      </c>
      <c r="K16" s="31" t="s">
        <v>1801</v>
      </c>
      <c r="L16" s="20"/>
    </row>
    <row r="17" spans="1:12" ht="36" customHeight="1">
      <c r="A17" s="17" t="s">
        <v>3723</v>
      </c>
      <c r="B17" s="31" t="s">
        <v>2398</v>
      </c>
      <c r="C17" s="31" t="s">
        <v>2399</v>
      </c>
      <c r="D17" s="43" t="s">
        <v>377</v>
      </c>
      <c r="E17" s="13">
        <v>41662</v>
      </c>
      <c r="F17" s="13">
        <v>44482</v>
      </c>
      <c r="G17" s="154"/>
      <c r="H17" s="15">
        <f>DATE(YEAR(F17)+1,MONTH(F17),DAY(F17)-1)</f>
        <v>44846</v>
      </c>
      <c r="I17" s="16">
        <f t="shared" ca="1" si="0"/>
        <v>276</v>
      </c>
      <c r="J17" s="17" t="str">
        <f t="shared" ca="1" si="1"/>
        <v>NOT DUE</v>
      </c>
      <c r="K17" s="31" t="s">
        <v>1802</v>
      </c>
      <c r="L17" s="20"/>
    </row>
    <row r="18" spans="1:12" ht="36" customHeight="1">
      <c r="A18" s="17" t="s">
        <v>3724</v>
      </c>
      <c r="B18" s="31" t="s">
        <v>2400</v>
      </c>
      <c r="C18" s="31" t="s">
        <v>2401</v>
      </c>
      <c r="D18" s="43" t="s">
        <v>0</v>
      </c>
      <c r="E18" s="13">
        <v>41662</v>
      </c>
      <c r="F18" s="13">
        <f>'CMP01 Main Air Compressor No.1'!F43</f>
        <v>44544</v>
      </c>
      <c r="G18" s="154"/>
      <c r="H18" s="15">
        <f>DATE(YEAR(F18),MONTH(F18)+3,DAY(F18)-1)</f>
        <v>44633</v>
      </c>
      <c r="I18" s="16">
        <f t="shared" ca="1" si="0"/>
        <v>63</v>
      </c>
      <c r="J18" s="17" t="str">
        <f t="shared" ca="1" si="1"/>
        <v>NOT DUE</v>
      </c>
      <c r="K18" s="31" t="s">
        <v>1802</v>
      </c>
      <c r="L18" s="20"/>
    </row>
    <row r="19" spans="1:12" ht="36" customHeight="1">
      <c r="A19" s="17" t="s">
        <v>3725</v>
      </c>
      <c r="B19" s="31" t="s">
        <v>1765</v>
      </c>
      <c r="C19" s="31" t="s">
        <v>1766</v>
      </c>
      <c r="D19" s="43" t="s">
        <v>1</v>
      </c>
      <c r="E19" s="13">
        <v>41662</v>
      </c>
      <c r="F19" s="13">
        <f>'CMP01 Main Air Compressor No.1'!F33</f>
        <v>44570</v>
      </c>
      <c r="G19" s="154"/>
      <c r="H19" s="15">
        <f>DATE(YEAR(F19),MONTH(F19),DAY(F19)+1)</f>
        <v>44571</v>
      </c>
      <c r="I19" s="16">
        <f t="shared" ca="1" si="0"/>
        <v>1</v>
      </c>
      <c r="J19" s="17" t="str">
        <f t="shared" ca="1" si="1"/>
        <v>NOT DUE</v>
      </c>
      <c r="K19" s="31" t="s">
        <v>1802</v>
      </c>
      <c r="L19" s="20"/>
    </row>
    <row r="20" spans="1:12" ht="36" customHeight="1">
      <c r="A20" s="17" t="s">
        <v>3726</v>
      </c>
      <c r="B20" s="31" t="s">
        <v>1767</v>
      </c>
      <c r="C20" s="31" t="s">
        <v>1768</v>
      </c>
      <c r="D20" s="43" t="s">
        <v>1</v>
      </c>
      <c r="E20" s="13">
        <v>41662</v>
      </c>
      <c r="F20" s="13">
        <f>'CMP01 Main Air Compressor No.1'!F33</f>
        <v>44570</v>
      </c>
      <c r="G20" s="154"/>
      <c r="H20" s="15">
        <f>DATE(YEAR(F20),MONTH(F20),DAY(F20)+1)</f>
        <v>44571</v>
      </c>
      <c r="I20" s="16">
        <f t="shared" ca="1" si="0"/>
        <v>1</v>
      </c>
      <c r="J20" s="17" t="str">
        <f t="shared" ca="1" si="1"/>
        <v>NOT DUE</v>
      </c>
      <c r="K20" s="31" t="s">
        <v>1802</v>
      </c>
      <c r="L20" s="20"/>
    </row>
    <row r="21" spans="1:12" ht="36" customHeight="1">
      <c r="A21" s="17" t="s">
        <v>3727</v>
      </c>
      <c r="B21" s="31" t="s">
        <v>1769</v>
      </c>
      <c r="C21" s="31" t="s">
        <v>1770</v>
      </c>
      <c r="D21" s="43" t="s">
        <v>1</v>
      </c>
      <c r="E21" s="13">
        <v>41662</v>
      </c>
      <c r="F21" s="13">
        <f>'CMP01 Main Air Compressor No.1'!F33</f>
        <v>44570</v>
      </c>
      <c r="G21" s="154"/>
      <c r="H21" s="15">
        <f>DATE(YEAR(F21),MONTH(F21),DAY(F21)+1)</f>
        <v>44571</v>
      </c>
      <c r="I21" s="16">
        <f t="shared" ca="1" si="0"/>
        <v>1</v>
      </c>
      <c r="J21" s="17" t="str">
        <f t="shared" ca="1" si="1"/>
        <v>NOT DUE</v>
      </c>
      <c r="K21" s="31"/>
      <c r="L21" s="20"/>
    </row>
    <row r="22" spans="1:12" ht="36" customHeight="1">
      <c r="A22" s="17" t="s">
        <v>3728</v>
      </c>
      <c r="B22" s="31" t="s">
        <v>1771</v>
      </c>
      <c r="C22" s="31" t="s">
        <v>1772</v>
      </c>
      <c r="D22" s="43" t="s">
        <v>4</v>
      </c>
      <c r="E22" s="13">
        <v>41662</v>
      </c>
      <c r="F22" s="13">
        <f>'CMP01 Main Air Compressor No.1'!F36</f>
        <v>44569</v>
      </c>
      <c r="G22" s="154"/>
      <c r="H22" s="15">
        <f>EDATE(F22-1,1)</f>
        <v>44599</v>
      </c>
      <c r="I22" s="16">
        <f t="shared" ca="1" si="0"/>
        <v>29</v>
      </c>
      <c r="J22" s="17" t="str">
        <f t="shared" ca="1" si="1"/>
        <v>NOT DUE</v>
      </c>
      <c r="K22" s="31" t="s">
        <v>1803</v>
      </c>
      <c r="L22" s="20"/>
    </row>
    <row r="23" spans="1:12" ht="36" customHeight="1">
      <c r="A23" s="17" t="s">
        <v>3729</v>
      </c>
      <c r="B23" s="31" t="s">
        <v>1773</v>
      </c>
      <c r="C23" s="31" t="s">
        <v>1774</v>
      </c>
      <c r="D23" s="43" t="s">
        <v>1</v>
      </c>
      <c r="E23" s="13">
        <v>41662</v>
      </c>
      <c r="F23" s="13">
        <f>'CMP01 Main Air Compressor No.1'!F33</f>
        <v>44570</v>
      </c>
      <c r="G23" s="154"/>
      <c r="H23" s="15">
        <f>DATE(YEAR(F23),MONTH(F23),DAY(F23)+1)</f>
        <v>44571</v>
      </c>
      <c r="I23" s="16">
        <f t="shared" ca="1" si="0"/>
        <v>1</v>
      </c>
      <c r="J23" s="17" t="str">
        <f t="shared" ca="1" si="1"/>
        <v>NOT DUE</v>
      </c>
      <c r="K23" s="31" t="s">
        <v>1803</v>
      </c>
      <c r="L23" s="20"/>
    </row>
    <row r="24" spans="1:12" ht="36" customHeight="1">
      <c r="A24" s="17" t="s">
        <v>3730</v>
      </c>
      <c r="B24" s="31" t="s">
        <v>1775</v>
      </c>
      <c r="C24" s="31" t="s">
        <v>1776</v>
      </c>
      <c r="D24" s="43" t="s">
        <v>1</v>
      </c>
      <c r="E24" s="13">
        <v>41662</v>
      </c>
      <c r="F24" s="13">
        <f>'CMP01 Main Air Compressor No.1'!F33</f>
        <v>44570</v>
      </c>
      <c r="G24" s="154"/>
      <c r="H24" s="15">
        <f>DATE(YEAR(F24),MONTH(F24),DAY(F24)+1)</f>
        <v>44571</v>
      </c>
      <c r="I24" s="16">
        <f t="shared" ca="1" si="0"/>
        <v>1</v>
      </c>
      <c r="J24" s="17" t="str">
        <f t="shared" ca="1" si="1"/>
        <v>NOT DUE</v>
      </c>
      <c r="K24" s="31" t="s">
        <v>1803</v>
      </c>
      <c r="L24" s="20"/>
    </row>
    <row r="25" spans="1:12" ht="36" customHeight="1">
      <c r="A25" s="17" t="s">
        <v>3731</v>
      </c>
      <c r="B25" s="31" t="s">
        <v>1777</v>
      </c>
      <c r="C25" s="31" t="s">
        <v>1778</v>
      </c>
      <c r="D25" s="43" t="s">
        <v>1</v>
      </c>
      <c r="E25" s="13">
        <v>41662</v>
      </c>
      <c r="F25" s="13">
        <f>'CMP01 Main Air Compressor No.1'!F33</f>
        <v>44570</v>
      </c>
      <c r="G25" s="154"/>
      <c r="H25" s="15">
        <f>DATE(YEAR(F25),MONTH(F25),DAY(F25)+1)</f>
        <v>44571</v>
      </c>
      <c r="I25" s="16">
        <f t="shared" ca="1" si="0"/>
        <v>1</v>
      </c>
      <c r="J25" s="17" t="str">
        <f t="shared" ca="1" si="1"/>
        <v>NOT DUE</v>
      </c>
      <c r="K25" s="31" t="s">
        <v>1804</v>
      </c>
      <c r="L25" s="20"/>
    </row>
    <row r="26" spans="1:12" ht="36" customHeight="1">
      <c r="A26" s="17" t="s">
        <v>3732</v>
      </c>
      <c r="B26" s="31" t="s">
        <v>1779</v>
      </c>
      <c r="C26" s="31" t="s">
        <v>1766</v>
      </c>
      <c r="D26" s="43" t="s">
        <v>1</v>
      </c>
      <c r="E26" s="13">
        <v>41662</v>
      </c>
      <c r="F26" s="13">
        <f>'CMP01 Main Air Compressor No.1'!F33</f>
        <v>44570</v>
      </c>
      <c r="G26" s="154"/>
      <c r="H26" s="15">
        <f>DATE(YEAR(F26),MONTH(F26),DAY(F26)+1)</f>
        <v>44571</v>
      </c>
      <c r="I26" s="16">
        <f t="shared" ca="1" si="0"/>
        <v>1</v>
      </c>
      <c r="J26" s="17" t="str">
        <f t="shared" ca="1" si="1"/>
        <v>NOT DUE</v>
      </c>
      <c r="K26" s="31" t="s">
        <v>1804</v>
      </c>
      <c r="L26" s="20"/>
    </row>
    <row r="27" spans="1:12" ht="36" customHeight="1">
      <c r="A27" s="17" t="s">
        <v>3733</v>
      </c>
      <c r="B27" s="31" t="s">
        <v>1780</v>
      </c>
      <c r="C27" s="31" t="s">
        <v>1781</v>
      </c>
      <c r="D27" s="43" t="s">
        <v>0</v>
      </c>
      <c r="E27" s="13">
        <v>41662</v>
      </c>
      <c r="F27" s="13">
        <f>'CMP01 Main Air Compressor No.1'!F43</f>
        <v>44544</v>
      </c>
      <c r="G27" s="154"/>
      <c r="H27" s="15">
        <f>DATE(YEAR(F27),MONTH(F27)+3,DAY(F27)-1)</f>
        <v>44633</v>
      </c>
      <c r="I27" s="16">
        <f t="shared" ca="1" si="0"/>
        <v>63</v>
      </c>
      <c r="J27" s="17" t="str">
        <f t="shared" ca="1" si="1"/>
        <v>NOT DUE</v>
      </c>
      <c r="K27" s="31" t="s">
        <v>1804</v>
      </c>
      <c r="L27" s="20"/>
    </row>
    <row r="28" spans="1:12" ht="36" customHeight="1">
      <c r="A28" s="17" t="s">
        <v>3734</v>
      </c>
      <c r="B28" s="31" t="s">
        <v>1782</v>
      </c>
      <c r="C28" s="31"/>
      <c r="D28" s="43" t="s">
        <v>4</v>
      </c>
      <c r="E28" s="13">
        <v>41662</v>
      </c>
      <c r="F28" s="13">
        <f>'CMP01 Main Air Compressor No.1'!F36</f>
        <v>44569</v>
      </c>
      <c r="G28" s="154"/>
      <c r="H28" s="15">
        <f>EDATE(F28-1,1)</f>
        <v>44599</v>
      </c>
      <c r="I28" s="16">
        <f t="shared" ca="1" si="0"/>
        <v>29</v>
      </c>
      <c r="J28" s="17" t="str">
        <f t="shared" ca="1" si="1"/>
        <v>NOT DUE</v>
      </c>
      <c r="K28" s="31" t="s">
        <v>1805</v>
      </c>
      <c r="L28" s="20"/>
    </row>
    <row r="29" spans="1:12" ht="36" customHeight="1">
      <c r="A29" s="17" t="s">
        <v>3735</v>
      </c>
      <c r="B29" s="31" t="s">
        <v>1783</v>
      </c>
      <c r="C29" s="31" t="s">
        <v>1784</v>
      </c>
      <c r="D29" s="43" t="s">
        <v>0</v>
      </c>
      <c r="E29" s="13">
        <v>41662</v>
      </c>
      <c r="F29" s="13">
        <f>'CMP01 Main Air Compressor No.1'!F43</f>
        <v>44544</v>
      </c>
      <c r="G29" s="154"/>
      <c r="H29" s="15">
        <f>DATE(YEAR(F29),MONTH(F29)+3,DAY(F29)-1)</f>
        <v>44633</v>
      </c>
      <c r="I29" s="16">
        <f t="shared" ca="1" si="0"/>
        <v>63</v>
      </c>
      <c r="J29" s="17" t="str">
        <f t="shared" ca="1" si="1"/>
        <v>NOT DUE</v>
      </c>
      <c r="K29" s="31" t="s">
        <v>1805</v>
      </c>
      <c r="L29" s="20"/>
    </row>
    <row r="30" spans="1:12" ht="36" customHeight="1">
      <c r="A30" s="17" t="s">
        <v>3736</v>
      </c>
      <c r="B30" s="31" t="s">
        <v>2355</v>
      </c>
      <c r="C30" s="31"/>
      <c r="D30" s="43" t="s">
        <v>1</v>
      </c>
      <c r="E30" s="13">
        <v>41662</v>
      </c>
      <c r="F30" s="13">
        <f>'CMP01 Main Air Compressor No.1'!F33</f>
        <v>44570</v>
      </c>
      <c r="G30" s="154"/>
      <c r="H30" s="15">
        <f>DATE(YEAR(F30),MONTH(F30),DAY(F30)+1)</f>
        <v>44571</v>
      </c>
      <c r="I30" s="16">
        <f t="shared" ca="1" si="0"/>
        <v>1</v>
      </c>
      <c r="J30" s="17" t="str">
        <f t="shared" ca="1" si="1"/>
        <v>NOT DUE</v>
      </c>
      <c r="K30" s="31"/>
      <c r="L30" s="20"/>
    </row>
    <row r="31" spans="1:12" ht="36" customHeight="1">
      <c r="A31" s="17" t="s">
        <v>3737</v>
      </c>
      <c r="B31" s="31" t="s">
        <v>1785</v>
      </c>
      <c r="C31" s="31" t="s">
        <v>1786</v>
      </c>
      <c r="D31" s="43" t="s">
        <v>377</v>
      </c>
      <c r="E31" s="13">
        <v>41662</v>
      </c>
      <c r="F31" s="13">
        <v>44482</v>
      </c>
      <c r="G31" s="154"/>
      <c r="H31" s="15">
        <f t="shared" ref="H31:H36" si="2">DATE(YEAR(F31)+1,MONTH(F31),DAY(F31)-1)</f>
        <v>44846</v>
      </c>
      <c r="I31" s="16">
        <f t="shared" ca="1" si="0"/>
        <v>276</v>
      </c>
      <c r="J31" s="17" t="str">
        <f t="shared" ca="1" si="1"/>
        <v>NOT DUE</v>
      </c>
      <c r="K31" s="31"/>
      <c r="L31" s="20"/>
    </row>
    <row r="32" spans="1:12" ht="36" customHeight="1">
      <c r="A32" s="17" t="s">
        <v>3738</v>
      </c>
      <c r="B32" s="31" t="s">
        <v>1787</v>
      </c>
      <c r="C32" s="31" t="s">
        <v>1788</v>
      </c>
      <c r="D32" s="43" t="s">
        <v>377</v>
      </c>
      <c r="E32" s="13">
        <v>41662</v>
      </c>
      <c r="F32" s="13">
        <v>44482</v>
      </c>
      <c r="G32" s="154"/>
      <c r="H32" s="15">
        <f t="shared" si="2"/>
        <v>44846</v>
      </c>
      <c r="I32" s="16">
        <f t="shared" ca="1" si="0"/>
        <v>276</v>
      </c>
      <c r="J32" s="17" t="str">
        <f t="shared" ca="1" si="1"/>
        <v>NOT DUE</v>
      </c>
      <c r="K32" s="31"/>
      <c r="L32" s="20"/>
    </row>
    <row r="33" spans="1:12" ht="36" customHeight="1">
      <c r="A33" s="17" t="s">
        <v>3739</v>
      </c>
      <c r="B33" s="31" t="s">
        <v>1789</v>
      </c>
      <c r="C33" s="31" t="s">
        <v>1790</v>
      </c>
      <c r="D33" s="43" t="s">
        <v>377</v>
      </c>
      <c r="E33" s="13">
        <v>41662</v>
      </c>
      <c r="F33" s="13">
        <v>44482</v>
      </c>
      <c r="G33" s="154"/>
      <c r="H33" s="15">
        <f t="shared" si="2"/>
        <v>44846</v>
      </c>
      <c r="I33" s="16">
        <f t="shared" ca="1" si="0"/>
        <v>276</v>
      </c>
      <c r="J33" s="17" t="str">
        <f t="shared" ca="1" si="1"/>
        <v>NOT DUE</v>
      </c>
      <c r="K33" s="31"/>
      <c r="L33" s="20"/>
    </row>
    <row r="34" spans="1:12" ht="36" customHeight="1">
      <c r="A34" s="17" t="s">
        <v>3740</v>
      </c>
      <c r="B34" s="31" t="s">
        <v>1791</v>
      </c>
      <c r="C34" s="31" t="s">
        <v>1792</v>
      </c>
      <c r="D34" s="43" t="s">
        <v>377</v>
      </c>
      <c r="E34" s="13">
        <v>41662</v>
      </c>
      <c r="F34" s="13">
        <v>44482</v>
      </c>
      <c r="G34" s="154"/>
      <c r="H34" s="15">
        <f t="shared" si="2"/>
        <v>44846</v>
      </c>
      <c r="I34" s="16">
        <f t="shared" ca="1" si="0"/>
        <v>276</v>
      </c>
      <c r="J34" s="17" t="str">
        <f t="shared" ca="1" si="1"/>
        <v>NOT DUE</v>
      </c>
      <c r="K34" s="31"/>
      <c r="L34" s="20"/>
    </row>
    <row r="35" spans="1:12" ht="36" customHeight="1">
      <c r="A35" s="17" t="s">
        <v>3741</v>
      </c>
      <c r="B35" s="31" t="s">
        <v>1793</v>
      </c>
      <c r="C35" s="31" t="s">
        <v>1794</v>
      </c>
      <c r="D35" s="43" t="s">
        <v>377</v>
      </c>
      <c r="E35" s="13">
        <v>41662</v>
      </c>
      <c r="F35" s="13">
        <v>44482</v>
      </c>
      <c r="G35" s="154"/>
      <c r="H35" s="15">
        <f t="shared" si="2"/>
        <v>44846</v>
      </c>
      <c r="I35" s="16">
        <f t="shared" ca="1" si="0"/>
        <v>276</v>
      </c>
      <c r="J35" s="17" t="str">
        <f t="shared" ca="1" si="1"/>
        <v>NOT DUE</v>
      </c>
      <c r="K35" s="31"/>
      <c r="L35" s="20"/>
    </row>
    <row r="36" spans="1:12" ht="36" customHeight="1">
      <c r="A36" s="17" t="s">
        <v>3742</v>
      </c>
      <c r="B36" s="31" t="s">
        <v>1806</v>
      </c>
      <c r="C36" s="31" t="s">
        <v>1807</v>
      </c>
      <c r="D36" s="43" t="s">
        <v>377</v>
      </c>
      <c r="E36" s="13">
        <v>41662</v>
      </c>
      <c r="F36" s="13">
        <v>44482</v>
      </c>
      <c r="G36" s="154"/>
      <c r="H36" s="15">
        <f t="shared" si="2"/>
        <v>44846</v>
      </c>
      <c r="I36" s="16">
        <f t="shared" ca="1" si="0"/>
        <v>276</v>
      </c>
      <c r="J36" s="17" t="str">
        <f t="shared" ca="1" si="1"/>
        <v>NOT DUE</v>
      </c>
      <c r="K36" s="31"/>
      <c r="L36" s="20"/>
    </row>
    <row r="37" spans="1:12" ht="15.75" customHeight="1">
      <c r="B37" s="448" t="s">
        <v>4497</v>
      </c>
      <c r="C37" s="448"/>
    </row>
    <row r="38" spans="1:12" ht="15.75" customHeight="1">
      <c r="B38" s="448"/>
      <c r="C38" s="448"/>
    </row>
    <row r="39" spans="1:12">
      <c r="A39"/>
      <c r="C39" s="224"/>
      <c r="D39"/>
    </row>
    <row r="40" spans="1:12">
      <c r="A40"/>
      <c r="C40" s="224"/>
      <c r="D40"/>
    </row>
    <row r="41" spans="1:12">
      <c r="A41"/>
      <c r="C41" s="224"/>
      <c r="D41"/>
    </row>
    <row r="42" spans="1:12">
      <c r="A42"/>
      <c r="B42" s="255" t="s">
        <v>5143</v>
      </c>
      <c r="C42"/>
      <c r="D42" s="255" t="s">
        <v>5144</v>
      </c>
      <c r="H42" s="255" t="s">
        <v>5145</v>
      </c>
    </row>
    <row r="43" spans="1:12">
      <c r="A43"/>
      <c r="C43"/>
      <c r="D43"/>
    </row>
    <row r="44" spans="1:12">
      <c r="A44"/>
      <c r="C44" s="374" t="s">
        <v>5303</v>
      </c>
      <c r="D44"/>
      <c r="E44" s="380" t="s">
        <v>5304</v>
      </c>
      <c r="F44" s="380"/>
      <c r="G44" s="380"/>
      <c r="I44" s="446" t="s">
        <v>5292</v>
      </c>
      <c r="J44" s="446"/>
      <c r="K44" s="446"/>
    </row>
    <row r="45" spans="1:12">
      <c r="A45"/>
      <c r="C45" s="254" t="s">
        <v>5146</v>
      </c>
      <c r="D45"/>
      <c r="E45" s="381" t="s">
        <v>5147</v>
      </c>
      <c r="F45" s="381"/>
      <c r="G45" s="381"/>
      <c r="I45" s="381" t="s">
        <v>5148</v>
      </c>
      <c r="J45" s="381"/>
      <c r="K45" s="381"/>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B37:C38"/>
  </mergeCells>
  <conditionalFormatting sqref="J7:J36">
    <cfRule type="cellIs" dxfId="44"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C00000"/>
  </sheetPr>
  <dimension ref="A1:L47"/>
  <sheetViews>
    <sheetView topLeftCell="B10" workbookViewId="0">
      <selection activeCell="F13" sqref="F13"/>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2406</v>
      </c>
      <c r="D3" s="384" t="s">
        <v>12</v>
      </c>
      <c r="E3" s="384"/>
      <c r="F3" s="5" t="s">
        <v>3646</v>
      </c>
    </row>
    <row r="4" spans="1:12" ht="18" customHeight="1">
      <c r="A4" s="382" t="s">
        <v>77</v>
      </c>
      <c r="B4" s="382"/>
      <c r="C4" s="37" t="s">
        <v>2407</v>
      </c>
      <c r="D4" s="384" t="s">
        <v>15</v>
      </c>
      <c r="E4" s="384"/>
      <c r="F4" s="27"/>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3647</v>
      </c>
      <c r="B8" s="31" t="s">
        <v>2382</v>
      </c>
      <c r="C8" s="31" t="s">
        <v>2383</v>
      </c>
      <c r="D8" s="43" t="s">
        <v>377</v>
      </c>
      <c r="E8" s="13">
        <v>41662</v>
      </c>
      <c r="F8" s="13">
        <v>44476</v>
      </c>
      <c r="G8" s="154"/>
      <c r="H8" s="15">
        <f>DATE(YEAR(F8)+1,MONTH(F8),DAY(F8)-1)</f>
        <v>44840</v>
      </c>
      <c r="I8" s="16">
        <f t="shared" ref="I8:I40" ca="1" si="0">IF(ISBLANK(H8),"",H8-DATE(YEAR(NOW()),MONTH(NOW()),DAY(NOW())))</f>
        <v>270</v>
      </c>
      <c r="J8" s="17" t="str">
        <f t="shared" ref="J8:J40" ca="1" si="1">IF(I8="","",IF(I8&lt;0,"OVERDUE","NOT DUE"))</f>
        <v>NOT DUE</v>
      </c>
      <c r="K8" s="31" t="s">
        <v>2402</v>
      </c>
      <c r="L8" s="20"/>
    </row>
    <row r="9" spans="1:12" ht="36" customHeight="1">
      <c r="A9" s="17" t="s">
        <v>3648</v>
      </c>
      <c r="B9" s="31" t="s">
        <v>2384</v>
      </c>
      <c r="C9" s="31" t="s">
        <v>2385</v>
      </c>
      <c r="D9" s="43" t="s">
        <v>1268</v>
      </c>
      <c r="E9" s="13">
        <v>41662</v>
      </c>
      <c r="F9" s="13">
        <v>43404</v>
      </c>
      <c r="G9" s="154"/>
      <c r="H9" s="15">
        <f>DATE(YEAR(F9)+4,MONTH(F9),DAY(F9)-1)</f>
        <v>44864</v>
      </c>
      <c r="I9" s="16">
        <f t="shared" ca="1" si="0"/>
        <v>294</v>
      </c>
      <c r="J9" s="17" t="str">
        <f t="shared" ca="1" si="1"/>
        <v>NOT DUE</v>
      </c>
      <c r="K9" s="31"/>
      <c r="L9" s="20"/>
    </row>
    <row r="10" spans="1:12" ht="36" customHeight="1">
      <c r="A10" s="17" t="s">
        <v>3649</v>
      </c>
      <c r="B10" s="31" t="s">
        <v>2338</v>
      </c>
      <c r="C10" s="31" t="s">
        <v>2386</v>
      </c>
      <c r="D10" s="43" t="s">
        <v>0</v>
      </c>
      <c r="E10" s="13">
        <v>41662</v>
      </c>
      <c r="F10" s="13">
        <v>44569</v>
      </c>
      <c r="G10" s="154"/>
      <c r="H10" s="15">
        <f>DATE(YEAR(F10),MONTH(F10)+3,DAY(F10)-1)</f>
        <v>44658</v>
      </c>
      <c r="I10" s="16">
        <f t="shared" ca="1" si="0"/>
        <v>88</v>
      </c>
      <c r="J10" s="17" t="str">
        <f t="shared" ca="1" si="1"/>
        <v>NOT DUE</v>
      </c>
      <c r="K10" s="31"/>
      <c r="L10" s="20"/>
    </row>
    <row r="11" spans="1:12" ht="36" customHeight="1">
      <c r="A11" s="17" t="s">
        <v>3650</v>
      </c>
      <c r="B11" s="31" t="s">
        <v>2340</v>
      </c>
      <c r="C11" s="31" t="s">
        <v>2387</v>
      </c>
      <c r="D11" s="43" t="s">
        <v>377</v>
      </c>
      <c r="E11" s="13" t="s">
        <v>4456</v>
      </c>
      <c r="F11" s="13"/>
      <c r="G11" s="154"/>
      <c r="H11" s="15">
        <f>DATE(YEAR(F11)+1,MONTH(F11),DAY(F11)-1)</f>
        <v>365</v>
      </c>
      <c r="I11" s="16"/>
      <c r="J11" s="17"/>
      <c r="K11" s="31"/>
      <c r="L11" s="20" t="s">
        <v>4495</v>
      </c>
    </row>
    <row r="12" spans="1:12" ht="36" customHeight="1">
      <c r="A12" s="17" t="s">
        <v>3651</v>
      </c>
      <c r="B12" s="31" t="s">
        <v>2340</v>
      </c>
      <c r="C12" s="31" t="s">
        <v>2388</v>
      </c>
      <c r="D12" s="43" t="s">
        <v>1268</v>
      </c>
      <c r="E12" s="13" t="s">
        <v>4456</v>
      </c>
      <c r="F12" s="13"/>
      <c r="G12" s="154"/>
      <c r="H12" s="15">
        <f>DATE(YEAR(F12)+4,MONTH(F12),DAY(F12)-1)</f>
        <v>1460</v>
      </c>
      <c r="I12" s="16"/>
      <c r="J12" s="17"/>
      <c r="K12" s="31" t="s">
        <v>2403</v>
      </c>
      <c r="L12" s="20" t="s">
        <v>4495</v>
      </c>
    </row>
    <row r="13" spans="1:12" ht="36" customHeight="1">
      <c r="A13" s="17" t="s">
        <v>3652</v>
      </c>
      <c r="B13" s="31" t="s">
        <v>2389</v>
      </c>
      <c r="C13" s="31" t="s">
        <v>2390</v>
      </c>
      <c r="D13" s="43" t="s">
        <v>0</v>
      </c>
      <c r="E13" s="13" t="s">
        <v>4456</v>
      </c>
      <c r="F13" s="13"/>
      <c r="G13" s="154"/>
      <c r="H13" s="15">
        <f>DATE(YEAR(F13),MONTH(F13)+3,DAY(F13)-1)</f>
        <v>90</v>
      </c>
      <c r="I13" s="16"/>
      <c r="J13" s="17"/>
      <c r="K13" s="31"/>
      <c r="L13" s="20" t="s">
        <v>4496</v>
      </c>
    </row>
    <row r="14" spans="1:12" ht="36" customHeight="1">
      <c r="A14" s="17" t="s">
        <v>3653</v>
      </c>
      <c r="B14" s="31" t="s">
        <v>2389</v>
      </c>
      <c r="C14" s="31" t="s">
        <v>2388</v>
      </c>
      <c r="D14" s="43" t="s">
        <v>377</v>
      </c>
      <c r="E14" s="13" t="s">
        <v>4456</v>
      </c>
      <c r="F14" s="13"/>
      <c r="G14" s="154"/>
      <c r="H14" s="15">
        <f>DATE(YEAR(F14)+1,MONTH(F14),DAY(F14)-1)</f>
        <v>365</v>
      </c>
      <c r="I14" s="16"/>
      <c r="J14" s="17"/>
      <c r="K14" s="31"/>
      <c r="L14" s="20" t="s">
        <v>4496</v>
      </c>
    </row>
    <row r="15" spans="1:12" ht="36" customHeight="1">
      <c r="A15" s="17" t="s">
        <v>3654</v>
      </c>
      <c r="B15" s="31" t="s">
        <v>2343</v>
      </c>
      <c r="C15" s="31" t="s">
        <v>2391</v>
      </c>
      <c r="D15" s="43" t="s">
        <v>1268</v>
      </c>
      <c r="E15" s="13">
        <v>41662</v>
      </c>
      <c r="F15" s="13">
        <v>43404</v>
      </c>
      <c r="G15" s="154"/>
      <c r="H15" s="15">
        <f>DATE(YEAR(F15)+4,MONTH(F15),DAY(F15)-1)</f>
        <v>44864</v>
      </c>
      <c r="I15" s="16">
        <f t="shared" ca="1" si="0"/>
        <v>294</v>
      </c>
      <c r="J15" s="17" t="str">
        <f t="shared" ca="1" si="1"/>
        <v>NOT DUE</v>
      </c>
      <c r="K15" s="31" t="s">
        <v>2404</v>
      </c>
      <c r="L15" s="20"/>
    </row>
    <row r="16" spans="1:12" ht="36" customHeight="1">
      <c r="A16" s="17" t="s">
        <v>3655</v>
      </c>
      <c r="B16" s="31" t="s">
        <v>2346</v>
      </c>
      <c r="C16" s="31" t="s">
        <v>2392</v>
      </c>
      <c r="D16" s="43" t="s">
        <v>377</v>
      </c>
      <c r="E16" s="13">
        <v>41662</v>
      </c>
      <c r="F16" s="13">
        <v>44476</v>
      </c>
      <c r="G16" s="154"/>
      <c r="H16" s="15">
        <f>DATE(YEAR(F16)+1,MONTH(F16),DAY(F16)-1)</f>
        <v>44840</v>
      </c>
      <c r="I16" s="16">
        <f t="shared" ca="1" si="0"/>
        <v>270</v>
      </c>
      <c r="J16" s="17" t="str">
        <f t="shared" ca="1" si="1"/>
        <v>NOT DUE</v>
      </c>
      <c r="K16" s="31" t="s">
        <v>1797</v>
      </c>
      <c r="L16" s="20"/>
    </row>
    <row r="17" spans="1:12" ht="36" customHeight="1">
      <c r="A17" s="17" t="s">
        <v>3656</v>
      </c>
      <c r="B17" s="31" t="s">
        <v>2346</v>
      </c>
      <c r="C17" s="31" t="s">
        <v>2393</v>
      </c>
      <c r="D17" s="43" t="s">
        <v>1268</v>
      </c>
      <c r="E17" s="13">
        <v>41662</v>
      </c>
      <c r="F17" s="13">
        <v>43404</v>
      </c>
      <c r="G17" s="154"/>
      <c r="H17" s="15">
        <f>DATE(YEAR(F17)+4,MONTH(F17),DAY(F17)-1)</f>
        <v>44864</v>
      </c>
      <c r="I17" s="16">
        <f t="shared" ca="1" si="0"/>
        <v>294</v>
      </c>
      <c r="J17" s="17" t="str">
        <f t="shared" ca="1" si="1"/>
        <v>NOT DUE</v>
      </c>
      <c r="K17" s="31" t="s">
        <v>1798</v>
      </c>
      <c r="L17" s="20"/>
    </row>
    <row r="18" spans="1:12" ht="36" customHeight="1">
      <c r="A18" s="17" t="s">
        <v>3657</v>
      </c>
      <c r="B18" s="31" t="s">
        <v>571</v>
      </c>
      <c r="C18" s="31" t="s">
        <v>2394</v>
      </c>
      <c r="D18" s="43" t="s">
        <v>377</v>
      </c>
      <c r="E18" s="13">
        <v>41662</v>
      </c>
      <c r="F18" s="13">
        <v>44476</v>
      </c>
      <c r="G18" s="154"/>
      <c r="H18" s="15">
        <f>DATE(YEAR(F18)+1,MONTH(F18),DAY(F18)-1)</f>
        <v>44840</v>
      </c>
      <c r="I18" s="16">
        <f t="shared" ca="1" si="0"/>
        <v>270</v>
      </c>
      <c r="J18" s="17" t="str">
        <f t="shared" ca="1" si="1"/>
        <v>NOT DUE</v>
      </c>
      <c r="K18" s="31" t="s">
        <v>1799</v>
      </c>
      <c r="L18" s="20"/>
    </row>
    <row r="19" spans="1:12" ht="36" customHeight="1">
      <c r="A19" s="17" t="s">
        <v>3658</v>
      </c>
      <c r="B19" s="31" t="s">
        <v>2395</v>
      </c>
      <c r="C19" s="31" t="s">
        <v>2396</v>
      </c>
      <c r="D19" s="43" t="s">
        <v>1268</v>
      </c>
      <c r="E19" s="13">
        <v>41662</v>
      </c>
      <c r="F19" s="13">
        <v>43404</v>
      </c>
      <c r="G19" s="154"/>
      <c r="H19" s="15">
        <f>DATE(YEAR(F19)+4,MONTH(F19),DAY(F19)-1)</f>
        <v>44864</v>
      </c>
      <c r="I19" s="16">
        <f t="shared" ca="1" si="0"/>
        <v>294</v>
      </c>
      <c r="J19" s="17" t="str">
        <f t="shared" ca="1" si="1"/>
        <v>NOT DUE</v>
      </c>
      <c r="K19" s="31" t="s">
        <v>1800</v>
      </c>
      <c r="L19" s="20"/>
    </row>
    <row r="20" spans="1:12" ht="36" customHeight="1">
      <c r="A20" s="17" t="s">
        <v>3659</v>
      </c>
      <c r="B20" s="31" t="s">
        <v>2351</v>
      </c>
      <c r="C20" s="31" t="s">
        <v>2397</v>
      </c>
      <c r="D20" s="43" t="s">
        <v>377</v>
      </c>
      <c r="E20" s="13">
        <v>41662</v>
      </c>
      <c r="F20" s="13">
        <v>44476</v>
      </c>
      <c r="G20" s="154"/>
      <c r="H20" s="15">
        <f>DATE(YEAR(F20)+1,MONTH(F20),DAY(F20)-1)</f>
        <v>44840</v>
      </c>
      <c r="I20" s="16">
        <f t="shared" ca="1" si="0"/>
        <v>270</v>
      </c>
      <c r="J20" s="17" t="str">
        <f t="shared" ca="1" si="1"/>
        <v>NOT DUE</v>
      </c>
      <c r="K20" s="31" t="s">
        <v>1801</v>
      </c>
      <c r="L20" s="20"/>
    </row>
    <row r="21" spans="1:12" ht="36" customHeight="1">
      <c r="A21" s="17" t="s">
        <v>3660</v>
      </c>
      <c r="B21" s="31" t="s">
        <v>2398</v>
      </c>
      <c r="C21" s="31" t="s">
        <v>2399</v>
      </c>
      <c r="D21" s="43" t="s">
        <v>377</v>
      </c>
      <c r="E21" s="13">
        <v>41662</v>
      </c>
      <c r="F21" s="13">
        <v>44476</v>
      </c>
      <c r="G21" s="154"/>
      <c r="H21" s="15">
        <f>DATE(YEAR(F21)+1,MONTH(F21),DAY(F21)-1)</f>
        <v>44840</v>
      </c>
      <c r="I21" s="16">
        <f t="shared" ca="1" si="0"/>
        <v>270</v>
      </c>
      <c r="J21" s="17" t="str">
        <f t="shared" ca="1" si="1"/>
        <v>NOT DUE</v>
      </c>
      <c r="K21" s="31" t="s">
        <v>1802</v>
      </c>
      <c r="L21" s="20"/>
    </row>
    <row r="22" spans="1:12" ht="36" customHeight="1">
      <c r="A22" s="17" t="s">
        <v>3661</v>
      </c>
      <c r="B22" s="31" t="s">
        <v>2400</v>
      </c>
      <c r="C22" s="31" t="s">
        <v>2401</v>
      </c>
      <c r="D22" s="43" t="s">
        <v>0</v>
      </c>
      <c r="E22" s="13">
        <v>41662</v>
      </c>
      <c r="F22" s="13">
        <f>'CMP01 Main Air Compressor No.1'!F43</f>
        <v>44544</v>
      </c>
      <c r="G22" s="154"/>
      <c r="H22" s="15">
        <f>DATE(YEAR(F22),MONTH(F22)+3,DAY(F22)-1)</f>
        <v>44633</v>
      </c>
      <c r="I22" s="16">
        <f t="shared" ca="1" si="0"/>
        <v>63</v>
      </c>
      <c r="J22" s="17" t="str">
        <f t="shared" ca="1" si="1"/>
        <v>NOT DUE</v>
      </c>
      <c r="K22" s="31" t="s">
        <v>1802</v>
      </c>
      <c r="L22" s="20"/>
    </row>
    <row r="23" spans="1:12" ht="36" customHeight="1">
      <c r="A23" s="17" t="s">
        <v>3662</v>
      </c>
      <c r="B23" s="31" t="s">
        <v>1765</v>
      </c>
      <c r="C23" s="31" t="s">
        <v>1766</v>
      </c>
      <c r="D23" s="43" t="s">
        <v>1</v>
      </c>
      <c r="E23" s="13">
        <v>41662</v>
      </c>
      <c r="F23" s="13">
        <f>'CMP01 Main Air Compressor No.1'!F33</f>
        <v>44570</v>
      </c>
      <c r="G23" s="154"/>
      <c r="H23" s="15">
        <f>DATE(YEAR(F23),MONTH(F23),DAY(F23)+1)</f>
        <v>44571</v>
      </c>
      <c r="I23" s="16">
        <f t="shared" ca="1" si="0"/>
        <v>1</v>
      </c>
      <c r="J23" s="17" t="str">
        <f t="shared" ca="1" si="1"/>
        <v>NOT DUE</v>
      </c>
      <c r="K23" s="31" t="s">
        <v>1802</v>
      </c>
      <c r="L23" s="20"/>
    </row>
    <row r="24" spans="1:12" ht="36" customHeight="1">
      <c r="A24" s="17" t="s">
        <v>3663</v>
      </c>
      <c r="B24" s="31" t="s">
        <v>1767</v>
      </c>
      <c r="C24" s="31" t="s">
        <v>1768</v>
      </c>
      <c r="D24" s="43" t="s">
        <v>1</v>
      </c>
      <c r="E24" s="13">
        <v>41662</v>
      </c>
      <c r="F24" s="13">
        <f>'CMP01 Main Air Compressor No.1'!F33</f>
        <v>44570</v>
      </c>
      <c r="G24" s="154"/>
      <c r="H24" s="15">
        <f>DATE(YEAR(F24),MONTH(F24),DAY(F24)+1)</f>
        <v>44571</v>
      </c>
      <c r="I24" s="16">
        <f t="shared" ca="1" si="0"/>
        <v>1</v>
      </c>
      <c r="J24" s="17" t="str">
        <f t="shared" ca="1" si="1"/>
        <v>NOT DUE</v>
      </c>
      <c r="K24" s="31" t="s">
        <v>1802</v>
      </c>
      <c r="L24" s="20"/>
    </row>
    <row r="25" spans="1:12" ht="36" customHeight="1">
      <c r="A25" s="17" t="s">
        <v>3664</v>
      </c>
      <c r="B25" s="31" t="s">
        <v>1769</v>
      </c>
      <c r="C25" s="31" t="s">
        <v>1770</v>
      </c>
      <c r="D25" s="43" t="s">
        <v>1</v>
      </c>
      <c r="E25" s="13">
        <v>41662</v>
      </c>
      <c r="F25" s="13">
        <f>'CMP01 Main Air Compressor No.1'!F33</f>
        <v>44570</v>
      </c>
      <c r="G25" s="154"/>
      <c r="H25" s="15">
        <f>DATE(YEAR(F25),MONTH(F25),DAY(F25)+1)</f>
        <v>44571</v>
      </c>
      <c r="I25" s="16">
        <f t="shared" ca="1" si="0"/>
        <v>1</v>
      </c>
      <c r="J25" s="17" t="str">
        <f t="shared" ca="1" si="1"/>
        <v>NOT DUE</v>
      </c>
      <c r="K25" s="31"/>
      <c r="L25" s="20"/>
    </row>
    <row r="26" spans="1:12" ht="36" customHeight="1">
      <c r="A26" s="17" t="s">
        <v>3665</v>
      </c>
      <c r="B26" s="31" t="s">
        <v>1771</v>
      </c>
      <c r="C26" s="31" t="s">
        <v>1772</v>
      </c>
      <c r="D26" s="43" t="s">
        <v>4</v>
      </c>
      <c r="E26" s="13">
        <v>41662</v>
      </c>
      <c r="F26" s="13">
        <f>'CMP01 Main Air Compressor No.1'!F36</f>
        <v>44569</v>
      </c>
      <c r="G26" s="154"/>
      <c r="H26" s="15">
        <f>EDATE(F26-1,1)</f>
        <v>44599</v>
      </c>
      <c r="I26" s="16">
        <f t="shared" ca="1" si="0"/>
        <v>29</v>
      </c>
      <c r="J26" s="17" t="str">
        <f t="shared" ca="1" si="1"/>
        <v>NOT DUE</v>
      </c>
      <c r="K26" s="31" t="s">
        <v>1803</v>
      </c>
      <c r="L26" s="20"/>
    </row>
    <row r="27" spans="1:12" ht="36" customHeight="1">
      <c r="A27" s="17" t="s">
        <v>3666</v>
      </c>
      <c r="B27" s="31" t="s">
        <v>1773</v>
      </c>
      <c r="C27" s="31" t="s">
        <v>1774</v>
      </c>
      <c r="D27" s="43" t="s">
        <v>1</v>
      </c>
      <c r="E27" s="13">
        <v>41662</v>
      </c>
      <c r="F27" s="13">
        <f>'CMP01 Main Air Compressor No.1'!F33</f>
        <v>44570</v>
      </c>
      <c r="G27" s="154"/>
      <c r="H27" s="15">
        <f>DATE(YEAR(F27),MONTH(F27),DAY(F27)+1)</f>
        <v>44571</v>
      </c>
      <c r="I27" s="16">
        <f t="shared" ca="1" si="0"/>
        <v>1</v>
      </c>
      <c r="J27" s="17" t="str">
        <f t="shared" ca="1" si="1"/>
        <v>NOT DUE</v>
      </c>
      <c r="K27" s="31" t="s">
        <v>1803</v>
      </c>
      <c r="L27" s="20"/>
    </row>
    <row r="28" spans="1:12" ht="36" customHeight="1">
      <c r="A28" s="17" t="s">
        <v>3667</v>
      </c>
      <c r="B28" s="31" t="s">
        <v>1775</v>
      </c>
      <c r="C28" s="31" t="s">
        <v>1776</v>
      </c>
      <c r="D28" s="43" t="s">
        <v>1</v>
      </c>
      <c r="E28" s="13">
        <v>41662</v>
      </c>
      <c r="F28" s="13">
        <f>'CMP01 Main Air Compressor No.1'!F33</f>
        <v>44570</v>
      </c>
      <c r="G28" s="154"/>
      <c r="H28" s="15">
        <f>DATE(YEAR(F28),MONTH(F28),DAY(F28)+1)</f>
        <v>44571</v>
      </c>
      <c r="I28" s="16">
        <f t="shared" ca="1" si="0"/>
        <v>1</v>
      </c>
      <c r="J28" s="17" t="str">
        <f t="shared" ca="1" si="1"/>
        <v>NOT DUE</v>
      </c>
      <c r="K28" s="31" t="s">
        <v>1803</v>
      </c>
      <c r="L28" s="20"/>
    </row>
    <row r="29" spans="1:12" ht="36" customHeight="1">
      <c r="A29" s="17" t="s">
        <v>3668</v>
      </c>
      <c r="B29" s="31" t="s">
        <v>1777</v>
      </c>
      <c r="C29" s="31" t="s">
        <v>1778</v>
      </c>
      <c r="D29" s="43" t="s">
        <v>1</v>
      </c>
      <c r="E29" s="13">
        <v>41662</v>
      </c>
      <c r="F29" s="13">
        <f>'CMP01 Main Air Compressor No.1'!F33</f>
        <v>44570</v>
      </c>
      <c r="G29" s="154"/>
      <c r="H29" s="15">
        <f>DATE(YEAR(F29),MONTH(F29),DAY(F29)+1)</f>
        <v>44571</v>
      </c>
      <c r="I29" s="16">
        <f t="shared" ca="1" si="0"/>
        <v>1</v>
      </c>
      <c r="J29" s="17" t="str">
        <f t="shared" ca="1" si="1"/>
        <v>NOT DUE</v>
      </c>
      <c r="K29" s="31" t="s">
        <v>1804</v>
      </c>
      <c r="L29" s="20"/>
    </row>
    <row r="30" spans="1:12" ht="36" customHeight="1">
      <c r="A30" s="17" t="s">
        <v>3669</v>
      </c>
      <c r="B30" s="31" t="s">
        <v>1779</v>
      </c>
      <c r="C30" s="31" t="s">
        <v>1766</v>
      </c>
      <c r="D30" s="43" t="s">
        <v>1</v>
      </c>
      <c r="E30" s="13">
        <v>41662</v>
      </c>
      <c r="F30" s="13">
        <f>'CMP01 Main Air Compressor No.1'!F33</f>
        <v>44570</v>
      </c>
      <c r="G30" s="154"/>
      <c r="H30" s="15">
        <f>DATE(YEAR(F30),MONTH(F30),DAY(F30)+1)</f>
        <v>44571</v>
      </c>
      <c r="I30" s="16">
        <f t="shared" ca="1" si="0"/>
        <v>1</v>
      </c>
      <c r="J30" s="17" t="str">
        <f t="shared" ca="1" si="1"/>
        <v>NOT DUE</v>
      </c>
      <c r="K30" s="31" t="s">
        <v>1804</v>
      </c>
      <c r="L30" s="20"/>
    </row>
    <row r="31" spans="1:12" ht="36" customHeight="1">
      <c r="A31" s="17" t="s">
        <v>3670</v>
      </c>
      <c r="B31" s="31" t="s">
        <v>1780</v>
      </c>
      <c r="C31" s="31" t="s">
        <v>1781</v>
      </c>
      <c r="D31" s="43" t="s">
        <v>0</v>
      </c>
      <c r="E31" s="13">
        <v>41662</v>
      </c>
      <c r="F31" s="13">
        <f>'CMP01 Main Air Compressor No.1'!F43</f>
        <v>44544</v>
      </c>
      <c r="G31" s="154"/>
      <c r="H31" s="15">
        <f>DATE(YEAR(F31),MONTH(F31)+3,DAY(F31)-1)</f>
        <v>44633</v>
      </c>
      <c r="I31" s="16">
        <f t="shared" ca="1" si="0"/>
        <v>63</v>
      </c>
      <c r="J31" s="17" t="str">
        <f t="shared" ca="1" si="1"/>
        <v>NOT DUE</v>
      </c>
      <c r="K31" s="31" t="s">
        <v>1804</v>
      </c>
      <c r="L31" s="20"/>
    </row>
    <row r="32" spans="1:12" ht="36" customHeight="1">
      <c r="A32" s="17" t="s">
        <v>3671</v>
      </c>
      <c r="B32" s="31" t="s">
        <v>1782</v>
      </c>
      <c r="C32" s="31"/>
      <c r="D32" s="43" t="s">
        <v>4</v>
      </c>
      <c r="E32" s="13">
        <v>41662</v>
      </c>
      <c r="F32" s="13">
        <f>'CMP01 Main Air Compressor No.1'!F36</f>
        <v>44569</v>
      </c>
      <c r="G32" s="154"/>
      <c r="H32" s="15">
        <f>EDATE(F32-1,1)</f>
        <v>44599</v>
      </c>
      <c r="I32" s="16">
        <f t="shared" ca="1" si="0"/>
        <v>29</v>
      </c>
      <c r="J32" s="17" t="str">
        <f t="shared" ca="1" si="1"/>
        <v>NOT DUE</v>
      </c>
      <c r="K32" s="31" t="s">
        <v>1805</v>
      </c>
      <c r="L32" s="20"/>
    </row>
    <row r="33" spans="1:12" ht="36" customHeight="1">
      <c r="A33" s="17" t="s">
        <v>3672</v>
      </c>
      <c r="B33" s="31" t="s">
        <v>1783</v>
      </c>
      <c r="C33" s="31" t="s">
        <v>1784</v>
      </c>
      <c r="D33" s="43" t="s">
        <v>0</v>
      </c>
      <c r="E33" s="13">
        <v>41662</v>
      </c>
      <c r="F33" s="13">
        <f>'CMP01 Main Air Compressor No.1'!F43</f>
        <v>44544</v>
      </c>
      <c r="G33" s="154"/>
      <c r="H33" s="15">
        <f>DATE(YEAR(F33),MONTH(F33)+3,DAY(F33)-1)</f>
        <v>44633</v>
      </c>
      <c r="I33" s="16">
        <f t="shared" ca="1" si="0"/>
        <v>63</v>
      </c>
      <c r="J33" s="17" t="str">
        <f t="shared" ca="1" si="1"/>
        <v>NOT DUE</v>
      </c>
      <c r="K33" s="31" t="s">
        <v>1805</v>
      </c>
      <c r="L33" s="20"/>
    </row>
    <row r="34" spans="1:12" ht="36" customHeight="1">
      <c r="A34" s="17" t="s">
        <v>3673</v>
      </c>
      <c r="B34" s="31" t="s">
        <v>2355</v>
      </c>
      <c r="C34" s="31"/>
      <c r="D34" s="43" t="s">
        <v>1</v>
      </c>
      <c r="E34" s="13">
        <v>41662</v>
      </c>
      <c r="F34" s="13">
        <f>'CMP01 Main Air Compressor No.1'!F33</f>
        <v>44570</v>
      </c>
      <c r="G34" s="154"/>
      <c r="H34" s="15">
        <f>DATE(YEAR(F34),MONTH(F34),DAY(F34)+1)</f>
        <v>44571</v>
      </c>
      <c r="I34" s="16">
        <f t="shared" ca="1" si="0"/>
        <v>1</v>
      </c>
      <c r="J34" s="17" t="str">
        <f t="shared" ca="1" si="1"/>
        <v>NOT DUE</v>
      </c>
      <c r="K34" s="31"/>
      <c r="L34" s="20"/>
    </row>
    <row r="35" spans="1:12" ht="36" customHeight="1">
      <c r="A35" s="17" t="s">
        <v>3674</v>
      </c>
      <c r="B35" s="31" t="s">
        <v>1785</v>
      </c>
      <c r="C35" s="31" t="s">
        <v>1786</v>
      </c>
      <c r="D35" s="43" t="s">
        <v>377</v>
      </c>
      <c r="E35" s="13">
        <v>41662</v>
      </c>
      <c r="F35" s="13">
        <v>44476</v>
      </c>
      <c r="G35" s="154"/>
      <c r="H35" s="15">
        <f t="shared" ref="H35:H40" si="2">DATE(YEAR(F35)+1,MONTH(F35),DAY(F35)-1)</f>
        <v>44840</v>
      </c>
      <c r="I35" s="16">
        <f t="shared" ca="1" si="0"/>
        <v>270</v>
      </c>
      <c r="J35" s="17" t="str">
        <f t="shared" ca="1" si="1"/>
        <v>NOT DUE</v>
      </c>
      <c r="K35" s="31"/>
      <c r="L35" s="20"/>
    </row>
    <row r="36" spans="1:12" ht="36" customHeight="1">
      <c r="A36" s="17" t="s">
        <v>3675</v>
      </c>
      <c r="B36" s="31" t="s">
        <v>1787</v>
      </c>
      <c r="C36" s="31" t="s">
        <v>1788</v>
      </c>
      <c r="D36" s="43" t="s">
        <v>377</v>
      </c>
      <c r="E36" s="13">
        <v>41662</v>
      </c>
      <c r="F36" s="13">
        <v>44476</v>
      </c>
      <c r="G36" s="154"/>
      <c r="H36" s="15">
        <f t="shared" si="2"/>
        <v>44840</v>
      </c>
      <c r="I36" s="16">
        <f t="shared" ca="1" si="0"/>
        <v>270</v>
      </c>
      <c r="J36" s="17" t="str">
        <f t="shared" ca="1" si="1"/>
        <v>NOT DUE</v>
      </c>
      <c r="K36" s="31"/>
      <c r="L36" s="20"/>
    </row>
    <row r="37" spans="1:12" ht="36" customHeight="1">
      <c r="A37" s="17" t="s">
        <v>3676</v>
      </c>
      <c r="B37" s="31" t="s">
        <v>1789</v>
      </c>
      <c r="C37" s="31" t="s">
        <v>1790</v>
      </c>
      <c r="D37" s="43" t="s">
        <v>377</v>
      </c>
      <c r="E37" s="13">
        <v>41662</v>
      </c>
      <c r="F37" s="13">
        <v>44476</v>
      </c>
      <c r="G37" s="154"/>
      <c r="H37" s="15">
        <f t="shared" si="2"/>
        <v>44840</v>
      </c>
      <c r="I37" s="16">
        <f t="shared" ca="1" si="0"/>
        <v>270</v>
      </c>
      <c r="J37" s="17" t="str">
        <f t="shared" ca="1" si="1"/>
        <v>NOT DUE</v>
      </c>
      <c r="K37" s="31"/>
      <c r="L37" s="20"/>
    </row>
    <row r="38" spans="1:12" ht="36" customHeight="1">
      <c r="A38" s="17" t="s">
        <v>3677</v>
      </c>
      <c r="B38" s="31" t="s">
        <v>1791</v>
      </c>
      <c r="C38" s="31" t="s">
        <v>1792</v>
      </c>
      <c r="D38" s="43" t="s">
        <v>377</v>
      </c>
      <c r="E38" s="13">
        <v>41662</v>
      </c>
      <c r="F38" s="13">
        <v>44476</v>
      </c>
      <c r="G38" s="154"/>
      <c r="H38" s="15">
        <f t="shared" si="2"/>
        <v>44840</v>
      </c>
      <c r="I38" s="16">
        <f t="shared" ca="1" si="0"/>
        <v>270</v>
      </c>
      <c r="J38" s="17" t="str">
        <f t="shared" ca="1" si="1"/>
        <v>NOT DUE</v>
      </c>
      <c r="K38" s="31"/>
      <c r="L38" s="20"/>
    </row>
    <row r="39" spans="1:12" ht="36" customHeight="1">
      <c r="A39" s="17" t="s">
        <v>3678</v>
      </c>
      <c r="B39" s="31" t="s">
        <v>1793</v>
      </c>
      <c r="C39" s="31" t="s">
        <v>1794</v>
      </c>
      <c r="D39" s="43" t="s">
        <v>377</v>
      </c>
      <c r="E39" s="13">
        <v>41662</v>
      </c>
      <c r="F39" s="13">
        <v>44476</v>
      </c>
      <c r="G39" s="154"/>
      <c r="H39" s="15">
        <f t="shared" si="2"/>
        <v>44840</v>
      </c>
      <c r="I39" s="16">
        <f t="shared" ca="1" si="0"/>
        <v>270</v>
      </c>
      <c r="J39" s="17" t="str">
        <f t="shared" ca="1" si="1"/>
        <v>NOT DUE</v>
      </c>
      <c r="K39" s="31"/>
      <c r="L39" s="20"/>
    </row>
    <row r="40" spans="1:12" ht="36" customHeight="1">
      <c r="A40" s="17" t="s">
        <v>3679</v>
      </c>
      <c r="B40" s="31" t="s">
        <v>1806</v>
      </c>
      <c r="C40" s="31" t="s">
        <v>1807</v>
      </c>
      <c r="D40" s="43" t="s">
        <v>377</v>
      </c>
      <c r="E40" s="13">
        <v>41662</v>
      </c>
      <c r="F40" s="13">
        <v>44476</v>
      </c>
      <c r="G40" s="154"/>
      <c r="H40" s="15">
        <f t="shared" si="2"/>
        <v>44840</v>
      </c>
      <c r="I40" s="16">
        <f t="shared" ca="1" si="0"/>
        <v>270</v>
      </c>
      <c r="J40" s="17" t="str">
        <f t="shared" ca="1" si="1"/>
        <v>NOT DUE</v>
      </c>
      <c r="K40" s="31"/>
      <c r="L40" s="20"/>
    </row>
    <row r="41" spans="1:12" ht="15.75" customHeight="1">
      <c r="A41"/>
      <c r="C41" s="224"/>
      <c r="D41"/>
    </row>
    <row r="42" spans="1:12">
      <c r="A42"/>
      <c r="C42" s="224"/>
      <c r="D42"/>
    </row>
    <row r="43" spans="1:12">
      <c r="A43"/>
      <c r="C43" s="224"/>
      <c r="D43"/>
    </row>
    <row r="44" spans="1:12">
      <c r="A44"/>
      <c r="B44" s="255" t="s">
        <v>5143</v>
      </c>
      <c r="C44"/>
      <c r="D44" s="255" t="s">
        <v>5144</v>
      </c>
      <c r="H44" s="255" t="s">
        <v>5145</v>
      </c>
    </row>
    <row r="45" spans="1:12">
      <c r="A45"/>
      <c r="C45"/>
      <c r="D45"/>
    </row>
    <row r="46" spans="1:12">
      <c r="A46"/>
      <c r="C46" s="374" t="s">
        <v>5303</v>
      </c>
      <c r="D46"/>
      <c r="E46" s="380" t="s">
        <v>5304</v>
      </c>
      <c r="F46" s="380"/>
      <c r="G46" s="380"/>
      <c r="I46" s="446" t="s">
        <v>5292</v>
      </c>
      <c r="J46" s="446"/>
      <c r="K46" s="446"/>
    </row>
    <row r="47" spans="1:12">
      <c r="A47"/>
      <c r="C47" s="254"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3"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C00000"/>
  </sheetPr>
  <dimension ref="A1:L47"/>
  <sheetViews>
    <sheetView topLeftCell="B34"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2408</v>
      </c>
      <c r="D3" s="384" t="s">
        <v>12</v>
      </c>
      <c r="E3" s="384"/>
      <c r="F3" s="5" t="s">
        <v>3680</v>
      </c>
    </row>
    <row r="4" spans="1:12" ht="18" customHeight="1">
      <c r="A4" s="382" t="s">
        <v>77</v>
      </c>
      <c r="B4" s="382"/>
      <c r="C4" s="37" t="s">
        <v>2407</v>
      </c>
      <c r="D4" s="384" t="s">
        <v>15</v>
      </c>
      <c r="E4" s="384"/>
      <c r="F4" s="27"/>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3681</v>
      </c>
      <c r="B8" s="31" t="s">
        <v>2382</v>
      </c>
      <c r="C8" s="31" t="s">
        <v>2383</v>
      </c>
      <c r="D8" s="43" t="s">
        <v>377</v>
      </c>
      <c r="E8" s="13">
        <v>41662</v>
      </c>
      <c r="F8" s="13">
        <v>44476</v>
      </c>
      <c r="G8" s="154"/>
      <c r="H8" s="15">
        <f>DATE(YEAR(F8)+1,MONTH(F8),DAY(F8)-1)</f>
        <v>44840</v>
      </c>
      <c r="I8" s="16">
        <f t="shared" ref="I8:I40" ca="1" si="0">IF(ISBLANK(H8),"",H8-DATE(YEAR(NOW()),MONTH(NOW()),DAY(NOW())))</f>
        <v>270</v>
      </c>
      <c r="J8" s="17" t="str">
        <f t="shared" ref="J8:J40" ca="1" si="1">IF(I8="","",IF(I8&lt;0,"OVERDUE","NOT DUE"))</f>
        <v>NOT DUE</v>
      </c>
      <c r="K8" s="31" t="s">
        <v>2402</v>
      </c>
      <c r="L8" s="20"/>
    </row>
    <row r="9" spans="1:12" ht="36" customHeight="1">
      <c r="A9" s="17" t="s">
        <v>3682</v>
      </c>
      <c r="B9" s="31" t="s">
        <v>2384</v>
      </c>
      <c r="C9" s="31" t="s">
        <v>2385</v>
      </c>
      <c r="D9" s="43" t="s">
        <v>1268</v>
      </c>
      <c r="E9" s="13">
        <v>41662</v>
      </c>
      <c r="F9" s="13">
        <v>43404</v>
      </c>
      <c r="G9" s="154"/>
      <c r="H9" s="15">
        <f>DATE(YEAR(F9)+4,MONTH(F9),DAY(F9)-1)</f>
        <v>44864</v>
      </c>
      <c r="I9" s="16">
        <f t="shared" ca="1" si="0"/>
        <v>294</v>
      </c>
      <c r="J9" s="17" t="str">
        <f t="shared" ca="1" si="1"/>
        <v>NOT DUE</v>
      </c>
      <c r="K9" s="31"/>
      <c r="L9" s="20"/>
    </row>
    <row r="10" spans="1:12" ht="36" customHeight="1">
      <c r="A10" s="17" t="s">
        <v>3683</v>
      </c>
      <c r="B10" s="31" t="s">
        <v>2338</v>
      </c>
      <c r="C10" s="31" t="s">
        <v>2386</v>
      </c>
      <c r="D10" s="43" t="s">
        <v>0</v>
      </c>
      <c r="E10" s="13">
        <v>41662</v>
      </c>
      <c r="F10" s="13">
        <f>'CMP01 Main Air Compressor No.1'!F43</f>
        <v>44544</v>
      </c>
      <c r="G10" s="154"/>
      <c r="H10" s="15">
        <f>DATE(YEAR(F10),MONTH(F10)+3,DAY(F10)-1)</f>
        <v>44633</v>
      </c>
      <c r="I10" s="16">
        <f t="shared" ca="1" si="0"/>
        <v>63</v>
      </c>
      <c r="J10" s="17" t="str">
        <f t="shared" ca="1" si="1"/>
        <v>NOT DUE</v>
      </c>
      <c r="K10" s="31"/>
      <c r="L10" s="20"/>
    </row>
    <row r="11" spans="1:12" ht="36" customHeight="1">
      <c r="A11" s="17" t="s">
        <v>3684</v>
      </c>
      <c r="B11" s="31" t="s">
        <v>2340</v>
      </c>
      <c r="C11" s="31" t="s">
        <v>2387</v>
      </c>
      <c r="D11" s="43" t="s">
        <v>377</v>
      </c>
      <c r="E11" s="13" t="s">
        <v>4456</v>
      </c>
      <c r="F11" s="13"/>
      <c r="G11" s="154"/>
      <c r="H11" s="15">
        <f>DATE(YEAR(F11)+1,MONTH(F11),DAY(F11)-1)</f>
        <v>365</v>
      </c>
      <c r="I11" s="16"/>
      <c r="J11" s="17" t="str">
        <f t="shared" si="1"/>
        <v/>
      </c>
      <c r="K11" s="31"/>
      <c r="L11" s="20" t="s">
        <v>4495</v>
      </c>
    </row>
    <row r="12" spans="1:12" ht="36" customHeight="1">
      <c r="A12" s="17" t="s">
        <v>3685</v>
      </c>
      <c r="B12" s="31" t="s">
        <v>2340</v>
      </c>
      <c r="C12" s="31" t="s">
        <v>2388</v>
      </c>
      <c r="D12" s="43" t="s">
        <v>1268</v>
      </c>
      <c r="E12" s="13" t="s">
        <v>4456</v>
      </c>
      <c r="F12" s="13"/>
      <c r="G12" s="154"/>
      <c r="H12" s="15">
        <f>DATE(YEAR(F12)+4,MONTH(F12),DAY(F12)-1)</f>
        <v>1460</v>
      </c>
      <c r="I12" s="16"/>
      <c r="J12" s="17" t="str">
        <f t="shared" si="1"/>
        <v/>
      </c>
      <c r="K12" s="31" t="s">
        <v>2403</v>
      </c>
      <c r="L12" s="20" t="s">
        <v>4495</v>
      </c>
    </row>
    <row r="13" spans="1:12" ht="36" customHeight="1">
      <c r="A13" s="17" t="s">
        <v>3686</v>
      </c>
      <c r="B13" s="31" t="s">
        <v>2389</v>
      </c>
      <c r="C13" s="31" t="s">
        <v>2390</v>
      </c>
      <c r="D13" s="43" t="s">
        <v>0</v>
      </c>
      <c r="E13" s="13" t="s">
        <v>4456</v>
      </c>
      <c r="F13" s="13"/>
      <c r="G13" s="154"/>
      <c r="H13" s="15">
        <f>DATE(YEAR(F13),MONTH(F13)+3,DAY(F13)-1)</f>
        <v>90</v>
      </c>
      <c r="I13" s="16"/>
      <c r="J13" s="17" t="str">
        <f t="shared" si="1"/>
        <v/>
      </c>
      <c r="K13" s="31"/>
      <c r="L13" s="20" t="s">
        <v>4496</v>
      </c>
    </row>
    <row r="14" spans="1:12" ht="36" customHeight="1">
      <c r="A14" s="17" t="s">
        <v>3687</v>
      </c>
      <c r="B14" s="31" t="s">
        <v>2389</v>
      </c>
      <c r="C14" s="31" t="s">
        <v>2388</v>
      </c>
      <c r="D14" s="43" t="s">
        <v>377</v>
      </c>
      <c r="E14" s="13" t="s">
        <v>4456</v>
      </c>
      <c r="F14" s="13"/>
      <c r="G14" s="154"/>
      <c r="H14" s="15">
        <f>DATE(YEAR(F14)+1,MONTH(F14),DAY(F14)-1)</f>
        <v>365</v>
      </c>
      <c r="I14" s="16"/>
      <c r="J14" s="17" t="str">
        <f t="shared" si="1"/>
        <v/>
      </c>
      <c r="K14" s="31"/>
      <c r="L14" s="20" t="s">
        <v>4496</v>
      </c>
    </row>
    <row r="15" spans="1:12" ht="36" customHeight="1">
      <c r="A15" s="17" t="s">
        <v>3688</v>
      </c>
      <c r="B15" s="31" t="s">
        <v>2343</v>
      </c>
      <c r="C15" s="31" t="s">
        <v>2391</v>
      </c>
      <c r="D15" s="43" t="s">
        <v>1268</v>
      </c>
      <c r="E15" s="13">
        <v>41662</v>
      </c>
      <c r="F15" s="13">
        <v>43404</v>
      </c>
      <c r="G15" s="154"/>
      <c r="H15" s="15">
        <f>DATE(YEAR(F15)+4,MONTH(F15),DAY(F15)-1)</f>
        <v>44864</v>
      </c>
      <c r="I15" s="16">
        <f t="shared" ca="1" si="0"/>
        <v>294</v>
      </c>
      <c r="J15" s="17" t="str">
        <f t="shared" ca="1" si="1"/>
        <v>NOT DUE</v>
      </c>
      <c r="K15" s="31" t="s">
        <v>2404</v>
      </c>
      <c r="L15" s="20"/>
    </row>
    <row r="16" spans="1:12" ht="36" customHeight="1">
      <c r="A16" s="17" t="s">
        <v>3689</v>
      </c>
      <c r="B16" s="31" t="s">
        <v>2346</v>
      </c>
      <c r="C16" s="31" t="s">
        <v>2392</v>
      </c>
      <c r="D16" s="43" t="s">
        <v>377</v>
      </c>
      <c r="E16" s="13">
        <v>41662</v>
      </c>
      <c r="F16" s="13">
        <v>44476</v>
      </c>
      <c r="G16" s="154"/>
      <c r="H16" s="15">
        <f>DATE(YEAR(F16)+1,MONTH(F16),DAY(F16)-1)</f>
        <v>44840</v>
      </c>
      <c r="I16" s="16">
        <f t="shared" ca="1" si="0"/>
        <v>270</v>
      </c>
      <c r="J16" s="17" t="str">
        <f t="shared" ca="1" si="1"/>
        <v>NOT DUE</v>
      </c>
      <c r="K16" s="31" t="s">
        <v>1797</v>
      </c>
      <c r="L16" s="20"/>
    </row>
    <row r="17" spans="1:12" ht="36" customHeight="1">
      <c r="A17" s="17" t="s">
        <v>3690</v>
      </c>
      <c r="B17" s="31" t="s">
        <v>2346</v>
      </c>
      <c r="C17" s="31" t="s">
        <v>2393</v>
      </c>
      <c r="D17" s="43" t="s">
        <v>1268</v>
      </c>
      <c r="E17" s="13">
        <v>41662</v>
      </c>
      <c r="F17" s="13">
        <v>43404</v>
      </c>
      <c r="G17" s="154"/>
      <c r="H17" s="15">
        <f>DATE(YEAR(F17)+4,MONTH(F17),DAY(F17)-1)</f>
        <v>44864</v>
      </c>
      <c r="I17" s="16">
        <f t="shared" ca="1" si="0"/>
        <v>294</v>
      </c>
      <c r="J17" s="17" t="str">
        <f t="shared" ca="1" si="1"/>
        <v>NOT DUE</v>
      </c>
      <c r="K17" s="31" t="s">
        <v>1798</v>
      </c>
      <c r="L17" s="20"/>
    </row>
    <row r="18" spans="1:12" ht="36" customHeight="1">
      <c r="A18" s="17" t="s">
        <v>3691</v>
      </c>
      <c r="B18" s="31" t="s">
        <v>571</v>
      </c>
      <c r="C18" s="31" t="s">
        <v>2394</v>
      </c>
      <c r="D18" s="43" t="s">
        <v>377</v>
      </c>
      <c r="E18" s="13">
        <v>41662</v>
      </c>
      <c r="F18" s="13">
        <v>44476</v>
      </c>
      <c r="G18" s="154"/>
      <c r="H18" s="15">
        <f>DATE(YEAR(F18)+1,MONTH(F18),DAY(F18)-1)</f>
        <v>44840</v>
      </c>
      <c r="I18" s="16">
        <f t="shared" ca="1" si="0"/>
        <v>270</v>
      </c>
      <c r="J18" s="17" t="str">
        <f t="shared" ca="1" si="1"/>
        <v>NOT DUE</v>
      </c>
      <c r="K18" s="31" t="s">
        <v>1799</v>
      </c>
      <c r="L18" s="20"/>
    </row>
    <row r="19" spans="1:12" ht="36" customHeight="1">
      <c r="A19" s="17" t="s">
        <v>3692</v>
      </c>
      <c r="B19" s="31" t="s">
        <v>2395</v>
      </c>
      <c r="C19" s="31" t="s">
        <v>2396</v>
      </c>
      <c r="D19" s="43" t="s">
        <v>1268</v>
      </c>
      <c r="E19" s="13">
        <v>41662</v>
      </c>
      <c r="F19" s="13">
        <v>43404</v>
      </c>
      <c r="G19" s="154"/>
      <c r="H19" s="15">
        <f>DATE(YEAR(F19)+4,MONTH(F19),DAY(F19)-1)</f>
        <v>44864</v>
      </c>
      <c r="I19" s="16">
        <f t="shared" ca="1" si="0"/>
        <v>294</v>
      </c>
      <c r="J19" s="17" t="str">
        <f t="shared" ca="1" si="1"/>
        <v>NOT DUE</v>
      </c>
      <c r="K19" s="31" t="s">
        <v>1800</v>
      </c>
      <c r="L19" s="20"/>
    </row>
    <row r="20" spans="1:12" ht="36" customHeight="1">
      <c r="A20" s="17" t="s">
        <v>3693</v>
      </c>
      <c r="B20" s="31" t="s">
        <v>2351</v>
      </c>
      <c r="C20" s="31" t="s">
        <v>2397</v>
      </c>
      <c r="D20" s="43" t="s">
        <v>377</v>
      </c>
      <c r="E20" s="13">
        <v>41662</v>
      </c>
      <c r="F20" s="13">
        <v>44476</v>
      </c>
      <c r="G20" s="154"/>
      <c r="H20" s="15">
        <f>DATE(YEAR(F20)+1,MONTH(F20),DAY(F20)-1)</f>
        <v>44840</v>
      </c>
      <c r="I20" s="16">
        <f t="shared" ca="1" si="0"/>
        <v>270</v>
      </c>
      <c r="J20" s="17" t="str">
        <f t="shared" ca="1" si="1"/>
        <v>NOT DUE</v>
      </c>
      <c r="K20" s="31" t="s">
        <v>1801</v>
      </c>
      <c r="L20" s="20"/>
    </row>
    <row r="21" spans="1:12" ht="36" customHeight="1">
      <c r="A21" s="17" t="s">
        <v>3694</v>
      </c>
      <c r="B21" s="31" t="s">
        <v>2398</v>
      </c>
      <c r="C21" s="31" t="s">
        <v>2399</v>
      </c>
      <c r="D21" s="43" t="s">
        <v>377</v>
      </c>
      <c r="E21" s="13">
        <v>41662</v>
      </c>
      <c r="F21" s="13">
        <v>44476</v>
      </c>
      <c r="G21" s="154"/>
      <c r="H21" s="15">
        <f>DATE(YEAR(F21)+1,MONTH(F21),DAY(F21)-1)</f>
        <v>44840</v>
      </c>
      <c r="I21" s="16">
        <f t="shared" ca="1" si="0"/>
        <v>270</v>
      </c>
      <c r="J21" s="17" t="str">
        <f t="shared" ca="1" si="1"/>
        <v>NOT DUE</v>
      </c>
      <c r="K21" s="31" t="s">
        <v>1802</v>
      </c>
      <c r="L21" s="20"/>
    </row>
    <row r="22" spans="1:12" ht="36" customHeight="1">
      <c r="A22" s="17" t="s">
        <v>3695</v>
      </c>
      <c r="B22" s="31" t="s">
        <v>2400</v>
      </c>
      <c r="C22" s="31" t="s">
        <v>2401</v>
      </c>
      <c r="D22" s="43" t="s">
        <v>0</v>
      </c>
      <c r="E22" s="13">
        <v>41662</v>
      </c>
      <c r="F22" s="13">
        <v>44568</v>
      </c>
      <c r="G22" s="154"/>
      <c r="H22" s="15">
        <f>DATE(YEAR(F22),MONTH(F22)+3,DAY(F22)-1)</f>
        <v>44657</v>
      </c>
      <c r="I22" s="16">
        <f t="shared" ca="1" si="0"/>
        <v>87</v>
      </c>
      <c r="J22" s="17" t="str">
        <f t="shared" ca="1" si="1"/>
        <v>NOT DUE</v>
      </c>
      <c r="K22" s="31" t="s">
        <v>1802</v>
      </c>
      <c r="L22" s="20"/>
    </row>
    <row r="23" spans="1:12" ht="36" customHeight="1">
      <c r="A23" s="17" t="s">
        <v>3696</v>
      </c>
      <c r="B23" s="31" t="s">
        <v>1765</v>
      </c>
      <c r="C23" s="31" t="s">
        <v>1766</v>
      </c>
      <c r="D23" s="43" t="s">
        <v>1</v>
      </c>
      <c r="E23" s="13">
        <v>41662</v>
      </c>
      <c r="F23" s="13">
        <f>'CMP01 Main Air Compressor No.1'!F33</f>
        <v>44570</v>
      </c>
      <c r="G23" s="154"/>
      <c r="H23" s="15">
        <f>DATE(YEAR(F23),MONTH(F23),DAY(F23)+1)</f>
        <v>44571</v>
      </c>
      <c r="I23" s="16">
        <f t="shared" ca="1" si="0"/>
        <v>1</v>
      </c>
      <c r="J23" s="17" t="str">
        <f t="shared" ca="1" si="1"/>
        <v>NOT DUE</v>
      </c>
      <c r="K23" s="31" t="s">
        <v>1802</v>
      </c>
      <c r="L23" s="20"/>
    </row>
    <row r="24" spans="1:12" ht="36" customHeight="1">
      <c r="A24" s="17" t="s">
        <v>3697</v>
      </c>
      <c r="B24" s="31" t="s">
        <v>1767</v>
      </c>
      <c r="C24" s="31" t="s">
        <v>1768</v>
      </c>
      <c r="D24" s="43" t="s">
        <v>1</v>
      </c>
      <c r="E24" s="13">
        <v>41662</v>
      </c>
      <c r="F24" s="13">
        <f>'CMP01 Main Air Compressor No.1'!F33</f>
        <v>44570</v>
      </c>
      <c r="G24" s="154"/>
      <c r="H24" s="15">
        <f>DATE(YEAR(F24),MONTH(F24),DAY(F24)+1)</f>
        <v>44571</v>
      </c>
      <c r="I24" s="16">
        <f t="shared" ca="1" si="0"/>
        <v>1</v>
      </c>
      <c r="J24" s="17" t="str">
        <f t="shared" ca="1" si="1"/>
        <v>NOT DUE</v>
      </c>
      <c r="K24" s="31" t="s">
        <v>1802</v>
      </c>
      <c r="L24" s="20"/>
    </row>
    <row r="25" spans="1:12" ht="36" customHeight="1">
      <c r="A25" s="17" t="s">
        <v>3698</v>
      </c>
      <c r="B25" s="31" t="s">
        <v>1769</v>
      </c>
      <c r="C25" s="31" t="s">
        <v>1770</v>
      </c>
      <c r="D25" s="43" t="s">
        <v>1</v>
      </c>
      <c r="E25" s="13">
        <v>41662</v>
      </c>
      <c r="F25" s="13">
        <f>'CMP01 Main Air Compressor No.1'!F33</f>
        <v>44570</v>
      </c>
      <c r="G25" s="154"/>
      <c r="H25" s="15">
        <f>DATE(YEAR(F25),MONTH(F25),DAY(F25)+1)</f>
        <v>44571</v>
      </c>
      <c r="I25" s="16">
        <f t="shared" ca="1" si="0"/>
        <v>1</v>
      </c>
      <c r="J25" s="17" t="str">
        <f t="shared" ca="1" si="1"/>
        <v>NOT DUE</v>
      </c>
      <c r="K25" s="31"/>
      <c r="L25" s="20"/>
    </row>
    <row r="26" spans="1:12" ht="36" customHeight="1">
      <c r="A26" s="17" t="s">
        <v>3699</v>
      </c>
      <c r="B26" s="31" t="s">
        <v>1771</v>
      </c>
      <c r="C26" s="31" t="s">
        <v>1772</v>
      </c>
      <c r="D26" s="43" t="s">
        <v>4</v>
      </c>
      <c r="E26" s="13">
        <v>41662</v>
      </c>
      <c r="F26" s="13">
        <f>'CMP01 Main Air Compressor No.1'!F36</f>
        <v>44569</v>
      </c>
      <c r="G26" s="154"/>
      <c r="H26" s="15">
        <f>EDATE(F26-1,1)</f>
        <v>44599</v>
      </c>
      <c r="I26" s="16">
        <f t="shared" ca="1" si="0"/>
        <v>29</v>
      </c>
      <c r="J26" s="17" t="str">
        <f t="shared" ca="1" si="1"/>
        <v>NOT DUE</v>
      </c>
      <c r="K26" s="31" t="s">
        <v>1803</v>
      </c>
      <c r="L26" s="20"/>
    </row>
    <row r="27" spans="1:12" ht="36" customHeight="1">
      <c r="A27" s="17" t="s">
        <v>3700</v>
      </c>
      <c r="B27" s="31" t="s">
        <v>1773</v>
      </c>
      <c r="C27" s="31" t="s">
        <v>1774</v>
      </c>
      <c r="D27" s="43" t="s">
        <v>1</v>
      </c>
      <c r="E27" s="13">
        <v>41662</v>
      </c>
      <c r="F27" s="13">
        <f>'CMP01 Main Air Compressor No.1'!F33</f>
        <v>44570</v>
      </c>
      <c r="G27" s="154"/>
      <c r="H27" s="15">
        <f>DATE(YEAR(F27),MONTH(F27),DAY(F27)+1)</f>
        <v>44571</v>
      </c>
      <c r="I27" s="16">
        <f t="shared" ca="1" si="0"/>
        <v>1</v>
      </c>
      <c r="J27" s="17" t="str">
        <f t="shared" ca="1" si="1"/>
        <v>NOT DUE</v>
      </c>
      <c r="K27" s="31" t="s">
        <v>1803</v>
      </c>
      <c r="L27" s="20"/>
    </row>
    <row r="28" spans="1:12" ht="36" customHeight="1">
      <c r="A28" s="17" t="s">
        <v>3701</v>
      </c>
      <c r="B28" s="31" t="s">
        <v>1775</v>
      </c>
      <c r="C28" s="31" t="s">
        <v>1776</v>
      </c>
      <c r="D28" s="43" t="s">
        <v>1</v>
      </c>
      <c r="E28" s="13">
        <v>41662</v>
      </c>
      <c r="F28" s="13">
        <f>'CMP01 Main Air Compressor No.1'!F33</f>
        <v>44570</v>
      </c>
      <c r="G28" s="154"/>
      <c r="H28" s="15">
        <f>DATE(YEAR(F28),MONTH(F28),DAY(F28)+1)</f>
        <v>44571</v>
      </c>
      <c r="I28" s="16">
        <f t="shared" ca="1" si="0"/>
        <v>1</v>
      </c>
      <c r="J28" s="17" t="str">
        <f t="shared" ca="1" si="1"/>
        <v>NOT DUE</v>
      </c>
      <c r="K28" s="31" t="s">
        <v>1803</v>
      </c>
      <c r="L28" s="20"/>
    </row>
    <row r="29" spans="1:12" ht="36" customHeight="1">
      <c r="A29" s="17" t="s">
        <v>3702</v>
      </c>
      <c r="B29" s="31" t="s">
        <v>1777</v>
      </c>
      <c r="C29" s="31" t="s">
        <v>1778</v>
      </c>
      <c r="D29" s="43" t="s">
        <v>1</v>
      </c>
      <c r="E29" s="13">
        <v>41662</v>
      </c>
      <c r="F29" s="13">
        <f>'CMP01 Main Air Compressor No.1'!F33</f>
        <v>44570</v>
      </c>
      <c r="G29" s="154"/>
      <c r="H29" s="15">
        <f>DATE(YEAR(F29),MONTH(F29),DAY(F29)+1)</f>
        <v>44571</v>
      </c>
      <c r="I29" s="16">
        <f t="shared" ca="1" si="0"/>
        <v>1</v>
      </c>
      <c r="J29" s="17" t="str">
        <f t="shared" ca="1" si="1"/>
        <v>NOT DUE</v>
      </c>
      <c r="K29" s="31" t="s">
        <v>1804</v>
      </c>
      <c r="L29" s="20"/>
    </row>
    <row r="30" spans="1:12" ht="36" customHeight="1">
      <c r="A30" s="17" t="s">
        <v>3703</v>
      </c>
      <c r="B30" s="31" t="s">
        <v>1779</v>
      </c>
      <c r="C30" s="31" t="s">
        <v>1766</v>
      </c>
      <c r="D30" s="43" t="s">
        <v>1</v>
      </c>
      <c r="E30" s="13">
        <v>41662</v>
      </c>
      <c r="F30" s="13">
        <f>'CMP01 Main Air Compressor No.1'!F33</f>
        <v>44570</v>
      </c>
      <c r="G30" s="154"/>
      <c r="H30" s="15">
        <f>DATE(YEAR(F30),MONTH(F30),DAY(F30)+1)</f>
        <v>44571</v>
      </c>
      <c r="I30" s="16">
        <f t="shared" ca="1" si="0"/>
        <v>1</v>
      </c>
      <c r="J30" s="17" t="str">
        <f t="shared" ca="1" si="1"/>
        <v>NOT DUE</v>
      </c>
      <c r="K30" s="31" t="s">
        <v>1804</v>
      </c>
      <c r="L30" s="20"/>
    </row>
    <row r="31" spans="1:12" ht="36" customHeight="1">
      <c r="A31" s="17" t="s">
        <v>3704</v>
      </c>
      <c r="B31" s="31" t="s">
        <v>1780</v>
      </c>
      <c r="C31" s="31" t="s">
        <v>1781</v>
      </c>
      <c r="D31" s="43" t="s">
        <v>0</v>
      </c>
      <c r="E31" s="13">
        <v>41662</v>
      </c>
      <c r="F31" s="13">
        <f>'CMP01 Main Air Compressor No.1'!F43</f>
        <v>44544</v>
      </c>
      <c r="G31" s="154"/>
      <c r="H31" s="15">
        <f>DATE(YEAR(F31),MONTH(F31)+3,DAY(F31)-1)</f>
        <v>44633</v>
      </c>
      <c r="I31" s="16">
        <f t="shared" ca="1" si="0"/>
        <v>63</v>
      </c>
      <c r="J31" s="17" t="str">
        <f t="shared" ca="1" si="1"/>
        <v>NOT DUE</v>
      </c>
      <c r="K31" s="31" t="s">
        <v>1804</v>
      </c>
      <c r="L31" s="20"/>
    </row>
    <row r="32" spans="1:12" ht="36" customHeight="1">
      <c r="A32" s="17" t="s">
        <v>3705</v>
      </c>
      <c r="B32" s="31" t="s">
        <v>1782</v>
      </c>
      <c r="C32" s="31"/>
      <c r="D32" s="43" t="s">
        <v>4</v>
      </c>
      <c r="E32" s="13">
        <v>41662</v>
      </c>
      <c r="F32" s="13">
        <f>'CMP01 Main Air Compressor No.1'!F36</f>
        <v>44569</v>
      </c>
      <c r="G32" s="154"/>
      <c r="H32" s="15">
        <f>EDATE(F32-1,1)</f>
        <v>44599</v>
      </c>
      <c r="I32" s="16">
        <f t="shared" ca="1" si="0"/>
        <v>29</v>
      </c>
      <c r="J32" s="17" t="str">
        <f t="shared" ca="1" si="1"/>
        <v>NOT DUE</v>
      </c>
      <c r="K32" s="31" t="s">
        <v>1805</v>
      </c>
      <c r="L32" s="20"/>
    </row>
    <row r="33" spans="1:12" ht="36" customHeight="1">
      <c r="A33" s="17" t="s">
        <v>3706</v>
      </c>
      <c r="B33" s="31" t="s">
        <v>1783</v>
      </c>
      <c r="C33" s="31" t="s">
        <v>1784</v>
      </c>
      <c r="D33" s="43" t="s">
        <v>0</v>
      </c>
      <c r="E33" s="13">
        <v>41662</v>
      </c>
      <c r="F33" s="13">
        <f>'CMP01 Main Air Compressor No.1'!F43</f>
        <v>44544</v>
      </c>
      <c r="G33" s="154"/>
      <c r="H33" s="15">
        <f>DATE(YEAR(F33),MONTH(F33)+3,DAY(F33)-1)</f>
        <v>44633</v>
      </c>
      <c r="I33" s="16">
        <f t="shared" ca="1" si="0"/>
        <v>63</v>
      </c>
      <c r="J33" s="17" t="str">
        <f t="shared" ca="1" si="1"/>
        <v>NOT DUE</v>
      </c>
      <c r="K33" s="31" t="s">
        <v>1805</v>
      </c>
      <c r="L33" s="20"/>
    </row>
    <row r="34" spans="1:12" ht="36" customHeight="1">
      <c r="A34" s="17" t="s">
        <v>3707</v>
      </c>
      <c r="B34" s="31" t="s">
        <v>2355</v>
      </c>
      <c r="C34" s="31"/>
      <c r="D34" s="43" t="s">
        <v>1</v>
      </c>
      <c r="E34" s="13">
        <v>41662</v>
      </c>
      <c r="F34" s="13">
        <f>'CMP01 Main Air Compressor No.1'!F33</f>
        <v>44570</v>
      </c>
      <c r="G34" s="154"/>
      <c r="H34" s="15">
        <f>DATE(YEAR(F34),MONTH(F34),DAY(F34)+1)</f>
        <v>44571</v>
      </c>
      <c r="I34" s="16">
        <f t="shared" ca="1" si="0"/>
        <v>1</v>
      </c>
      <c r="J34" s="17" t="str">
        <f t="shared" ca="1" si="1"/>
        <v>NOT DUE</v>
      </c>
      <c r="K34" s="31"/>
      <c r="L34" s="20"/>
    </row>
    <row r="35" spans="1:12" ht="36" customHeight="1">
      <c r="A35" s="17" t="s">
        <v>3708</v>
      </c>
      <c r="B35" s="31" t="s">
        <v>1785</v>
      </c>
      <c r="C35" s="31" t="s">
        <v>1786</v>
      </c>
      <c r="D35" s="43" t="s">
        <v>377</v>
      </c>
      <c r="E35" s="13">
        <v>41662</v>
      </c>
      <c r="F35" s="13">
        <v>44476</v>
      </c>
      <c r="G35" s="154"/>
      <c r="H35" s="15">
        <f t="shared" ref="H35:H40" si="2">DATE(YEAR(F35)+1,MONTH(F35),DAY(F35)-1)</f>
        <v>44840</v>
      </c>
      <c r="I35" s="16">
        <f t="shared" ca="1" si="0"/>
        <v>270</v>
      </c>
      <c r="J35" s="17" t="str">
        <f t="shared" ca="1" si="1"/>
        <v>NOT DUE</v>
      </c>
      <c r="K35" s="31"/>
      <c r="L35" s="20"/>
    </row>
    <row r="36" spans="1:12" ht="36" customHeight="1">
      <c r="A36" s="17" t="s">
        <v>3709</v>
      </c>
      <c r="B36" s="31" t="s">
        <v>1787</v>
      </c>
      <c r="C36" s="31" t="s">
        <v>1788</v>
      </c>
      <c r="D36" s="43" t="s">
        <v>377</v>
      </c>
      <c r="E36" s="13">
        <v>41662</v>
      </c>
      <c r="F36" s="13">
        <v>44476</v>
      </c>
      <c r="G36" s="154"/>
      <c r="H36" s="15">
        <f t="shared" si="2"/>
        <v>44840</v>
      </c>
      <c r="I36" s="16">
        <f t="shared" ca="1" si="0"/>
        <v>270</v>
      </c>
      <c r="J36" s="17" t="str">
        <f t="shared" ca="1" si="1"/>
        <v>NOT DUE</v>
      </c>
      <c r="K36" s="31"/>
      <c r="L36" s="20"/>
    </row>
    <row r="37" spans="1:12" ht="36" customHeight="1">
      <c r="A37" s="17" t="s">
        <v>3710</v>
      </c>
      <c r="B37" s="31" t="s">
        <v>1789</v>
      </c>
      <c r="C37" s="31" t="s">
        <v>1790</v>
      </c>
      <c r="D37" s="43" t="s">
        <v>377</v>
      </c>
      <c r="E37" s="13">
        <v>41662</v>
      </c>
      <c r="F37" s="13">
        <v>44476</v>
      </c>
      <c r="G37" s="154"/>
      <c r="H37" s="15">
        <f t="shared" si="2"/>
        <v>44840</v>
      </c>
      <c r="I37" s="16">
        <f t="shared" ca="1" si="0"/>
        <v>270</v>
      </c>
      <c r="J37" s="17" t="str">
        <f t="shared" ca="1" si="1"/>
        <v>NOT DUE</v>
      </c>
      <c r="K37" s="31"/>
      <c r="L37" s="20"/>
    </row>
    <row r="38" spans="1:12" ht="36" customHeight="1">
      <c r="A38" s="17" t="s">
        <v>3711</v>
      </c>
      <c r="B38" s="31" t="s">
        <v>1791</v>
      </c>
      <c r="C38" s="31" t="s">
        <v>1792</v>
      </c>
      <c r="D38" s="43" t="s">
        <v>377</v>
      </c>
      <c r="E38" s="13">
        <v>41662</v>
      </c>
      <c r="F38" s="13">
        <v>44476</v>
      </c>
      <c r="G38" s="154"/>
      <c r="H38" s="15">
        <f t="shared" si="2"/>
        <v>44840</v>
      </c>
      <c r="I38" s="16">
        <f t="shared" ca="1" si="0"/>
        <v>270</v>
      </c>
      <c r="J38" s="17" t="str">
        <f t="shared" ca="1" si="1"/>
        <v>NOT DUE</v>
      </c>
      <c r="K38" s="31"/>
      <c r="L38" s="20"/>
    </row>
    <row r="39" spans="1:12" ht="36" customHeight="1">
      <c r="A39" s="17" t="s">
        <v>3712</v>
      </c>
      <c r="B39" s="31" t="s">
        <v>1793</v>
      </c>
      <c r="C39" s="31" t="s">
        <v>1794</v>
      </c>
      <c r="D39" s="43" t="s">
        <v>377</v>
      </c>
      <c r="E39" s="13">
        <v>41662</v>
      </c>
      <c r="F39" s="13">
        <v>44476</v>
      </c>
      <c r="G39" s="154"/>
      <c r="H39" s="15">
        <f t="shared" si="2"/>
        <v>44840</v>
      </c>
      <c r="I39" s="16">
        <f t="shared" ca="1" si="0"/>
        <v>270</v>
      </c>
      <c r="J39" s="17" t="str">
        <f t="shared" ca="1" si="1"/>
        <v>NOT DUE</v>
      </c>
      <c r="K39" s="31"/>
      <c r="L39" s="20"/>
    </row>
    <row r="40" spans="1:12" ht="36" customHeight="1">
      <c r="A40" s="17" t="s">
        <v>3713</v>
      </c>
      <c r="B40" s="31" t="s">
        <v>1806</v>
      </c>
      <c r="C40" s="31" t="s">
        <v>1807</v>
      </c>
      <c r="D40" s="43" t="s">
        <v>377</v>
      </c>
      <c r="E40" s="13">
        <v>41662</v>
      </c>
      <c r="F40" s="13">
        <v>44476</v>
      </c>
      <c r="G40" s="154"/>
      <c r="H40" s="15">
        <f t="shared" si="2"/>
        <v>44840</v>
      </c>
      <c r="I40" s="16">
        <f t="shared" ca="1" si="0"/>
        <v>270</v>
      </c>
      <c r="J40" s="17" t="str">
        <f t="shared" ca="1" si="1"/>
        <v>NOT DUE</v>
      </c>
      <c r="K40" s="31"/>
      <c r="L40" s="20"/>
    </row>
    <row r="41" spans="1:12" ht="15.75" customHeight="1">
      <c r="A41"/>
      <c r="C41" s="224"/>
      <c r="D41"/>
    </row>
    <row r="42" spans="1:12">
      <c r="A42"/>
      <c r="C42" s="224"/>
      <c r="D42"/>
    </row>
    <row r="43" spans="1:12">
      <c r="A43"/>
      <c r="C43" s="224"/>
      <c r="D43"/>
    </row>
    <row r="44" spans="1:12">
      <c r="A44"/>
      <c r="B44" s="255" t="s">
        <v>5143</v>
      </c>
      <c r="C44"/>
      <c r="D44" s="255" t="s">
        <v>5144</v>
      </c>
      <c r="H44" s="255" t="s">
        <v>5145</v>
      </c>
    </row>
    <row r="45" spans="1:12">
      <c r="A45"/>
      <c r="C45"/>
      <c r="D45"/>
    </row>
    <row r="46" spans="1:12">
      <c r="A46"/>
      <c r="C46" s="374" t="s">
        <v>5303</v>
      </c>
      <c r="D46"/>
      <c r="E46" s="380" t="s">
        <v>5304</v>
      </c>
      <c r="F46" s="380"/>
      <c r="G46" s="380"/>
      <c r="I46" s="446" t="s">
        <v>5292</v>
      </c>
      <c r="J46" s="446"/>
      <c r="K46" s="446"/>
    </row>
    <row r="47" spans="1:12">
      <c r="A47"/>
      <c r="C47" s="254"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2"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C00000"/>
  </sheetPr>
  <dimension ref="A1:L47"/>
  <sheetViews>
    <sheetView topLeftCell="A10" zoomScale="85" zoomScaleNormal="85" workbookViewId="0">
      <selection activeCell="E46" sqref="E46:G4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2409</v>
      </c>
      <c r="D3" s="384" t="s">
        <v>12</v>
      </c>
      <c r="E3" s="384"/>
      <c r="F3" s="5" t="s">
        <v>3065</v>
      </c>
    </row>
    <row r="4" spans="1:12" ht="18" customHeight="1">
      <c r="A4" s="382" t="s">
        <v>77</v>
      </c>
      <c r="B4" s="382"/>
      <c r="C4" s="37" t="s">
        <v>2410</v>
      </c>
      <c r="D4" s="384" t="s">
        <v>15</v>
      </c>
      <c r="E4" s="384"/>
      <c r="F4" s="27"/>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3613</v>
      </c>
      <c r="B8" s="31" t="s">
        <v>2382</v>
      </c>
      <c r="C8" s="31" t="s">
        <v>2383</v>
      </c>
      <c r="D8" s="43" t="s">
        <v>377</v>
      </c>
      <c r="E8" s="13">
        <v>41662</v>
      </c>
      <c r="F8" s="13">
        <v>44508</v>
      </c>
      <c r="G8" s="154"/>
      <c r="H8" s="15">
        <f>DATE(YEAR(F8)+1,MONTH(F8),DAY(F8)-1)</f>
        <v>44872</v>
      </c>
      <c r="I8" s="16">
        <f t="shared" ref="I8:I40" ca="1" si="0">IF(ISBLANK(H8),"",H8-DATE(YEAR(NOW()),MONTH(NOW()),DAY(NOW())))</f>
        <v>302</v>
      </c>
      <c r="J8" s="17" t="str">
        <f t="shared" ref="J8:J40" ca="1" si="1">IF(I8="","",IF(I8&lt;0,"OVERDUE","NOT DUE"))</f>
        <v>NOT DUE</v>
      </c>
      <c r="K8" s="31" t="s">
        <v>2402</v>
      </c>
      <c r="L8" s="20"/>
    </row>
    <row r="9" spans="1:12" ht="36" customHeight="1">
      <c r="A9" s="17" t="s">
        <v>3614</v>
      </c>
      <c r="B9" s="31" t="s">
        <v>2384</v>
      </c>
      <c r="C9" s="31" t="s">
        <v>2385</v>
      </c>
      <c r="D9" s="43" t="s">
        <v>1268</v>
      </c>
      <c r="E9" s="13">
        <v>41662</v>
      </c>
      <c r="F9" s="13">
        <v>43404</v>
      </c>
      <c r="G9" s="154"/>
      <c r="H9" s="15">
        <f>DATE(YEAR(F9)+4,MONTH(F9),DAY(F9)-1)</f>
        <v>44864</v>
      </c>
      <c r="I9" s="16">
        <f t="shared" ca="1" si="0"/>
        <v>294</v>
      </c>
      <c r="J9" s="17" t="str">
        <f t="shared" ca="1" si="1"/>
        <v>NOT DUE</v>
      </c>
      <c r="K9" s="31"/>
      <c r="L9" s="20"/>
    </row>
    <row r="10" spans="1:12" ht="36" customHeight="1">
      <c r="A10" s="17" t="s">
        <v>3615</v>
      </c>
      <c r="B10" s="31" t="s">
        <v>2389</v>
      </c>
      <c r="C10" s="31" t="s">
        <v>2386</v>
      </c>
      <c r="D10" s="43" t="s">
        <v>0</v>
      </c>
      <c r="E10" s="13">
        <v>41662</v>
      </c>
      <c r="F10" s="13">
        <f>'CMP01 Main Air Compressor No.1'!F43</f>
        <v>44544</v>
      </c>
      <c r="G10" s="154"/>
      <c r="H10" s="15">
        <f>DATE(YEAR(F10),MONTH(F10)+3,DAY(F10)-1)</f>
        <v>44633</v>
      </c>
      <c r="I10" s="16">
        <f t="shared" ca="1" si="0"/>
        <v>63</v>
      </c>
      <c r="J10" s="17" t="str">
        <f t="shared" ca="1" si="1"/>
        <v>NOT DUE</v>
      </c>
      <c r="K10" s="31"/>
      <c r="L10" s="20"/>
    </row>
    <row r="11" spans="1:12" ht="36" customHeight="1">
      <c r="A11" s="17" t="s">
        <v>3616</v>
      </c>
      <c r="B11" s="31" t="s">
        <v>2340</v>
      </c>
      <c r="C11" s="31" t="s">
        <v>2387</v>
      </c>
      <c r="D11" s="43" t="s">
        <v>377</v>
      </c>
      <c r="E11" s="13">
        <v>41662</v>
      </c>
      <c r="F11" s="13">
        <v>44508</v>
      </c>
      <c r="G11" s="154"/>
      <c r="H11" s="15">
        <f>DATE(YEAR(F11)+1,MONTH(F11),DAY(F11)-1)</f>
        <v>44872</v>
      </c>
      <c r="I11" s="16">
        <f t="shared" ca="1" si="0"/>
        <v>302</v>
      </c>
      <c r="J11" s="17" t="str">
        <f t="shared" ca="1" si="1"/>
        <v>NOT DUE</v>
      </c>
      <c r="K11" s="31"/>
      <c r="L11" s="20"/>
    </row>
    <row r="12" spans="1:12" ht="36" customHeight="1">
      <c r="A12" s="17" t="s">
        <v>3617</v>
      </c>
      <c r="B12" s="31" t="s">
        <v>2340</v>
      </c>
      <c r="C12" s="31" t="s">
        <v>2388</v>
      </c>
      <c r="D12" s="43" t="s">
        <v>1268</v>
      </c>
      <c r="E12" s="13">
        <v>41662</v>
      </c>
      <c r="F12" s="13">
        <v>43404</v>
      </c>
      <c r="G12" s="154"/>
      <c r="H12" s="15">
        <f>DATE(YEAR(F12)+4,MONTH(F12),DAY(F12)-1)</f>
        <v>44864</v>
      </c>
      <c r="I12" s="16">
        <f t="shared" ca="1" si="0"/>
        <v>294</v>
      </c>
      <c r="J12" s="17" t="str">
        <f t="shared" ca="1" si="1"/>
        <v>NOT DUE</v>
      </c>
      <c r="K12" s="31" t="s">
        <v>2403</v>
      </c>
      <c r="L12" s="20"/>
    </row>
    <row r="13" spans="1:12" ht="36" customHeight="1">
      <c r="A13" s="17" t="s">
        <v>3618</v>
      </c>
      <c r="B13" s="31" t="s">
        <v>2389</v>
      </c>
      <c r="C13" s="31" t="s">
        <v>2390</v>
      </c>
      <c r="D13" s="43" t="s">
        <v>0</v>
      </c>
      <c r="E13" s="13">
        <v>41662</v>
      </c>
      <c r="F13" s="13">
        <f>'CMP01 Main Air Compressor No.1'!F43</f>
        <v>44544</v>
      </c>
      <c r="G13" s="154"/>
      <c r="H13" s="15">
        <f>DATE(YEAR(F13),MONTH(F13)+3,DAY(F13)-1)</f>
        <v>44633</v>
      </c>
      <c r="I13" s="16">
        <f t="shared" ca="1" si="0"/>
        <v>63</v>
      </c>
      <c r="J13" s="17" t="str">
        <f t="shared" ca="1" si="1"/>
        <v>NOT DUE</v>
      </c>
      <c r="K13" s="31"/>
      <c r="L13" s="20"/>
    </row>
    <row r="14" spans="1:12" ht="36" customHeight="1">
      <c r="A14" s="17" t="s">
        <v>3619</v>
      </c>
      <c r="B14" s="31" t="s">
        <v>2389</v>
      </c>
      <c r="C14" s="31" t="s">
        <v>2388</v>
      </c>
      <c r="D14" s="43" t="s">
        <v>377</v>
      </c>
      <c r="E14" s="13">
        <v>41662</v>
      </c>
      <c r="F14" s="13">
        <v>44508</v>
      </c>
      <c r="G14" s="154"/>
      <c r="H14" s="15">
        <f>DATE(YEAR(F14)+1,MONTH(F14),DAY(F14)-1)</f>
        <v>44872</v>
      </c>
      <c r="I14" s="16">
        <f t="shared" ca="1" si="0"/>
        <v>302</v>
      </c>
      <c r="J14" s="17" t="str">
        <f t="shared" ca="1" si="1"/>
        <v>NOT DUE</v>
      </c>
      <c r="K14" s="31"/>
      <c r="L14" s="20"/>
    </row>
    <row r="15" spans="1:12" ht="36" customHeight="1">
      <c r="A15" s="17" t="s">
        <v>3620</v>
      </c>
      <c r="B15" s="31" t="s">
        <v>2343</v>
      </c>
      <c r="C15" s="31" t="s">
        <v>2391</v>
      </c>
      <c r="D15" s="43" t="s">
        <v>1268</v>
      </c>
      <c r="E15" s="13">
        <v>41662</v>
      </c>
      <c r="F15" s="13">
        <v>43404</v>
      </c>
      <c r="G15" s="154"/>
      <c r="H15" s="15">
        <f>DATE(YEAR(F15)+4,MONTH(F15),DAY(F15)-1)</f>
        <v>44864</v>
      </c>
      <c r="I15" s="16">
        <f t="shared" ca="1" si="0"/>
        <v>294</v>
      </c>
      <c r="J15" s="17" t="str">
        <f t="shared" ca="1" si="1"/>
        <v>NOT DUE</v>
      </c>
      <c r="K15" s="31" t="s">
        <v>2404</v>
      </c>
      <c r="L15" s="20"/>
    </row>
    <row r="16" spans="1:12" ht="36" customHeight="1">
      <c r="A16" s="17" t="s">
        <v>3621</v>
      </c>
      <c r="B16" s="31" t="s">
        <v>2346</v>
      </c>
      <c r="C16" s="31" t="s">
        <v>2392</v>
      </c>
      <c r="D16" s="43" t="s">
        <v>377</v>
      </c>
      <c r="E16" s="13">
        <v>41662</v>
      </c>
      <c r="F16" s="13">
        <v>44508</v>
      </c>
      <c r="G16" s="154"/>
      <c r="H16" s="15">
        <f>DATE(YEAR(F16)+1,MONTH(F16),DAY(F16)-1)</f>
        <v>44872</v>
      </c>
      <c r="I16" s="16">
        <f t="shared" ca="1" si="0"/>
        <v>302</v>
      </c>
      <c r="J16" s="17" t="str">
        <f t="shared" ca="1" si="1"/>
        <v>NOT DUE</v>
      </c>
      <c r="K16" s="31" t="s">
        <v>1797</v>
      </c>
      <c r="L16" s="20"/>
    </row>
    <row r="17" spans="1:12" ht="36" customHeight="1">
      <c r="A17" s="17" t="s">
        <v>3622</v>
      </c>
      <c r="B17" s="31" t="s">
        <v>2346</v>
      </c>
      <c r="C17" s="31" t="s">
        <v>2393</v>
      </c>
      <c r="D17" s="43" t="s">
        <v>1268</v>
      </c>
      <c r="E17" s="13">
        <v>41662</v>
      </c>
      <c r="F17" s="13">
        <v>43404</v>
      </c>
      <c r="G17" s="154"/>
      <c r="H17" s="15">
        <f>DATE(YEAR(F17)+4,MONTH(F17),DAY(F17)-1)</f>
        <v>44864</v>
      </c>
      <c r="I17" s="16">
        <f t="shared" ca="1" si="0"/>
        <v>294</v>
      </c>
      <c r="J17" s="17" t="str">
        <f t="shared" ca="1" si="1"/>
        <v>NOT DUE</v>
      </c>
      <c r="K17" s="31" t="s">
        <v>1798</v>
      </c>
      <c r="L17" s="20"/>
    </row>
    <row r="18" spans="1:12" ht="36" customHeight="1">
      <c r="A18" s="17" t="s">
        <v>3623</v>
      </c>
      <c r="B18" s="31" t="s">
        <v>571</v>
      </c>
      <c r="C18" s="31" t="s">
        <v>2394</v>
      </c>
      <c r="D18" s="43" t="s">
        <v>377</v>
      </c>
      <c r="E18" s="13">
        <v>41662</v>
      </c>
      <c r="F18" s="13">
        <v>44498</v>
      </c>
      <c r="G18" s="154"/>
      <c r="H18" s="15">
        <f>DATE(YEAR(F18)+1,MONTH(F18),DAY(F18)-1)</f>
        <v>44862</v>
      </c>
      <c r="I18" s="16">
        <f t="shared" ca="1" si="0"/>
        <v>292</v>
      </c>
      <c r="J18" s="17" t="str">
        <f t="shared" ca="1" si="1"/>
        <v>NOT DUE</v>
      </c>
      <c r="K18" s="31" t="s">
        <v>1799</v>
      </c>
      <c r="L18" s="20"/>
    </row>
    <row r="19" spans="1:12" ht="36" customHeight="1">
      <c r="A19" s="17" t="s">
        <v>3624</v>
      </c>
      <c r="B19" s="31" t="s">
        <v>2395</v>
      </c>
      <c r="C19" s="31" t="s">
        <v>2396</v>
      </c>
      <c r="D19" s="43" t="s">
        <v>1268</v>
      </c>
      <c r="E19" s="13">
        <v>41662</v>
      </c>
      <c r="F19" s="13">
        <v>43404</v>
      </c>
      <c r="G19" s="154"/>
      <c r="H19" s="15">
        <f>DATE(YEAR(F19)+4,MONTH(F19),DAY(F19)-1)</f>
        <v>44864</v>
      </c>
      <c r="I19" s="16">
        <f t="shared" ca="1" si="0"/>
        <v>294</v>
      </c>
      <c r="J19" s="17" t="str">
        <f t="shared" ca="1" si="1"/>
        <v>NOT DUE</v>
      </c>
      <c r="K19" s="31" t="s">
        <v>1800</v>
      </c>
      <c r="L19" s="20"/>
    </row>
    <row r="20" spans="1:12" ht="36" customHeight="1">
      <c r="A20" s="17" t="s">
        <v>3625</v>
      </c>
      <c r="B20" s="31" t="s">
        <v>2351</v>
      </c>
      <c r="C20" s="31" t="s">
        <v>2397</v>
      </c>
      <c r="D20" s="43" t="s">
        <v>377</v>
      </c>
      <c r="E20" s="13">
        <v>41662</v>
      </c>
      <c r="F20" s="13">
        <v>44498</v>
      </c>
      <c r="G20" s="154"/>
      <c r="H20" s="15">
        <f>DATE(YEAR(F20)+1,MONTH(F20),DAY(F20)-1)</f>
        <v>44862</v>
      </c>
      <c r="I20" s="16">
        <f t="shared" ca="1" si="0"/>
        <v>292</v>
      </c>
      <c r="J20" s="17" t="str">
        <f t="shared" ca="1" si="1"/>
        <v>NOT DUE</v>
      </c>
      <c r="K20" s="31" t="s">
        <v>1801</v>
      </c>
      <c r="L20" s="20"/>
    </row>
    <row r="21" spans="1:12" ht="36" customHeight="1">
      <c r="A21" s="17" t="s">
        <v>3626</v>
      </c>
      <c r="B21" s="31" t="s">
        <v>2398</v>
      </c>
      <c r="C21" s="31" t="s">
        <v>2399</v>
      </c>
      <c r="D21" s="43" t="s">
        <v>377</v>
      </c>
      <c r="E21" s="13">
        <v>41662</v>
      </c>
      <c r="F21" s="13">
        <v>44498</v>
      </c>
      <c r="G21" s="154"/>
      <c r="H21" s="15">
        <f>DATE(YEAR(F21)+1,MONTH(F21),DAY(F21)-1)</f>
        <v>44862</v>
      </c>
      <c r="I21" s="16">
        <f t="shared" ca="1" si="0"/>
        <v>292</v>
      </c>
      <c r="J21" s="17" t="str">
        <f t="shared" ca="1" si="1"/>
        <v>NOT DUE</v>
      </c>
      <c r="K21" s="31" t="s">
        <v>1802</v>
      </c>
      <c r="L21" s="20"/>
    </row>
    <row r="22" spans="1:12" ht="36" customHeight="1">
      <c r="A22" s="17" t="s">
        <v>3627</v>
      </c>
      <c r="B22" s="31" t="s">
        <v>2400</v>
      </c>
      <c r="C22" s="31" t="s">
        <v>2401</v>
      </c>
      <c r="D22" s="43" t="s">
        <v>0</v>
      </c>
      <c r="E22" s="13">
        <v>41662</v>
      </c>
      <c r="F22" s="13">
        <f>'CMP01 Main Air Compressor No.1'!F43</f>
        <v>44544</v>
      </c>
      <c r="G22" s="154"/>
      <c r="H22" s="15">
        <f>DATE(YEAR(F22),MONTH(F22)+3,DAY(F22)-1)</f>
        <v>44633</v>
      </c>
      <c r="I22" s="16">
        <f t="shared" ca="1" si="0"/>
        <v>63</v>
      </c>
      <c r="J22" s="17" t="str">
        <f t="shared" ca="1" si="1"/>
        <v>NOT DUE</v>
      </c>
      <c r="K22" s="31" t="s">
        <v>1802</v>
      </c>
      <c r="L22" s="20"/>
    </row>
    <row r="23" spans="1:12" ht="36" customHeight="1">
      <c r="A23" s="17" t="s">
        <v>3628</v>
      </c>
      <c r="B23" s="31" t="s">
        <v>1765</v>
      </c>
      <c r="C23" s="31" t="s">
        <v>1766</v>
      </c>
      <c r="D23" s="43" t="s">
        <v>1</v>
      </c>
      <c r="E23" s="13">
        <v>41662</v>
      </c>
      <c r="F23" s="13">
        <f>'CMP01 Main Air Compressor No.1'!F33</f>
        <v>44570</v>
      </c>
      <c r="G23" s="154"/>
      <c r="H23" s="15">
        <f>DATE(YEAR(F23),MONTH(F23),DAY(F23)+1)</f>
        <v>44571</v>
      </c>
      <c r="I23" s="16">
        <f t="shared" ca="1" si="0"/>
        <v>1</v>
      </c>
      <c r="J23" s="17" t="str">
        <f t="shared" ca="1" si="1"/>
        <v>NOT DUE</v>
      </c>
      <c r="K23" s="31" t="s">
        <v>1802</v>
      </c>
      <c r="L23" s="20"/>
    </row>
    <row r="24" spans="1:12" ht="36" customHeight="1">
      <c r="A24" s="17" t="s">
        <v>3629</v>
      </c>
      <c r="B24" s="31" t="s">
        <v>1767</v>
      </c>
      <c r="C24" s="31" t="s">
        <v>1768</v>
      </c>
      <c r="D24" s="43" t="s">
        <v>1</v>
      </c>
      <c r="E24" s="13">
        <v>41662</v>
      </c>
      <c r="F24" s="13">
        <f>'CMP01 Main Air Compressor No.1'!F34</f>
        <v>44570</v>
      </c>
      <c r="G24" s="154"/>
      <c r="H24" s="15">
        <f>DATE(YEAR(F24),MONTH(F24),DAY(F24)+1)</f>
        <v>44571</v>
      </c>
      <c r="I24" s="16">
        <f t="shared" ca="1" si="0"/>
        <v>1</v>
      </c>
      <c r="J24" s="17" t="str">
        <f t="shared" ca="1" si="1"/>
        <v>NOT DUE</v>
      </c>
      <c r="K24" s="31" t="s">
        <v>1802</v>
      </c>
      <c r="L24" s="20"/>
    </row>
    <row r="25" spans="1:12" ht="36" customHeight="1">
      <c r="A25" s="17" t="s">
        <v>3630</v>
      </c>
      <c r="B25" s="31" t="s">
        <v>1769</v>
      </c>
      <c r="C25" s="31" t="s">
        <v>1770</v>
      </c>
      <c r="D25" s="43" t="s">
        <v>1</v>
      </c>
      <c r="E25" s="13">
        <v>41662</v>
      </c>
      <c r="F25" s="13">
        <f>'CMP01 Main Air Compressor No.1'!F35</f>
        <v>44570</v>
      </c>
      <c r="G25" s="154"/>
      <c r="H25" s="15">
        <f>DATE(YEAR(F25),MONTH(F25),DAY(F25)+1)</f>
        <v>44571</v>
      </c>
      <c r="I25" s="16">
        <f t="shared" ca="1" si="0"/>
        <v>1</v>
      </c>
      <c r="J25" s="17" t="str">
        <f t="shared" ca="1" si="1"/>
        <v>NOT DUE</v>
      </c>
      <c r="K25" s="31"/>
      <c r="L25" s="20"/>
    </row>
    <row r="26" spans="1:12" ht="36" customHeight="1">
      <c r="A26" s="17" t="s">
        <v>3631</v>
      </c>
      <c r="B26" s="31" t="s">
        <v>1771</v>
      </c>
      <c r="C26" s="31" t="s">
        <v>1772</v>
      </c>
      <c r="D26" s="43" t="s">
        <v>4</v>
      </c>
      <c r="E26" s="13">
        <v>41662</v>
      </c>
      <c r="F26" s="13">
        <f>'CMP01 Main Air Compressor No.1'!F36</f>
        <v>44569</v>
      </c>
      <c r="G26" s="154"/>
      <c r="H26" s="15">
        <f>EDATE(F26-1,1)</f>
        <v>44599</v>
      </c>
      <c r="I26" s="16">
        <f t="shared" ca="1" si="0"/>
        <v>29</v>
      </c>
      <c r="J26" s="17" t="str">
        <f t="shared" ca="1" si="1"/>
        <v>NOT DUE</v>
      </c>
      <c r="K26" s="31" t="s">
        <v>1803</v>
      </c>
      <c r="L26" s="20"/>
    </row>
    <row r="27" spans="1:12" ht="36" customHeight="1">
      <c r="A27" s="17" t="s">
        <v>3632</v>
      </c>
      <c r="B27" s="31" t="s">
        <v>1773</v>
      </c>
      <c r="C27" s="31" t="s">
        <v>1774</v>
      </c>
      <c r="D27" s="43" t="s">
        <v>1</v>
      </c>
      <c r="E27" s="13">
        <v>41662</v>
      </c>
      <c r="F27" s="13">
        <f>'CMP01 Main Air Compressor No.1'!F33</f>
        <v>44570</v>
      </c>
      <c r="G27" s="154"/>
      <c r="H27" s="15">
        <f>DATE(YEAR(F27),MONTH(F27),DAY(F27)+1)</f>
        <v>44571</v>
      </c>
      <c r="I27" s="16">
        <f t="shared" ca="1" si="0"/>
        <v>1</v>
      </c>
      <c r="J27" s="17" t="str">
        <f t="shared" ca="1" si="1"/>
        <v>NOT DUE</v>
      </c>
      <c r="K27" s="31" t="s">
        <v>1803</v>
      </c>
      <c r="L27" s="20"/>
    </row>
    <row r="28" spans="1:12" ht="36" customHeight="1">
      <c r="A28" s="17" t="s">
        <v>3633</v>
      </c>
      <c r="B28" s="31" t="s">
        <v>1775</v>
      </c>
      <c r="C28" s="31" t="s">
        <v>1776</v>
      </c>
      <c r="D28" s="43" t="s">
        <v>1</v>
      </c>
      <c r="E28" s="13">
        <v>41662</v>
      </c>
      <c r="F28" s="13">
        <f>'CMP01 Main Air Compressor No.1'!F33</f>
        <v>44570</v>
      </c>
      <c r="G28" s="154"/>
      <c r="H28" s="15">
        <f>DATE(YEAR(F28),MONTH(F28),DAY(F28)+1)</f>
        <v>44571</v>
      </c>
      <c r="I28" s="16">
        <f t="shared" ca="1" si="0"/>
        <v>1</v>
      </c>
      <c r="J28" s="17" t="str">
        <f t="shared" ca="1" si="1"/>
        <v>NOT DUE</v>
      </c>
      <c r="K28" s="31" t="s">
        <v>1803</v>
      </c>
      <c r="L28" s="20"/>
    </row>
    <row r="29" spans="1:12" ht="36" customHeight="1">
      <c r="A29" s="17" t="s">
        <v>3634</v>
      </c>
      <c r="B29" s="31" t="s">
        <v>1777</v>
      </c>
      <c r="C29" s="31" t="s">
        <v>1778</v>
      </c>
      <c r="D29" s="43" t="s">
        <v>1</v>
      </c>
      <c r="E29" s="13">
        <v>41662</v>
      </c>
      <c r="F29" s="13">
        <f>'CMP01 Main Air Compressor No.1'!F33</f>
        <v>44570</v>
      </c>
      <c r="G29" s="154"/>
      <c r="H29" s="15">
        <f>DATE(YEAR(F29),MONTH(F29),DAY(F29)+1)</f>
        <v>44571</v>
      </c>
      <c r="I29" s="16">
        <f t="shared" ca="1" si="0"/>
        <v>1</v>
      </c>
      <c r="J29" s="17" t="str">
        <f t="shared" ca="1" si="1"/>
        <v>NOT DUE</v>
      </c>
      <c r="K29" s="31" t="s">
        <v>1804</v>
      </c>
      <c r="L29" s="20"/>
    </row>
    <row r="30" spans="1:12" ht="36" customHeight="1">
      <c r="A30" s="17" t="s">
        <v>3635</v>
      </c>
      <c r="B30" s="31" t="s">
        <v>1779</v>
      </c>
      <c r="C30" s="31" t="s">
        <v>1766</v>
      </c>
      <c r="D30" s="43" t="s">
        <v>1</v>
      </c>
      <c r="E30" s="13">
        <v>41662</v>
      </c>
      <c r="F30" s="13">
        <f>'CMP01 Main Air Compressor No.1'!F33</f>
        <v>44570</v>
      </c>
      <c r="G30" s="154"/>
      <c r="H30" s="15">
        <f>DATE(YEAR(F30),MONTH(F30),DAY(F30)+1)</f>
        <v>44571</v>
      </c>
      <c r="I30" s="16">
        <f t="shared" ca="1" si="0"/>
        <v>1</v>
      </c>
      <c r="J30" s="17" t="str">
        <f t="shared" ca="1" si="1"/>
        <v>NOT DUE</v>
      </c>
      <c r="K30" s="31" t="s">
        <v>1804</v>
      </c>
      <c r="L30" s="20"/>
    </row>
    <row r="31" spans="1:12" ht="36" customHeight="1">
      <c r="A31" s="17" t="s">
        <v>3636</v>
      </c>
      <c r="B31" s="31" t="s">
        <v>1780</v>
      </c>
      <c r="C31" s="31" t="s">
        <v>1781</v>
      </c>
      <c r="D31" s="43" t="s">
        <v>0</v>
      </c>
      <c r="E31" s="13">
        <v>41662</v>
      </c>
      <c r="F31" s="13">
        <f>'CMP01 Main Air Compressor No.1'!F43</f>
        <v>44544</v>
      </c>
      <c r="G31" s="154"/>
      <c r="H31" s="15">
        <f>DATE(YEAR(F31),MONTH(F31)+3,DAY(F31)-1)</f>
        <v>44633</v>
      </c>
      <c r="I31" s="16">
        <f t="shared" ca="1" si="0"/>
        <v>63</v>
      </c>
      <c r="J31" s="17" t="str">
        <f t="shared" ca="1" si="1"/>
        <v>NOT DUE</v>
      </c>
      <c r="K31" s="31" t="s">
        <v>1804</v>
      </c>
      <c r="L31" s="20"/>
    </row>
    <row r="32" spans="1:12" ht="36" customHeight="1">
      <c r="A32" s="17" t="s">
        <v>3637</v>
      </c>
      <c r="B32" s="31" t="s">
        <v>1782</v>
      </c>
      <c r="C32" s="31"/>
      <c r="D32" s="43" t="s">
        <v>4</v>
      </c>
      <c r="E32" s="13">
        <v>41662</v>
      </c>
      <c r="F32" s="13">
        <f>'CMP01 Main Air Compressor No.1'!F36</f>
        <v>44569</v>
      </c>
      <c r="G32" s="154"/>
      <c r="H32" s="15">
        <f>EDATE(F32-1,1)</f>
        <v>44599</v>
      </c>
      <c r="I32" s="16">
        <f t="shared" ca="1" si="0"/>
        <v>29</v>
      </c>
      <c r="J32" s="17" t="str">
        <f t="shared" ca="1" si="1"/>
        <v>NOT DUE</v>
      </c>
      <c r="K32" s="31" t="s">
        <v>1805</v>
      </c>
      <c r="L32" s="20"/>
    </row>
    <row r="33" spans="1:12" ht="36" customHeight="1">
      <c r="A33" s="17" t="s">
        <v>3638</v>
      </c>
      <c r="B33" s="31" t="s">
        <v>1783</v>
      </c>
      <c r="C33" s="31" t="s">
        <v>1784</v>
      </c>
      <c r="D33" s="43" t="s">
        <v>0</v>
      </c>
      <c r="E33" s="13">
        <v>41662</v>
      </c>
      <c r="F33" s="13">
        <f>'CMP01 Main Air Compressor No.1'!F43</f>
        <v>44544</v>
      </c>
      <c r="G33" s="154"/>
      <c r="H33" s="15">
        <f>DATE(YEAR(F33),MONTH(F33)+3,DAY(F33)-1)</f>
        <v>44633</v>
      </c>
      <c r="I33" s="16">
        <f t="shared" ca="1" si="0"/>
        <v>63</v>
      </c>
      <c r="J33" s="17" t="str">
        <f t="shared" ca="1" si="1"/>
        <v>NOT DUE</v>
      </c>
      <c r="K33" s="31" t="s">
        <v>1805</v>
      </c>
      <c r="L33" s="20"/>
    </row>
    <row r="34" spans="1:12" ht="36" customHeight="1">
      <c r="A34" s="17" t="s">
        <v>3639</v>
      </c>
      <c r="B34" s="31" t="s">
        <v>2355</v>
      </c>
      <c r="C34" s="31"/>
      <c r="D34" s="43" t="s">
        <v>1</v>
      </c>
      <c r="E34" s="13">
        <v>41662</v>
      </c>
      <c r="F34" s="13">
        <f>'CMP01 Main Air Compressor No.1'!F33</f>
        <v>44570</v>
      </c>
      <c r="G34" s="154"/>
      <c r="H34" s="15">
        <f>DATE(YEAR(F34),MONTH(F34),DAY(F34)+1)</f>
        <v>44571</v>
      </c>
      <c r="I34" s="16">
        <f t="shared" ca="1" si="0"/>
        <v>1</v>
      </c>
      <c r="J34" s="17" t="str">
        <f t="shared" ca="1" si="1"/>
        <v>NOT DUE</v>
      </c>
      <c r="K34" s="31"/>
      <c r="L34" s="20"/>
    </row>
    <row r="35" spans="1:12" ht="36" customHeight="1">
      <c r="A35" s="17" t="s">
        <v>3640</v>
      </c>
      <c r="B35" s="31" t="s">
        <v>1785</v>
      </c>
      <c r="C35" s="31" t="s">
        <v>1786</v>
      </c>
      <c r="D35" s="43" t="s">
        <v>377</v>
      </c>
      <c r="E35" s="13">
        <v>41662</v>
      </c>
      <c r="F35" s="13">
        <v>44498</v>
      </c>
      <c r="G35" s="154"/>
      <c r="H35" s="15">
        <f t="shared" ref="H35:H40" si="2">DATE(YEAR(F35)+1,MONTH(F35),DAY(F35)-1)</f>
        <v>44862</v>
      </c>
      <c r="I35" s="16">
        <f t="shared" ca="1" si="0"/>
        <v>292</v>
      </c>
      <c r="J35" s="17" t="str">
        <f t="shared" ca="1" si="1"/>
        <v>NOT DUE</v>
      </c>
      <c r="K35" s="31"/>
      <c r="L35" s="20"/>
    </row>
    <row r="36" spans="1:12" ht="36" customHeight="1">
      <c r="A36" s="17" t="s">
        <v>3641</v>
      </c>
      <c r="B36" s="31" t="s">
        <v>1787</v>
      </c>
      <c r="C36" s="31" t="s">
        <v>1788</v>
      </c>
      <c r="D36" s="43" t="s">
        <v>377</v>
      </c>
      <c r="E36" s="13">
        <v>41662</v>
      </c>
      <c r="F36" s="13">
        <v>44498</v>
      </c>
      <c r="G36" s="154"/>
      <c r="H36" s="15">
        <f t="shared" si="2"/>
        <v>44862</v>
      </c>
      <c r="I36" s="16">
        <f t="shared" ca="1" si="0"/>
        <v>292</v>
      </c>
      <c r="J36" s="17" t="str">
        <f t="shared" ca="1" si="1"/>
        <v>NOT DUE</v>
      </c>
      <c r="K36" s="31"/>
      <c r="L36" s="20"/>
    </row>
    <row r="37" spans="1:12" ht="36" customHeight="1">
      <c r="A37" s="17" t="s">
        <v>3642</v>
      </c>
      <c r="B37" s="31" t="s">
        <v>1789</v>
      </c>
      <c r="C37" s="31" t="s">
        <v>1790</v>
      </c>
      <c r="D37" s="43" t="s">
        <v>377</v>
      </c>
      <c r="E37" s="13">
        <v>41662</v>
      </c>
      <c r="F37" s="13">
        <v>44498</v>
      </c>
      <c r="G37" s="154"/>
      <c r="H37" s="15">
        <f t="shared" si="2"/>
        <v>44862</v>
      </c>
      <c r="I37" s="16">
        <f t="shared" ca="1" si="0"/>
        <v>292</v>
      </c>
      <c r="J37" s="17" t="str">
        <f t="shared" ca="1" si="1"/>
        <v>NOT DUE</v>
      </c>
      <c r="K37" s="31"/>
      <c r="L37" s="20"/>
    </row>
    <row r="38" spans="1:12" ht="36" customHeight="1">
      <c r="A38" s="17" t="s">
        <v>3643</v>
      </c>
      <c r="B38" s="31" t="s">
        <v>1791</v>
      </c>
      <c r="C38" s="31" t="s">
        <v>1792</v>
      </c>
      <c r="D38" s="43" t="s">
        <v>377</v>
      </c>
      <c r="E38" s="13">
        <v>41662</v>
      </c>
      <c r="F38" s="13">
        <v>44498</v>
      </c>
      <c r="G38" s="154"/>
      <c r="H38" s="15">
        <f t="shared" si="2"/>
        <v>44862</v>
      </c>
      <c r="I38" s="16">
        <f t="shared" ca="1" si="0"/>
        <v>292</v>
      </c>
      <c r="J38" s="17" t="str">
        <f t="shared" ca="1" si="1"/>
        <v>NOT DUE</v>
      </c>
      <c r="K38" s="31"/>
      <c r="L38" s="20"/>
    </row>
    <row r="39" spans="1:12" ht="36" customHeight="1">
      <c r="A39" s="17" t="s">
        <v>3644</v>
      </c>
      <c r="B39" s="31" t="s">
        <v>1793</v>
      </c>
      <c r="C39" s="31" t="s">
        <v>1794</v>
      </c>
      <c r="D39" s="43" t="s">
        <v>377</v>
      </c>
      <c r="E39" s="13">
        <v>41662</v>
      </c>
      <c r="F39" s="13">
        <v>44498</v>
      </c>
      <c r="G39" s="154"/>
      <c r="H39" s="15">
        <f t="shared" si="2"/>
        <v>44862</v>
      </c>
      <c r="I39" s="16">
        <f t="shared" ca="1" si="0"/>
        <v>292</v>
      </c>
      <c r="J39" s="17" t="str">
        <f t="shared" ca="1" si="1"/>
        <v>NOT DUE</v>
      </c>
      <c r="K39" s="31"/>
      <c r="L39" s="20"/>
    </row>
    <row r="40" spans="1:12" ht="36" customHeight="1">
      <c r="A40" s="17" t="s">
        <v>3645</v>
      </c>
      <c r="B40" s="31" t="s">
        <v>1806</v>
      </c>
      <c r="C40" s="31" t="s">
        <v>1807</v>
      </c>
      <c r="D40" s="43" t="s">
        <v>377</v>
      </c>
      <c r="E40" s="13">
        <v>41662</v>
      </c>
      <c r="F40" s="13">
        <v>44498</v>
      </c>
      <c r="G40" s="154"/>
      <c r="H40" s="15">
        <f t="shared" si="2"/>
        <v>44862</v>
      </c>
      <c r="I40" s="16">
        <f t="shared" ca="1" si="0"/>
        <v>292</v>
      </c>
      <c r="J40" s="17" t="str">
        <f t="shared" ca="1" si="1"/>
        <v>NOT DUE</v>
      </c>
      <c r="K40" s="31"/>
      <c r="L40" s="20"/>
    </row>
    <row r="41" spans="1:12" ht="15.75" customHeight="1">
      <c r="A41"/>
      <c r="C41" s="224"/>
      <c r="D41"/>
    </row>
    <row r="42" spans="1:12">
      <c r="A42"/>
      <c r="C42" s="224"/>
      <c r="D42"/>
    </row>
    <row r="43" spans="1:12">
      <c r="A43"/>
      <c r="C43" s="224"/>
      <c r="D43"/>
    </row>
    <row r="44" spans="1:12">
      <c r="A44"/>
      <c r="B44" s="255" t="s">
        <v>5143</v>
      </c>
      <c r="C44"/>
      <c r="D44" s="255" t="s">
        <v>5144</v>
      </c>
      <c r="H44" s="255" t="s">
        <v>5145</v>
      </c>
    </row>
    <row r="45" spans="1:12">
      <c r="A45"/>
      <c r="C45"/>
      <c r="D45"/>
    </row>
    <row r="46" spans="1:12">
      <c r="A46"/>
      <c r="C46" s="374" t="s">
        <v>5303</v>
      </c>
      <c r="D46"/>
      <c r="E46" s="380" t="s">
        <v>5304</v>
      </c>
      <c r="F46" s="380"/>
      <c r="G46" s="380"/>
      <c r="I46" s="446" t="s">
        <v>5292</v>
      </c>
      <c r="J46" s="446"/>
      <c r="K46" s="446"/>
    </row>
    <row r="47" spans="1:12">
      <c r="A47"/>
      <c r="C47" s="254"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1"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C00000"/>
  </sheetPr>
  <dimension ref="A1:L47"/>
  <sheetViews>
    <sheetView topLeftCell="A34" workbookViewId="0">
      <selection activeCell="E46" sqref="E46:G4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2411</v>
      </c>
      <c r="D3" s="384" t="s">
        <v>12</v>
      </c>
      <c r="E3" s="384"/>
      <c r="F3" s="5" t="s">
        <v>3066</v>
      </c>
    </row>
    <row r="4" spans="1:12" ht="18" customHeight="1">
      <c r="A4" s="382" t="s">
        <v>77</v>
      </c>
      <c r="B4" s="382"/>
      <c r="C4" s="37" t="s">
        <v>2412</v>
      </c>
      <c r="D4" s="384" t="s">
        <v>15</v>
      </c>
      <c r="E4" s="384"/>
      <c r="F4" s="27"/>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3580</v>
      </c>
      <c r="B8" s="31" t="s">
        <v>2382</v>
      </c>
      <c r="C8" s="31" t="s">
        <v>2383</v>
      </c>
      <c r="D8" s="43" t="s">
        <v>377</v>
      </c>
      <c r="E8" s="13">
        <v>41662</v>
      </c>
      <c r="F8" s="13">
        <v>44484</v>
      </c>
      <c r="G8" s="154"/>
      <c r="H8" s="15">
        <f>DATE(YEAR(F8)+1,MONTH(F8),DAY(F8)-1)</f>
        <v>44848</v>
      </c>
      <c r="I8" s="16">
        <f t="shared" ref="I8:I40" ca="1" si="0">IF(ISBLANK(H8),"",H8-DATE(YEAR(NOW()),MONTH(NOW()),DAY(NOW())))</f>
        <v>278</v>
      </c>
      <c r="J8" s="17" t="str">
        <f t="shared" ref="J8:J40" ca="1" si="1">IF(I8="","",IF(I8&lt;0,"OVERDUE","NOT DUE"))</f>
        <v>NOT DUE</v>
      </c>
      <c r="K8" s="31" t="s">
        <v>2402</v>
      </c>
      <c r="L8" s="20"/>
    </row>
    <row r="9" spans="1:12" ht="36" customHeight="1">
      <c r="A9" s="17" t="s">
        <v>3581</v>
      </c>
      <c r="B9" s="31" t="s">
        <v>2384</v>
      </c>
      <c r="C9" s="31" t="s">
        <v>2385</v>
      </c>
      <c r="D9" s="43" t="s">
        <v>1268</v>
      </c>
      <c r="E9" s="13">
        <v>41662</v>
      </c>
      <c r="F9" s="13">
        <v>43404</v>
      </c>
      <c r="G9" s="154"/>
      <c r="H9" s="15">
        <f>DATE(YEAR(F9)+4,MONTH(F9),DAY(F9)-1)</f>
        <v>44864</v>
      </c>
      <c r="I9" s="16">
        <f t="shared" ca="1" si="0"/>
        <v>294</v>
      </c>
      <c r="J9" s="17" t="str">
        <f t="shared" ca="1" si="1"/>
        <v>NOT DUE</v>
      </c>
      <c r="K9" s="31"/>
      <c r="L9" s="20"/>
    </row>
    <row r="10" spans="1:12" ht="36" customHeight="1">
      <c r="A10" s="17" t="s">
        <v>3582</v>
      </c>
      <c r="B10" s="31" t="s">
        <v>2389</v>
      </c>
      <c r="C10" s="31" t="s">
        <v>2386</v>
      </c>
      <c r="D10" s="43" t="s">
        <v>0</v>
      </c>
      <c r="E10" s="13">
        <v>41662</v>
      </c>
      <c r="F10" s="13">
        <f>'CMP01 Main Air Compressor No.1'!F43</f>
        <v>44544</v>
      </c>
      <c r="G10" s="154"/>
      <c r="H10" s="15">
        <f>DATE(YEAR(F10),MONTH(F10)+3,DAY(F10)-1)</f>
        <v>44633</v>
      </c>
      <c r="I10" s="16">
        <f t="shared" ca="1" si="0"/>
        <v>63</v>
      </c>
      <c r="J10" s="17" t="str">
        <f t="shared" ca="1" si="1"/>
        <v>NOT DUE</v>
      </c>
      <c r="K10" s="31"/>
      <c r="L10" s="20" t="s">
        <v>5154</v>
      </c>
    </row>
    <row r="11" spans="1:12" ht="36" customHeight="1">
      <c r="A11" s="17" t="s">
        <v>3583</v>
      </c>
      <c r="B11" s="31" t="s">
        <v>2340</v>
      </c>
      <c r="C11" s="31" t="s">
        <v>2387</v>
      </c>
      <c r="D11" s="43" t="s">
        <v>377</v>
      </c>
      <c r="E11" s="13">
        <v>41662</v>
      </c>
      <c r="F11" s="13">
        <v>44493</v>
      </c>
      <c r="G11" s="154"/>
      <c r="H11" s="15">
        <f>DATE(YEAR(F11)+1,MONTH(F11),DAY(F11)-1)</f>
        <v>44857</v>
      </c>
      <c r="I11" s="16">
        <f t="shared" ca="1" si="0"/>
        <v>287</v>
      </c>
      <c r="J11" s="17" t="str">
        <f t="shared" ca="1" si="1"/>
        <v>NOT DUE</v>
      </c>
      <c r="K11" s="31"/>
      <c r="L11" s="20" t="s">
        <v>5154</v>
      </c>
    </row>
    <row r="12" spans="1:12" ht="36" customHeight="1">
      <c r="A12" s="17" t="s">
        <v>3584</v>
      </c>
      <c r="B12" s="31" t="s">
        <v>2340</v>
      </c>
      <c r="C12" s="31" t="s">
        <v>2388</v>
      </c>
      <c r="D12" s="43" t="s">
        <v>1268</v>
      </c>
      <c r="E12" s="13">
        <v>41662</v>
      </c>
      <c r="F12" s="13">
        <v>43404</v>
      </c>
      <c r="G12" s="154"/>
      <c r="H12" s="15">
        <f>DATE(YEAR(F12)+4,MONTH(F12),DAY(F12)-1)</f>
        <v>44864</v>
      </c>
      <c r="I12" s="16">
        <f t="shared" ca="1" si="0"/>
        <v>294</v>
      </c>
      <c r="J12" s="17" t="str">
        <f t="shared" ca="1" si="1"/>
        <v>NOT DUE</v>
      </c>
      <c r="K12" s="31" t="s">
        <v>2403</v>
      </c>
      <c r="L12" s="20"/>
    </row>
    <row r="13" spans="1:12" ht="36" customHeight="1">
      <c r="A13" s="17" t="s">
        <v>3585</v>
      </c>
      <c r="B13" s="31" t="s">
        <v>2389</v>
      </c>
      <c r="C13" s="31" t="s">
        <v>2390</v>
      </c>
      <c r="D13" s="43" t="s">
        <v>0</v>
      </c>
      <c r="E13" s="13">
        <v>41662</v>
      </c>
      <c r="F13" s="13">
        <f>'CMP01 Main Air Compressor No.1'!F43</f>
        <v>44544</v>
      </c>
      <c r="G13" s="154"/>
      <c r="H13" s="15">
        <f>DATE(YEAR(F13),MONTH(F13)+3,DAY(F13)-1)</f>
        <v>44633</v>
      </c>
      <c r="I13" s="16">
        <f t="shared" ca="1" si="0"/>
        <v>63</v>
      </c>
      <c r="J13" s="17" t="str">
        <f t="shared" ca="1" si="1"/>
        <v>NOT DUE</v>
      </c>
      <c r="K13" s="31"/>
      <c r="L13" s="20" t="s">
        <v>4982</v>
      </c>
    </row>
    <row r="14" spans="1:12" ht="36" customHeight="1">
      <c r="A14" s="17" t="s">
        <v>3586</v>
      </c>
      <c r="B14" s="31" t="s">
        <v>2389</v>
      </c>
      <c r="C14" s="31" t="s">
        <v>2388</v>
      </c>
      <c r="D14" s="43" t="s">
        <v>377</v>
      </c>
      <c r="E14" s="13">
        <v>41662</v>
      </c>
      <c r="F14" s="13">
        <v>44484</v>
      </c>
      <c r="G14" s="154"/>
      <c r="H14" s="15">
        <f>DATE(YEAR(F14)+1,MONTH(F14),DAY(F14)-1)</f>
        <v>44848</v>
      </c>
      <c r="I14" s="16">
        <f t="shared" ca="1" si="0"/>
        <v>278</v>
      </c>
      <c r="J14" s="17" t="str">
        <f t="shared" ca="1" si="1"/>
        <v>NOT DUE</v>
      </c>
      <c r="K14" s="31"/>
      <c r="L14" s="20" t="s">
        <v>5154</v>
      </c>
    </row>
    <row r="15" spans="1:12" ht="36" customHeight="1">
      <c r="A15" s="17" t="s">
        <v>3587</v>
      </c>
      <c r="B15" s="31" t="s">
        <v>2343</v>
      </c>
      <c r="C15" s="31" t="s">
        <v>2391</v>
      </c>
      <c r="D15" s="43" t="s">
        <v>1268</v>
      </c>
      <c r="E15" s="13">
        <v>41662</v>
      </c>
      <c r="F15" s="13">
        <v>43404</v>
      </c>
      <c r="G15" s="154"/>
      <c r="H15" s="15">
        <f>DATE(YEAR(F15)+4,MONTH(F15),DAY(F15)-1)</f>
        <v>44864</v>
      </c>
      <c r="I15" s="16">
        <f t="shared" ca="1" si="0"/>
        <v>294</v>
      </c>
      <c r="J15" s="17" t="str">
        <f t="shared" ca="1" si="1"/>
        <v>NOT DUE</v>
      </c>
      <c r="K15" s="31" t="s">
        <v>2404</v>
      </c>
      <c r="L15" s="20"/>
    </row>
    <row r="16" spans="1:12" ht="36" customHeight="1">
      <c r="A16" s="17" t="s">
        <v>3588</v>
      </c>
      <c r="B16" s="31" t="s">
        <v>2346</v>
      </c>
      <c r="C16" s="31" t="s">
        <v>2392</v>
      </c>
      <c r="D16" s="43" t="s">
        <v>377</v>
      </c>
      <c r="E16" s="13">
        <v>41662</v>
      </c>
      <c r="F16" s="13">
        <v>44484</v>
      </c>
      <c r="G16" s="154"/>
      <c r="H16" s="15">
        <f>DATE(YEAR(F16)+1,MONTH(F16),DAY(F16)-1)</f>
        <v>44848</v>
      </c>
      <c r="I16" s="16">
        <f t="shared" ca="1" si="0"/>
        <v>278</v>
      </c>
      <c r="J16" s="17" t="str">
        <f t="shared" ca="1" si="1"/>
        <v>NOT DUE</v>
      </c>
      <c r="K16" s="31" t="s">
        <v>1797</v>
      </c>
      <c r="L16" s="20"/>
    </row>
    <row r="17" spans="1:12" ht="36" customHeight="1">
      <c r="A17" s="17" t="s">
        <v>3589</v>
      </c>
      <c r="B17" s="31" t="s">
        <v>2346</v>
      </c>
      <c r="C17" s="31" t="s">
        <v>2393</v>
      </c>
      <c r="D17" s="43" t="s">
        <v>1268</v>
      </c>
      <c r="E17" s="13">
        <v>41662</v>
      </c>
      <c r="F17" s="13">
        <v>43404</v>
      </c>
      <c r="G17" s="154"/>
      <c r="H17" s="15">
        <f>DATE(YEAR(F17)+4,MONTH(F17),DAY(F17)-1)</f>
        <v>44864</v>
      </c>
      <c r="I17" s="16">
        <f t="shared" ca="1" si="0"/>
        <v>294</v>
      </c>
      <c r="J17" s="17" t="str">
        <f t="shared" ca="1" si="1"/>
        <v>NOT DUE</v>
      </c>
      <c r="K17" s="31" t="s">
        <v>1798</v>
      </c>
      <c r="L17" s="20"/>
    </row>
    <row r="18" spans="1:12" ht="36" customHeight="1">
      <c r="A18" s="17" t="s">
        <v>3590</v>
      </c>
      <c r="B18" s="31" t="s">
        <v>571</v>
      </c>
      <c r="C18" s="31" t="s">
        <v>2394</v>
      </c>
      <c r="D18" s="43" t="s">
        <v>377</v>
      </c>
      <c r="E18" s="13">
        <v>41662</v>
      </c>
      <c r="F18" s="13">
        <v>44484</v>
      </c>
      <c r="G18" s="154"/>
      <c r="H18" s="15">
        <f>DATE(YEAR(F18)+1,MONTH(F18),DAY(F18)-1)</f>
        <v>44848</v>
      </c>
      <c r="I18" s="16">
        <f t="shared" ca="1" si="0"/>
        <v>278</v>
      </c>
      <c r="J18" s="17" t="str">
        <f t="shared" ca="1" si="1"/>
        <v>NOT DUE</v>
      </c>
      <c r="K18" s="31" t="s">
        <v>1799</v>
      </c>
      <c r="L18" s="20"/>
    </row>
    <row r="19" spans="1:12" ht="36" customHeight="1">
      <c r="A19" s="17" t="s">
        <v>3591</v>
      </c>
      <c r="B19" s="31" t="s">
        <v>2395</v>
      </c>
      <c r="C19" s="31" t="s">
        <v>2396</v>
      </c>
      <c r="D19" s="43" t="s">
        <v>1268</v>
      </c>
      <c r="E19" s="13">
        <v>41662</v>
      </c>
      <c r="F19" s="13">
        <v>43404</v>
      </c>
      <c r="G19" s="154"/>
      <c r="H19" s="15">
        <f>DATE(YEAR(F19)+4,MONTH(F19),DAY(F19)-1)</f>
        <v>44864</v>
      </c>
      <c r="I19" s="16">
        <f t="shared" ca="1" si="0"/>
        <v>294</v>
      </c>
      <c r="J19" s="17" t="str">
        <f t="shared" ca="1" si="1"/>
        <v>NOT DUE</v>
      </c>
      <c r="K19" s="31" t="s">
        <v>1800</v>
      </c>
      <c r="L19" s="20"/>
    </row>
    <row r="20" spans="1:12" ht="36" customHeight="1">
      <c r="A20" s="17" t="s">
        <v>3592</v>
      </c>
      <c r="B20" s="31" t="s">
        <v>2351</v>
      </c>
      <c r="C20" s="31" t="s">
        <v>2397</v>
      </c>
      <c r="D20" s="43" t="s">
        <v>377</v>
      </c>
      <c r="E20" s="13">
        <v>41662</v>
      </c>
      <c r="F20" s="13">
        <v>44484</v>
      </c>
      <c r="G20" s="154"/>
      <c r="H20" s="15">
        <f>DATE(YEAR(F20)+1,MONTH(F20),DAY(F20)-1)</f>
        <v>44848</v>
      </c>
      <c r="I20" s="16">
        <f t="shared" ca="1" si="0"/>
        <v>278</v>
      </c>
      <c r="J20" s="17" t="str">
        <f t="shared" ca="1" si="1"/>
        <v>NOT DUE</v>
      </c>
      <c r="K20" s="31" t="s">
        <v>1801</v>
      </c>
      <c r="L20" s="20"/>
    </row>
    <row r="21" spans="1:12" ht="36" customHeight="1">
      <c r="A21" s="17" t="s">
        <v>3593</v>
      </c>
      <c r="B21" s="31" t="s">
        <v>2398</v>
      </c>
      <c r="C21" s="31" t="s">
        <v>2399</v>
      </c>
      <c r="D21" s="43" t="s">
        <v>377</v>
      </c>
      <c r="E21" s="13">
        <v>41662</v>
      </c>
      <c r="F21" s="13">
        <v>44484</v>
      </c>
      <c r="G21" s="154"/>
      <c r="H21" s="15">
        <f>DATE(YEAR(F21)+1,MONTH(F21),DAY(F21)-1)</f>
        <v>44848</v>
      </c>
      <c r="I21" s="16">
        <f t="shared" ca="1" si="0"/>
        <v>278</v>
      </c>
      <c r="J21" s="17" t="str">
        <f t="shared" ca="1" si="1"/>
        <v>NOT DUE</v>
      </c>
      <c r="K21" s="31" t="s">
        <v>1802</v>
      </c>
      <c r="L21" s="20"/>
    </row>
    <row r="22" spans="1:12" ht="36" customHeight="1">
      <c r="A22" s="17" t="s">
        <v>3594</v>
      </c>
      <c r="B22" s="31" t="s">
        <v>2400</v>
      </c>
      <c r="C22" s="31" t="s">
        <v>2401</v>
      </c>
      <c r="D22" s="43" t="s">
        <v>0</v>
      </c>
      <c r="E22" s="13">
        <v>41662</v>
      </c>
      <c r="F22" s="13">
        <f>'CMP01 Main Air Compressor No.1'!F43</f>
        <v>44544</v>
      </c>
      <c r="G22" s="154"/>
      <c r="H22" s="15">
        <f>DATE(YEAR(F22),MONTH(F22)+3,DAY(F22)-1)</f>
        <v>44633</v>
      </c>
      <c r="I22" s="16">
        <f t="shared" ca="1" si="0"/>
        <v>63</v>
      </c>
      <c r="J22" s="17" t="str">
        <f t="shared" ca="1" si="1"/>
        <v>NOT DUE</v>
      </c>
      <c r="K22" s="31" t="s">
        <v>1802</v>
      </c>
      <c r="L22" s="20"/>
    </row>
    <row r="23" spans="1:12" ht="36" customHeight="1">
      <c r="A23" s="17" t="s">
        <v>3595</v>
      </c>
      <c r="B23" s="31" t="s">
        <v>1765</v>
      </c>
      <c r="C23" s="31" t="s">
        <v>1766</v>
      </c>
      <c r="D23" s="43" t="s">
        <v>1</v>
      </c>
      <c r="E23" s="13">
        <v>41662</v>
      </c>
      <c r="F23" s="13">
        <f>'CMP01 Main Air Compressor No.1'!F33</f>
        <v>44570</v>
      </c>
      <c r="G23" s="154"/>
      <c r="H23" s="15">
        <f>DATE(YEAR(F23),MONTH(F23),DAY(F23)+1)</f>
        <v>44571</v>
      </c>
      <c r="I23" s="16">
        <f t="shared" ca="1" si="0"/>
        <v>1</v>
      </c>
      <c r="J23" s="17" t="str">
        <f t="shared" ca="1" si="1"/>
        <v>NOT DUE</v>
      </c>
      <c r="K23" s="31" t="s">
        <v>1802</v>
      </c>
      <c r="L23" s="20"/>
    </row>
    <row r="24" spans="1:12" ht="36" customHeight="1">
      <c r="A24" s="17" t="s">
        <v>3596</v>
      </c>
      <c r="B24" s="31" t="s">
        <v>1767</v>
      </c>
      <c r="C24" s="31" t="s">
        <v>1768</v>
      </c>
      <c r="D24" s="43" t="s">
        <v>1</v>
      </c>
      <c r="E24" s="13">
        <v>41662</v>
      </c>
      <c r="F24" s="13">
        <f>'CMP01 Main Air Compressor No.1'!F33</f>
        <v>44570</v>
      </c>
      <c r="G24" s="154"/>
      <c r="H24" s="15">
        <f>DATE(YEAR(F24),MONTH(F24),DAY(F24)+1)</f>
        <v>44571</v>
      </c>
      <c r="I24" s="16">
        <f t="shared" ca="1" si="0"/>
        <v>1</v>
      </c>
      <c r="J24" s="17" t="str">
        <f t="shared" ca="1" si="1"/>
        <v>NOT DUE</v>
      </c>
      <c r="K24" s="31" t="s">
        <v>1802</v>
      </c>
      <c r="L24" s="20"/>
    </row>
    <row r="25" spans="1:12" ht="36" customHeight="1">
      <c r="A25" s="17" t="s">
        <v>3597</v>
      </c>
      <c r="B25" s="31" t="s">
        <v>1769</v>
      </c>
      <c r="C25" s="31" t="s">
        <v>1770</v>
      </c>
      <c r="D25" s="43" t="s">
        <v>1</v>
      </c>
      <c r="E25" s="13">
        <v>41662</v>
      </c>
      <c r="F25" s="13">
        <f>'CMP01 Main Air Compressor No.1'!F33</f>
        <v>44570</v>
      </c>
      <c r="G25" s="154"/>
      <c r="H25" s="15">
        <f>DATE(YEAR(F25),MONTH(F25),DAY(F25)+1)</f>
        <v>44571</v>
      </c>
      <c r="I25" s="16">
        <f t="shared" ca="1" si="0"/>
        <v>1</v>
      </c>
      <c r="J25" s="17" t="str">
        <f t="shared" ca="1" si="1"/>
        <v>NOT DUE</v>
      </c>
      <c r="K25" s="31"/>
      <c r="L25" s="20"/>
    </row>
    <row r="26" spans="1:12" ht="36" customHeight="1">
      <c r="A26" s="17" t="s">
        <v>3598</v>
      </c>
      <c r="B26" s="31" t="s">
        <v>1771</v>
      </c>
      <c r="C26" s="31" t="s">
        <v>1772</v>
      </c>
      <c r="D26" s="43" t="s">
        <v>4</v>
      </c>
      <c r="E26" s="13">
        <v>41662</v>
      </c>
      <c r="F26" s="13">
        <f>'CMP01 Main Air Compressor No.1'!F36</f>
        <v>44569</v>
      </c>
      <c r="G26" s="154"/>
      <c r="H26" s="15">
        <f>EDATE(F26-1,1)</f>
        <v>44599</v>
      </c>
      <c r="I26" s="16">
        <f t="shared" ca="1" si="0"/>
        <v>29</v>
      </c>
      <c r="J26" s="17" t="str">
        <f t="shared" ca="1" si="1"/>
        <v>NOT DUE</v>
      </c>
      <c r="K26" s="31" t="s">
        <v>1803</v>
      </c>
      <c r="L26" s="20"/>
    </row>
    <row r="27" spans="1:12" ht="36" customHeight="1">
      <c r="A27" s="17" t="s">
        <v>3599</v>
      </c>
      <c r="B27" s="31" t="s">
        <v>1773</v>
      </c>
      <c r="C27" s="31" t="s">
        <v>1774</v>
      </c>
      <c r="D27" s="43" t="s">
        <v>1</v>
      </c>
      <c r="E27" s="13">
        <v>41662</v>
      </c>
      <c r="F27" s="13">
        <f>'CMP01 Main Air Compressor No.1'!F33</f>
        <v>44570</v>
      </c>
      <c r="G27" s="154"/>
      <c r="H27" s="15">
        <f>DATE(YEAR(F27),MONTH(F27),DAY(F27)+1)</f>
        <v>44571</v>
      </c>
      <c r="I27" s="16">
        <f t="shared" ca="1" si="0"/>
        <v>1</v>
      </c>
      <c r="J27" s="17" t="str">
        <f t="shared" ca="1" si="1"/>
        <v>NOT DUE</v>
      </c>
      <c r="K27" s="31" t="s">
        <v>1803</v>
      </c>
      <c r="L27" s="20"/>
    </row>
    <row r="28" spans="1:12" ht="36" customHeight="1">
      <c r="A28" s="17" t="s">
        <v>3600</v>
      </c>
      <c r="B28" s="31" t="s">
        <v>1775</v>
      </c>
      <c r="C28" s="31" t="s">
        <v>1776</v>
      </c>
      <c r="D28" s="43" t="s">
        <v>1</v>
      </c>
      <c r="E28" s="13">
        <v>41662</v>
      </c>
      <c r="F28" s="13">
        <f>'CMP01 Main Air Compressor No.1'!F34</f>
        <v>44570</v>
      </c>
      <c r="G28" s="154"/>
      <c r="H28" s="15">
        <f>DATE(YEAR(F28),MONTH(F28),DAY(F28)+1)</f>
        <v>44571</v>
      </c>
      <c r="I28" s="16">
        <f t="shared" ca="1" si="0"/>
        <v>1</v>
      </c>
      <c r="J28" s="17" t="str">
        <f t="shared" ca="1" si="1"/>
        <v>NOT DUE</v>
      </c>
      <c r="K28" s="31" t="s">
        <v>1803</v>
      </c>
      <c r="L28" s="20"/>
    </row>
    <row r="29" spans="1:12" ht="36" customHeight="1">
      <c r="A29" s="17" t="s">
        <v>3601</v>
      </c>
      <c r="B29" s="31" t="s">
        <v>1777</v>
      </c>
      <c r="C29" s="31" t="s">
        <v>1778</v>
      </c>
      <c r="D29" s="43" t="s">
        <v>1</v>
      </c>
      <c r="E29" s="13">
        <v>41662</v>
      </c>
      <c r="F29" s="13">
        <f>'CMP01 Main Air Compressor No.1'!F35</f>
        <v>44570</v>
      </c>
      <c r="G29" s="154"/>
      <c r="H29" s="15">
        <f>DATE(YEAR(F29),MONTH(F29),DAY(F29)+1)</f>
        <v>44571</v>
      </c>
      <c r="I29" s="16">
        <f t="shared" ca="1" si="0"/>
        <v>1</v>
      </c>
      <c r="J29" s="17" t="str">
        <f t="shared" ca="1" si="1"/>
        <v>NOT DUE</v>
      </c>
      <c r="K29" s="31" t="s">
        <v>1804</v>
      </c>
      <c r="L29" s="20"/>
    </row>
    <row r="30" spans="1:12" ht="36" customHeight="1">
      <c r="A30" s="17" t="s">
        <v>3602</v>
      </c>
      <c r="B30" s="31" t="s">
        <v>1779</v>
      </c>
      <c r="C30" s="31" t="s">
        <v>1766</v>
      </c>
      <c r="D30" s="43" t="s">
        <v>1</v>
      </c>
      <c r="E30" s="13">
        <v>41662</v>
      </c>
      <c r="F30" s="13">
        <f>'CMP01 Main Air Compressor No.1'!F33</f>
        <v>44570</v>
      </c>
      <c r="G30" s="154"/>
      <c r="H30" s="15">
        <f>DATE(YEAR(F30),MONTH(F30),DAY(F30)+1)</f>
        <v>44571</v>
      </c>
      <c r="I30" s="16">
        <f t="shared" ca="1" si="0"/>
        <v>1</v>
      </c>
      <c r="J30" s="17" t="str">
        <f t="shared" ca="1" si="1"/>
        <v>NOT DUE</v>
      </c>
      <c r="K30" s="31" t="s">
        <v>1804</v>
      </c>
      <c r="L30" s="20"/>
    </row>
    <row r="31" spans="1:12" ht="36" customHeight="1">
      <c r="A31" s="17" t="s">
        <v>3603</v>
      </c>
      <c r="B31" s="31" t="s">
        <v>1780</v>
      </c>
      <c r="C31" s="31" t="s">
        <v>1781</v>
      </c>
      <c r="D31" s="43" t="s">
        <v>0</v>
      </c>
      <c r="E31" s="13">
        <v>41662</v>
      </c>
      <c r="F31" s="13">
        <f>'CMP01 Main Air Compressor No.1'!F43</f>
        <v>44544</v>
      </c>
      <c r="G31" s="154"/>
      <c r="H31" s="15">
        <f>DATE(YEAR(F31),MONTH(F31)+3,DAY(F31)-1)</f>
        <v>44633</v>
      </c>
      <c r="I31" s="16">
        <f t="shared" ca="1" si="0"/>
        <v>63</v>
      </c>
      <c r="J31" s="17" t="str">
        <f t="shared" ca="1" si="1"/>
        <v>NOT DUE</v>
      </c>
      <c r="K31" s="31" t="s">
        <v>1804</v>
      </c>
      <c r="L31" s="20"/>
    </row>
    <row r="32" spans="1:12" ht="36" customHeight="1">
      <c r="A32" s="17" t="s">
        <v>3604</v>
      </c>
      <c r="B32" s="31" t="s">
        <v>1782</v>
      </c>
      <c r="C32" s="31"/>
      <c r="D32" s="43" t="s">
        <v>4</v>
      </c>
      <c r="E32" s="13">
        <v>41662</v>
      </c>
      <c r="F32" s="13">
        <f>'CMP01 Main Air Compressor No.1'!F36</f>
        <v>44569</v>
      </c>
      <c r="G32" s="154"/>
      <c r="H32" s="15">
        <f>EDATE(F32-1,1)</f>
        <v>44599</v>
      </c>
      <c r="I32" s="16">
        <f t="shared" ca="1" si="0"/>
        <v>29</v>
      </c>
      <c r="J32" s="17" t="str">
        <f t="shared" ca="1" si="1"/>
        <v>NOT DUE</v>
      </c>
      <c r="K32" s="31" t="s">
        <v>1805</v>
      </c>
      <c r="L32" s="20"/>
    </row>
    <row r="33" spans="1:12" ht="36" customHeight="1">
      <c r="A33" s="17" t="s">
        <v>3605</v>
      </c>
      <c r="B33" s="31" t="s">
        <v>1783</v>
      </c>
      <c r="C33" s="31" t="s">
        <v>1784</v>
      </c>
      <c r="D33" s="43" t="s">
        <v>0</v>
      </c>
      <c r="E33" s="13">
        <v>41662</v>
      </c>
      <c r="F33" s="13">
        <f>'CMP01 Main Air Compressor No.1'!F43</f>
        <v>44544</v>
      </c>
      <c r="G33" s="154"/>
      <c r="H33" s="15">
        <f>DATE(YEAR(F33),MONTH(F33)+3,DAY(F33)-1)</f>
        <v>44633</v>
      </c>
      <c r="I33" s="16">
        <f t="shared" ca="1" si="0"/>
        <v>63</v>
      </c>
      <c r="J33" s="17" t="str">
        <f t="shared" ca="1" si="1"/>
        <v>NOT DUE</v>
      </c>
      <c r="K33" s="31" t="s">
        <v>1805</v>
      </c>
      <c r="L33" s="20"/>
    </row>
    <row r="34" spans="1:12" ht="36" customHeight="1">
      <c r="A34" s="17" t="s">
        <v>3606</v>
      </c>
      <c r="B34" s="31" t="s">
        <v>2355</v>
      </c>
      <c r="C34" s="31"/>
      <c r="D34" s="43" t="s">
        <v>1</v>
      </c>
      <c r="E34" s="13">
        <v>41662</v>
      </c>
      <c r="F34" s="13">
        <f>'CMP01 Main Air Compressor No.1'!F37</f>
        <v>44570</v>
      </c>
      <c r="G34" s="154"/>
      <c r="H34" s="15">
        <f>DATE(YEAR(F34),MONTH(F34),DAY(F34)+1)</f>
        <v>44571</v>
      </c>
      <c r="I34" s="16">
        <f t="shared" ca="1" si="0"/>
        <v>1</v>
      </c>
      <c r="J34" s="17" t="str">
        <f t="shared" ca="1" si="1"/>
        <v>NOT DUE</v>
      </c>
      <c r="K34" s="31"/>
      <c r="L34" s="20"/>
    </row>
    <row r="35" spans="1:12" ht="36" customHeight="1">
      <c r="A35" s="17" t="s">
        <v>3607</v>
      </c>
      <c r="B35" s="31" t="s">
        <v>1785</v>
      </c>
      <c r="C35" s="31" t="s">
        <v>1786</v>
      </c>
      <c r="D35" s="43" t="s">
        <v>377</v>
      </c>
      <c r="E35" s="13">
        <v>41662</v>
      </c>
      <c r="F35" s="13">
        <v>44484</v>
      </c>
      <c r="G35" s="154"/>
      <c r="H35" s="15">
        <f t="shared" ref="H35:H40" si="2">DATE(YEAR(F35)+1,MONTH(F35),DAY(F35)-1)</f>
        <v>44848</v>
      </c>
      <c r="I35" s="16">
        <f t="shared" ca="1" si="0"/>
        <v>278</v>
      </c>
      <c r="J35" s="17" t="str">
        <f t="shared" ca="1" si="1"/>
        <v>NOT DUE</v>
      </c>
      <c r="K35" s="31"/>
      <c r="L35" s="20"/>
    </row>
    <row r="36" spans="1:12" ht="36" customHeight="1">
      <c r="A36" s="17" t="s">
        <v>3608</v>
      </c>
      <c r="B36" s="31" t="s">
        <v>1787</v>
      </c>
      <c r="C36" s="31" t="s">
        <v>1788</v>
      </c>
      <c r="D36" s="43" t="s">
        <v>377</v>
      </c>
      <c r="E36" s="13">
        <v>41662</v>
      </c>
      <c r="F36" s="13">
        <v>44484</v>
      </c>
      <c r="G36" s="154"/>
      <c r="H36" s="15">
        <f t="shared" si="2"/>
        <v>44848</v>
      </c>
      <c r="I36" s="16">
        <f t="shared" ca="1" si="0"/>
        <v>278</v>
      </c>
      <c r="J36" s="17" t="str">
        <f t="shared" ca="1" si="1"/>
        <v>NOT DUE</v>
      </c>
      <c r="K36" s="31"/>
      <c r="L36" s="20"/>
    </row>
    <row r="37" spans="1:12" ht="36" customHeight="1">
      <c r="A37" s="17" t="s">
        <v>3609</v>
      </c>
      <c r="B37" s="31" t="s">
        <v>1789</v>
      </c>
      <c r="C37" s="31" t="s">
        <v>1790</v>
      </c>
      <c r="D37" s="43" t="s">
        <v>377</v>
      </c>
      <c r="E37" s="13">
        <v>41662</v>
      </c>
      <c r="F37" s="13">
        <v>44484</v>
      </c>
      <c r="G37" s="154"/>
      <c r="H37" s="15">
        <f t="shared" si="2"/>
        <v>44848</v>
      </c>
      <c r="I37" s="16">
        <f t="shared" ca="1" si="0"/>
        <v>278</v>
      </c>
      <c r="J37" s="17" t="str">
        <f t="shared" ca="1" si="1"/>
        <v>NOT DUE</v>
      </c>
      <c r="K37" s="31"/>
      <c r="L37" s="20"/>
    </row>
    <row r="38" spans="1:12" ht="36" customHeight="1">
      <c r="A38" s="17" t="s">
        <v>3610</v>
      </c>
      <c r="B38" s="31" t="s">
        <v>1791</v>
      </c>
      <c r="C38" s="31" t="s">
        <v>1792</v>
      </c>
      <c r="D38" s="43" t="s">
        <v>377</v>
      </c>
      <c r="E38" s="13">
        <v>41662</v>
      </c>
      <c r="F38" s="13">
        <v>44484</v>
      </c>
      <c r="G38" s="154"/>
      <c r="H38" s="15">
        <f t="shared" si="2"/>
        <v>44848</v>
      </c>
      <c r="I38" s="16">
        <f t="shared" ca="1" si="0"/>
        <v>278</v>
      </c>
      <c r="J38" s="17" t="str">
        <f t="shared" ca="1" si="1"/>
        <v>NOT DUE</v>
      </c>
      <c r="K38" s="31"/>
      <c r="L38" s="20"/>
    </row>
    <row r="39" spans="1:12" ht="36" customHeight="1">
      <c r="A39" s="17" t="s">
        <v>3611</v>
      </c>
      <c r="B39" s="31" t="s">
        <v>1793</v>
      </c>
      <c r="C39" s="31" t="s">
        <v>1794</v>
      </c>
      <c r="D39" s="43" t="s">
        <v>377</v>
      </c>
      <c r="E39" s="13">
        <v>41662</v>
      </c>
      <c r="F39" s="13">
        <v>44484</v>
      </c>
      <c r="G39" s="154"/>
      <c r="H39" s="15">
        <f t="shared" si="2"/>
        <v>44848</v>
      </c>
      <c r="I39" s="16">
        <f t="shared" ca="1" si="0"/>
        <v>278</v>
      </c>
      <c r="J39" s="17" t="str">
        <f t="shared" ca="1" si="1"/>
        <v>NOT DUE</v>
      </c>
      <c r="K39" s="31"/>
      <c r="L39" s="20"/>
    </row>
    <row r="40" spans="1:12" ht="36" customHeight="1">
      <c r="A40" s="17" t="s">
        <v>3612</v>
      </c>
      <c r="B40" s="31" t="s">
        <v>1806</v>
      </c>
      <c r="C40" s="31" t="s">
        <v>1807</v>
      </c>
      <c r="D40" s="43" t="s">
        <v>377</v>
      </c>
      <c r="E40" s="13">
        <v>41662</v>
      </c>
      <c r="F40" s="13">
        <v>44484</v>
      </c>
      <c r="G40" s="154"/>
      <c r="H40" s="15">
        <f t="shared" si="2"/>
        <v>44848</v>
      </c>
      <c r="I40" s="16">
        <f t="shared" ca="1" si="0"/>
        <v>278</v>
      </c>
      <c r="J40" s="17" t="str">
        <f t="shared" ca="1" si="1"/>
        <v>NOT DUE</v>
      </c>
      <c r="K40" s="31"/>
      <c r="L40" s="20"/>
    </row>
    <row r="41" spans="1:12" ht="15.75" customHeight="1">
      <c r="A41"/>
      <c r="C41" s="224"/>
      <c r="D41"/>
    </row>
    <row r="42" spans="1:12">
      <c r="A42"/>
      <c r="C42" s="224"/>
      <c r="D42"/>
    </row>
    <row r="43" spans="1:12">
      <c r="A43"/>
      <c r="C43" s="224"/>
      <c r="D43"/>
    </row>
    <row r="44" spans="1:12">
      <c r="A44"/>
      <c r="B44" s="255" t="s">
        <v>5143</v>
      </c>
      <c r="C44"/>
      <c r="D44" s="255" t="s">
        <v>5144</v>
      </c>
      <c r="H44" s="255" t="s">
        <v>5145</v>
      </c>
    </row>
    <row r="45" spans="1:12">
      <c r="A45"/>
      <c r="C45"/>
      <c r="D45"/>
    </row>
    <row r="46" spans="1:12">
      <c r="A46"/>
      <c r="C46" s="374" t="s">
        <v>5303</v>
      </c>
      <c r="D46"/>
      <c r="E46" s="380" t="s">
        <v>5304</v>
      </c>
      <c r="F46" s="380"/>
      <c r="G46" s="380"/>
      <c r="I46" s="446" t="s">
        <v>5292</v>
      </c>
      <c r="J46" s="446"/>
      <c r="K46" s="446"/>
    </row>
    <row r="47" spans="1:12">
      <c r="A47"/>
      <c r="C47" s="254"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R130"/>
  <sheetViews>
    <sheetView view="pageBreakPreview" topLeftCell="A77" zoomScale="85" zoomScaleSheetLayoutView="85" workbookViewId="0">
      <selection activeCell="P91" sqref="P91"/>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8.57031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4926</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90" t="s">
        <v>4927</v>
      </c>
      <c r="B4" s="390" t="s">
        <v>4928</v>
      </c>
      <c r="C4" s="385" t="s">
        <v>4929</v>
      </c>
      <c r="D4" s="385" t="s">
        <v>4930</v>
      </c>
      <c r="E4" s="385" t="s">
        <v>4931</v>
      </c>
      <c r="F4" s="385" t="s">
        <v>4932</v>
      </c>
      <c r="G4" s="385" t="s">
        <v>4933</v>
      </c>
      <c r="H4" s="387" t="s">
        <v>4934</v>
      </c>
      <c r="I4" s="388"/>
      <c r="J4" s="388"/>
      <c r="K4" s="388"/>
      <c r="L4" s="388"/>
      <c r="M4" s="389"/>
      <c r="N4" s="385" t="s">
        <v>4935</v>
      </c>
      <c r="O4" s="385" t="s">
        <v>4936</v>
      </c>
      <c r="P4" s="385" t="s">
        <v>4937</v>
      </c>
      <c r="Q4" s="165"/>
      <c r="R4" s="164"/>
    </row>
    <row r="5" spans="1:18" ht="63.75">
      <c r="A5" s="391"/>
      <c r="B5" s="391"/>
      <c r="C5" s="386"/>
      <c r="D5" s="386"/>
      <c r="E5" s="386"/>
      <c r="F5" s="386"/>
      <c r="G5" s="386"/>
      <c r="H5" s="166" t="s">
        <v>4938</v>
      </c>
      <c r="I5" s="166" t="s">
        <v>4939</v>
      </c>
      <c r="J5" s="166" t="s">
        <v>4940</v>
      </c>
      <c r="K5" s="166" t="s">
        <v>4941</v>
      </c>
      <c r="L5" s="167" t="s">
        <v>4942</v>
      </c>
      <c r="M5" s="167" t="s">
        <v>4943</v>
      </c>
      <c r="N5" s="386"/>
      <c r="O5" s="386"/>
      <c r="P5" s="386"/>
      <c r="Q5" s="165"/>
      <c r="R5" s="164"/>
    </row>
    <row r="6" spans="1:18" ht="34.5" customHeight="1">
      <c r="A6" s="168" t="s">
        <v>4944</v>
      </c>
      <c r="B6" s="169">
        <v>41745</v>
      </c>
      <c r="C6" s="170">
        <v>1800</v>
      </c>
      <c r="D6" s="171">
        <v>74.5</v>
      </c>
      <c r="E6" s="171">
        <v>0.77</v>
      </c>
      <c r="F6" s="171"/>
      <c r="G6" s="170">
        <v>60</v>
      </c>
      <c r="H6" s="172"/>
      <c r="I6" s="173">
        <v>0.67</v>
      </c>
      <c r="J6" s="172">
        <v>0.77</v>
      </c>
      <c r="K6" s="172">
        <v>1</v>
      </c>
      <c r="L6" s="174">
        <f t="shared" ref="L6:L31" si="0">IF(I6="","",IF(M6&gt;R6,M6,R6))</f>
        <v>0.6</v>
      </c>
      <c r="M6" s="175">
        <v>0.6</v>
      </c>
      <c r="N6" s="176"/>
      <c r="O6" s="177">
        <v>62.615904521739139</v>
      </c>
      <c r="P6" s="178"/>
      <c r="Q6" s="179"/>
      <c r="R6" s="180">
        <f>I6*J6</f>
        <v>0.51590000000000003</v>
      </c>
    </row>
    <row r="7" spans="1:18" ht="34.5" customHeight="1">
      <c r="A7" s="168" t="s">
        <v>4944</v>
      </c>
      <c r="B7" s="169">
        <v>41808</v>
      </c>
      <c r="C7" s="170">
        <v>2773</v>
      </c>
      <c r="D7" s="171">
        <v>74</v>
      </c>
      <c r="E7" s="171">
        <v>3.45</v>
      </c>
      <c r="F7" s="171"/>
      <c r="G7" s="170">
        <v>100</v>
      </c>
      <c r="H7" s="172"/>
      <c r="I7" s="173">
        <v>0.32</v>
      </c>
      <c r="J7" s="172">
        <v>3.06</v>
      </c>
      <c r="K7" s="172">
        <v>1</v>
      </c>
      <c r="L7" s="174">
        <f t="shared" si="0"/>
        <v>0.97920000000000007</v>
      </c>
      <c r="M7" s="175">
        <v>0.6</v>
      </c>
      <c r="N7" s="176">
        <v>118.8</v>
      </c>
      <c r="O7" s="177"/>
      <c r="P7" s="178"/>
      <c r="Q7" s="179"/>
      <c r="R7" s="180">
        <f t="shared" ref="R7:R54" si="1">I7*J7</f>
        <v>0.97920000000000007</v>
      </c>
    </row>
    <row r="8" spans="1:18" ht="34.5" customHeight="1">
      <c r="A8" s="168" t="s">
        <v>4944</v>
      </c>
      <c r="B8" s="169">
        <v>41880</v>
      </c>
      <c r="C8" s="170">
        <v>1800</v>
      </c>
      <c r="D8" s="171">
        <v>74.5</v>
      </c>
      <c r="E8" s="171">
        <v>0.77</v>
      </c>
      <c r="F8" s="171"/>
      <c r="G8" s="170">
        <v>60</v>
      </c>
      <c r="H8" s="172"/>
      <c r="I8" s="181">
        <v>0.67</v>
      </c>
      <c r="J8" s="172">
        <v>0.77</v>
      </c>
      <c r="K8" s="172">
        <v>1</v>
      </c>
      <c r="L8" s="174">
        <f t="shared" si="0"/>
        <v>0.6</v>
      </c>
      <c r="M8" s="175">
        <v>0.6</v>
      </c>
      <c r="N8" s="176"/>
      <c r="O8" s="177">
        <v>62.615904521739139</v>
      </c>
      <c r="P8" s="178"/>
      <c r="Q8" s="179"/>
      <c r="R8" s="180">
        <f t="shared" si="1"/>
        <v>0.51590000000000003</v>
      </c>
    </row>
    <row r="9" spans="1:18" ht="34.5" customHeight="1">
      <c r="A9" s="168" t="s">
        <v>4944</v>
      </c>
      <c r="B9" s="169">
        <v>41900</v>
      </c>
      <c r="C9" s="170">
        <v>3955</v>
      </c>
      <c r="D9" s="171">
        <v>74</v>
      </c>
      <c r="E9" s="171">
        <v>2.98</v>
      </c>
      <c r="F9" s="171"/>
      <c r="G9" s="170">
        <v>100</v>
      </c>
      <c r="H9" s="172">
        <v>0.24</v>
      </c>
      <c r="I9" s="173">
        <v>0.24</v>
      </c>
      <c r="J9" s="172">
        <v>3.06</v>
      </c>
      <c r="K9" s="172">
        <v>1</v>
      </c>
      <c r="L9" s="174">
        <f t="shared" si="0"/>
        <v>0.73439999999999994</v>
      </c>
      <c r="M9" s="175">
        <v>0.6</v>
      </c>
      <c r="N9" s="176"/>
      <c r="O9" s="177">
        <v>89.135724521739121</v>
      </c>
      <c r="P9" s="178"/>
      <c r="Q9" s="179"/>
      <c r="R9" s="180">
        <f t="shared" si="1"/>
        <v>0.73439999999999994</v>
      </c>
    </row>
    <row r="10" spans="1:18" ht="34.5" customHeight="1">
      <c r="A10" s="168" t="s">
        <v>4944</v>
      </c>
      <c r="B10" s="169">
        <v>41964</v>
      </c>
      <c r="C10" s="170">
        <v>4450.7</v>
      </c>
      <c r="D10" s="171">
        <v>74</v>
      </c>
      <c r="E10" s="171">
        <v>2.5</v>
      </c>
      <c r="F10" s="171"/>
      <c r="G10" s="170">
        <v>60</v>
      </c>
      <c r="H10" s="172">
        <v>0.24</v>
      </c>
      <c r="I10" s="173">
        <v>0.4</v>
      </c>
      <c r="J10" s="172">
        <v>3.04</v>
      </c>
      <c r="K10" s="172">
        <v>1</v>
      </c>
      <c r="L10" s="174">
        <f t="shared" si="0"/>
        <v>1.2160000000000002</v>
      </c>
      <c r="M10" s="175">
        <v>0.6</v>
      </c>
      <c r="N10" s="176"/>
      <c r="O10" s="177">
        <v>147.58856347826088</v>
      </c>
      <c r="P10" s="178"/>
      <c r="Q10" s="179"/>
      <c r="R10" s="180">
        <f t="shared" si="1"/>
        <v>1.2160000000000002</v>
      </c>
    </row>
    <row r="11" spans="1:18" ht="34.5" customHeight="1">
      <c r="A11" s="168" t="s">
        <v>4944</v>
      </c>
      <c r="B11" s="169">
        <v>42032</v>
      </c>
      <c r="C11" s="170">
        <v>6198</v>
      </c>
      <c r="D11" s="171">
        <v>74</v>
      </c>
      <c r="E11" s="171">
        <v>0.73799999999999999</v>
      </c>
      <c r="F11" s="171"/>
      <c r="G11" s="170">
        <v>60</v>
      </c>
      <c r="H11" s="172">
        <v>0.4</v>
      </c>
      <c r="I11" s="173">
        <v>0.66666666666666663</v>
      </c>
      <c r="J11" s="172">
        <v>0.6</v>
      </c>
      <c r="K11" s="172">
        <v>1</v>
      </c>
      <c r="L11" s="174">
        <f t="shared" si="0"/>
        <v>0.6</v>
      </c>
      <c r="M11" s="175">
        <v>0.6</v>
      </c>
      <c r="N11" s="176"/>
      <c r="O11" s="177">
        <v>48.548869565217387</v>
      </c>
      <c r="P11" s="178"/>
      <c r="Q11" s="179"/>
      <c r="R11" s="180">
        <f t="shared" si="1"/>
        <v>0.39999999999999997</v>
      </c>
    </row>
    <row r="12" spans="1:18" ht="34.5" customHeight="1">
      <c r="A12" s="168" t="s">
        <v>4944</v>
      </c>
      <c r="B12" s="169">
        <v>42061</v>
      </c>
      <c r="C12" s="170">
        <v>6553</v>
      </c>
      <c r="D12" s="171">
        <v>74</v>
      </c>
      <c r="E12" s="171">
        <v>0.05</v>
      </c>
      <c r="F12" s="171"/>
      <c r="G12" s="170">
        <v>60</v>
      </c>
      <c r="H12" s="172">
        <v>0.24</v>
      </c>
      <c r="I12" s="173">
        <v>0.4</v>
      </c>
      <c r="J12" s="172">
        <v>0.05</v>
      </c>
      <c r="K12" s="172">
        <v>1</v>
      </c>
      <c r="L12" s="174">
        <f t="shared" si="0"/>
        <v>0.6</v>
      </c>
      <c r="M12" s="175">
        <v>0.6</v>
      </c>
      <c r="N12" s="176"/>
      <c r="O12" s="177">
        <v>2.4274434782608698</v>
      </c>
      <c r="P12" s="178"/>
      <c r="Q12" s="179"/>
      <c r="R12" s="180">
        <f t="shared" si="1"/>
        <v>2.0000000000000004E-2</v>
      </c>
    </row>
    <row r="13" spans="1:18" ht="34.5" customHeight="1">
      <c r="A13" s="168" t="s">
        <v>4944</v>
      </c>
      <c r="B13" s="169">
        <v>42115</v>
      </c>
      <c r="C13" s="170">
        <v>7004</v>
      </c>
      <c r="D13" s="171">
        <v>74</v>
      </c>
      <c r="E13" s="171">
        <v>2.25</v>
      </c>
      <c r="F13" s="171"/>
      <c r="G13" s="170">
        <v>100</v>
      </c>
      <c r="H13" s="172">
        <v>0.24</v>
      </c>
      <c r="I13" s="173">
        <v>0.24</v>
      </c>
      <c r="J13" s="172">
        <v>3.35</v>
      </c>
      <c r="K13" s="172">
        <v>1</v>
      </c>
      <c r="L13" s="174">
        <f t="shared" si="0"/>
        <v>0.80399999999999994</v>
      </c>
      <c r="M13" s="175">
        <v>0.6</v>
      </c>
      <c r="N13" s="176"/>
      <c r="O13" s="177">
        <v>97.58322782608694</v>
      </c>
      <c r="P13" s="178"/>
      <c r="Q13" s="179"/>
      <c r="R13" s="180">
        <f t="shared" si="1"/>
        <v>0.80399999999999994</v>
      </c>
    </row>
    <row r="14" spans="1:18" ht="34.5" customHeight="1">
      <c r="A14" s="168" t="s">
        <v>4944</v>
      </c>
      <c r="B14" s="169">
        <v>42180</v>
      </c>
      <c r="C14" s="170">
        <v>7577</v>
      </c>
      <c r="D14" s="171">
        <v>74</v>
      </c>
      <c r="E14" s="171">
        <v>2.5</v>
      </c>
      <c r="F14" s="171"/>
      <c r="G14" s="170">
        <v>100</v>
      </c>
      <c r="H14" s="172">
        <v>0.24</v>
      </c>
      <c r="I14" s="173">
        <v>0.24</v>
      </c>
      <c r="J14" s="172">
        <v>2.78</v>
      </c>
      <c r="K14" s="172">
        <v>1</v>
      </c>
      <c r="L14" s="174">
        <f t="shared" si="0"/>
        <v>0.6671999999999999</v>
      </c>
      <c r="M14" s="175">
        <v>0.6</v>
      </c>
      <c r="N14" s="176"/>
      <c r="O14" s="177">
        <v>80.979514434782601</v>
      </c>
      <c r="P14" s="178"/>
      <c r="Q14" s="179"/>
      <c r="R14" s="180">
        <f t="shared" si="1"/>
        <v>0.6671999999999999</v>
      </c>
    </row>
    <row r="15" spans="1:18" ht="34.5" customHeight="1">
      <c r="A15" s="168" t="s">
        <v>4944</v>
      </c>
      <c r="B15" s="169">
        <v>42205</v>
      </c>
      <c r="C15" s="170">
        <v>8060</v>
      </c>
      <c r="D15" s="171">
        <v>74</v>
      </c>
      <c r="E15" s="171">
        <v>2.25</v>
      </c>
      <c r="F15" s="171"/>
      <c r="G15" s="170">
        <v>100</v>
      </c>
      <c r="H15" s="172">
        <v>0.24</v>
      </c>
      <c r="I15" s="173">
        <v>0.24</v>
      </c>
      <c r="J15" s="172">
        <v>2.78</v>
      </c>
      <c r="K15" s="172">
        <v>1</v>
      </c>
      <c r="L15" s="174">
        <f t="shared" si="0"/>
        <v>0.6671999999999999</v>
      </c>
      <c r="M15" s="175">
        <v>0.6</v>
      </c>
      <c r="N15" s="176"/>
      <c r="O15" s="177">
        <v>80.979514434782601</v>
      </c>
      <c r="P15" s="178"/>
      <c r="Q15" s="179"/>
      <c r="R15" s="180">
        <f t="shared" si="1"/>
        <v>0.6671999999999999</v>
      </c>
    </row>
    <row r="16" spans="1:18" ht="34.5" customHeight="1">
      <c r="A16" s="168" t="s">
        <v>4944</v>
      </c>
      <c r="B16" s="169">
        <v>42241</v>
      </c>
      <c r="C16" s="170">
        <v>8435</v>
      </c>
      <c r="D16" s="171">
        <v>74</v>
      </c>
      <c r="E16" s="171">
        <v>3.38</v>
      </c>
      <c r="F16" s="171"/>
      <c r="G16" s="170">
        <v>100</v>
      </c>
      <c r="H16" s="172">
        <v>0.24</v>
      </c>
      <c r="I16" s="173">
        <v>0.24</v>
      </c>
      <c r="J16" s="172">
        <v>2.78</v>
      </c>
      <c r="K16" s="172">
        <v>1</v>
      </c>
      <c r="L16" s="174">
        <f t="shared" si="0"/>
        <v>0.6671999999999999</v>
      </c>
      <c r="M16" s="175">
        <v>0.6</v>
      </c>
      <c r="N16" s="176"/>
      <c r="O16" s="177">
        <v>80.979514434782601</v>
      </c>
      <c r="P16" s="178"/>
      <c r="Q16" s="179"/>
      <c r="R16" s="180">
        <f t="shared" si="1"/>
        <v>0.6671999999999999</v>
      </c>
    </row>
    <row r="17" spans="1:18" ht="34.5" customHeight="1">
      <c r="A17" s="168" t="s">
        <v>4944</v>
      </c>
      <c r="B17" s="169">
        <v>42241</v>
      </c>
      <c r="C17" s="170">
        <v>8435</v>
      </c>
      <c r="D17" s="171">
        <v>74</v>
      </c>
      <c r="E17" s="171">
        <v>2.5999999999999999E-2</v>
      </c>
      <c r="F17" s="171"/>
      <c r="G17" s="170">
        <v>60</v>
      </c>
      <c r="H17" s="172">
        <v>0.24</v>
      </c>
      <c r="I17" s="173">
        <v>0.4</v>
      </c>
      <c r="J17" s="172">
        <v>2.5999999999999999E-2</v>
      </c>
      <c r="K17" s="172">
        <v>1</v>
      </c>
      <c r="L17" s="174">
        <f t="shared" si="0"/>
        <v>0.6</v>
      </c>
      <c r="M17" s="175">
        <v>0.6</v>
      </c>
      <c r="N17" s="176"/>
      <c r="O17" s="177">
        <v>1.2622706086956521</v>
      </c>
      <c r="P17" s="178"/>
      <c r="Q17" s="179"/>
      <c r="R17" s="180">
        <f t="shared" si="1"/>
        <v>1.04E-2</v>
      </c>
    </row>
    <row r="18" spans="1:18" ht="34.5" customHeight="1">
      <c r="A18" s="168" t="s">
        <v>4944</v>
      </c>
      <c r="B18" s="169">
        <v>42245</v>
      </c>
      <c r="C18" s="170">
        <v>8493</v>
      </c>
      <c r="D18" s="171">
        <v>74</v>
      </c>
      <c r="E18" s="171">
        <v>2.5999999999999999E-2</v>
      </c>
      <c r="F18" s="171"/>
      <c r="G18" s="170">
        <v>60</v>
      </c>
      <c r="H18" s="172">
        <v>0.24</v>
      </c>
      <c r="I18" s="182">
        <v>0.4</v>
      </c>
      <c r="J18" s="175">
        <v>2.5999999999999999E-2</v>
      </c>
      <c r="K18" s="172">
        <v>1</v>
      </c>
      <c r="L18" s="174">
        <f t="shared" si="0"/>
        <v>0.6</v>
      </c>
      <c r="M18" s="175">
        <v>0.6</v>
      </c>
      <c r="N18" s="176"/>
      <c r="O18" s="177">
        <v>1.2622706086956521</v>
      </c>
      <c r="P18" s="178"/>
      <c r="Q18" s="179"/>
      <c r="R18" s="180">
        <f t="shared" si="1"/>
        <v>1.04E-2</v>
      </c>
    </row>
    <row r="19" spans="1:18" ht="34.5" customHeight="1">
      <c r="A19" s="168" t="s">
        <v>4944</v>
      </c>
      <c r="B19" s="183">
        <v>42245</v>
      </c>
      <c r="C19" s="184">
        <v>8493</v>
      </c>
      <c r="D19" s="173">
        <v>74</v>
      </c>
      <c r="E19" s="173">
        <v>3.38</v>
      </c>
      <c r="F19" s="173"/>
      <c r="G19" s="184">
        <v>100</v>
      </c>
      <c r="H19" s="185">
        <v>0.24</v>
      </c>
      <c r="I19" s="173">
        <v>0.24</v>
      </c>
      <c r="J19" s="173">
        <v>2.78</v>
      </c>
      <c r="K19" s="185">
        <v>1</v>
      </c>
      <c r="L19" s="174">
        <f t="shared" si="0"/>
        <v>0.6671999999999999</v>
      </c>
      <c r="M19" s="175">
        <v>0.6</v>
      </c>
      <c r="N19" s="176"/>
      <c r="O19" s="177">
        <v>80.979514434782601</v>
      </c>
      <c r="P19" s="178"/>
      <c r="Q19" s="179"/>
      <c r="R19" s="180">
        <f t="shared" si="1"/>
        <v>0.6671999999999999</v>
      </c>
    </row>
    <row r="20" spans="1:18" ht="34.5" customHeight="1">
      <c r="A20" s="168" t="s">
        <v>4944</v>
      </c>
      <c r="B20" s="183">
        <v>42246</v>
      </c>
      <c r="C20" s="184">
        <v>8517</v>
      </c>
      <c r="D20" s="173">
        <v>74</v>
      </c>
      <c r="E20" s="173">
        <v>3.38</v>
      </c>
      <c r="F20" s="173"/>
      <c r="G20" s="184">
        <v>60</v>
      </c>
      <c r="H20" s="185">
        <v>0.24</v>
      </c>
      <c r="I20" s="173">
        <v>0.4</v>
      </c>
      <c r="J20" s="173">
        <v>2.78</v>
      </c>
      <c r="K20" s="185">
        <v>1</v>
      </c>
      <c r="L20" s="174">
        <f t="shared" si="0"/>
        <v>1.1119999999999999</v>
      </c>
      <c r="M20" s="175">
        <v>0.6</v>
      </c>
      <c r="N20" s="176"/>
      <c r="O20" s="177">
        <v>134.96585739130433</v>
      </c>
      <c r="P20" s="178"/>
      <c r="Q20" s="179"/>
      <c r="R20" s="180">
        <f t="shared" si="1"/>
        <v>1.1119999999999999</v>
      </c>
    </row>
    <row r="21" spans="1:18" ht="34.5" customHeight="1">
      <c r="A21" s="168" t="s">
        <v>4944</v>
      </c>
      <c r="B21" s="183">
        <v>42420</v>
      </c>
      <c r="C21" s="184">
        <v>11690</v>
      </c>
      <c r="D21" s="173">
        <v>74</v>
      </c>
      <c r="E21" s="173">
        <v>2.88</v>
      </c>
      <c r="F21" s="173"/>
      <c r="G21" s="184">
        <v>100</v>
      </c>
      <c r="H21" s="185">
        <v>0.24</v>
      </c>
      <c r="I21" s="173">
        <v>0.24</v>
      </c>
      <c r="J21" s="173">
        <v>2.67</v>
      </c>
      <c r="K21" s="185">
        <v>1</v>
      </c>
      <c r="L21" s="174">
        <f t="shared" si="0"/>
        <v>0.64079999999999993</v>
      </c>
      <c r="M21" s="175">
        <v>0.6</v>
      </c>
      <c r="N21" s="176"/>
      <c r="O21" s="177">
        <v>77.775289043478253</v>
      </c>
      <c r="P21" s="178"/>
      <c r="Q21" s="179"/>
      <c r="R21" s="180">
        <f t="shared" si="1"/>
        <v>0.64079999999999993</v>
      </c>
    </row>
    <row r="22" spans="1:18" ht="34.5" customHeight="1">
      <c r="A22" s="168" t="s">
        <v>4944</v>
      </c>
      <c r="B22" s="183">
        <v>42420</v>
      </c>
      <c r="C22" s="184">
        <v>11690</v>
      </c>
      <c r="D22" s="173">
        <v>74</v>
      </c>
      <c r="E22" s="173">
        <v>2.88</v>
      </c>
      <c r="F22" s="173"/>
      <c r="G22" s="184">
        <v>60</v>
      </c>
      <c r="H22" s="185">
        <v>0.24</v>
      </c>
      <c r="I22" s="173">
        <v>0.4</v>
      </c>
      <c r="J22" s="173">
        <v>2.67</v>
      </c>
      <c r="K22" s="185">
        <v>1</v>
      </c>
      <c r="L22" s="174">
        <f t="shared" si="0"/>
        <v>1.0680000000000001</v>
      </c>
      <c r="M22" s="175">
        <v>0.6</v>
      </c>
      <c r="N22" s="176"/>
      <c r="O22" s="177">
        <v>129.62548173913044</v>
      </c>
      <c r="P22" s="178"/>
      <c r="Q22" s="179"/>
      <c r="R22" s="180">
        <f t="shared" si="1"/>
        <v>1.0680000000000001</v>
      </c>
    </row>
    <row r="23" spans="1:18" ht="34.5" customHeight="1">
      <c r="A23" s="168" t="s">
        <v>4944</v>
      </c>
      <c r="B23" s="183">
        <v>42453</v>
      </c>
      <c r="C23" s="184">
        <v>12320</v>
      </c>
      <c r="D23" s="173">
        <v>74</v>
      </c>
      <c r="E23" s="173">
        <v>2.96</v>
      </c>
      <c r="F23" s="173"/>
      <c r="G23" s="184">
        <v>100</v>
      </c>
      <c r="H23" s="185">
        <v>0.24</v>
      </c>
      <c r="I23" s="173">
        <v>0.24</v>
      </c>
      <c r="J23" s="173">
        <v>2.92</v>
      </c>
      <c r="K23" s="185">
        <v>1</v>
      </c>
      <c r="L23" s="174">
        <f t="shared" si="0"/>
        <v>0.70079999999999998</v>
      </c>
      <c r="M23" s="175">
        <v>0.6</v>
      </c>
      <c r="N23" s="176"/>
      <c r="O23" s="177">
        <v>85.057619478260847</v>
      </c>
      <c r="P23" s="178"/>
      <c r="Q23" s="179"/>
      <c r="R23" s="180">
        <f t="shared" si="1"/>
        <v>0.70079999999999998</v>
      </c>
    </row>
    <row r="24" spans="1:18" ht="34.5" customHeight="1">
      <c r="A24" s="168" t="s">
        <v>4944</v>
      </c>
      <c r="B24" s="183">
        <v>42453</v>
      </c>
      <c r="C24" s="184">
        <v>12320</v>
      </c>
      <c r="D24" s="173">
        <v>74</v>
      </c>
      <c r="E24" s="173">
        <v>2.96</v>
      </c>
      <c r="F24" s="173"/>
      <c r="G24" s="184">
        <v>60</v>
      </c>
      <c r="H24" s="185">
        <v>0.24</v>
      </c>
      <c r="I24" s="185">
        <v>0.4</v>
      </c>
      <c r="J24" s="185">
        <v>2.92</v>
      </c>
      <c r="K24" s="173">
        <v>1</v>
      </c>
      <c r="L24" s="174">
        <f t="shared" si="0"/>
        <v>1.1679999999999999</v>
      </c>
      <c r="M24" s="186">
        <v>0.6</v>
      </c>
      <c r="N24" s="187"/>
      <c r="O24" s="186">
        <v>141.76269913043478</v>
      </c>
      <c r="P24" s="188"/>
      <c r="Q24" s="180"/>
      <c r="R24" s="180">
        <f t="shared" si="1"/>
        <v>1.1679999999999999</v>
      </c>
    </row>
    <row r="25" spans="1:18" ht="34.5" customHeight="1">
      <c r="A25" s="168" t="s">
        <v>4944</v>
      </c>
      <c r="B25" s="183">
        <v>42712</v>
      </c>
      <c r="C25" s="184">
        <v>16168</v>
      </c>
      <c r="D25" s="173">
        <v>74</v>
      </c>
      <c r="E25" s="173">
        <v>2.93</v>
      </c>
      <c r="F25" s="173"/>
      <c r="G25" s="184">
        <v>100</v>
      </c>
      <c r="H25" s="185">
        <v>0.4</v>
      </c>
      <c r="I25" s="173">
        <v>0.4</v>
      </c>
      <c r="J25" s="173">
        <v>2.93</v>
      </c>
      <c r="K25" s="185">
        <v>1.3</v>
      </c>
      <c r="L25" s="174">
        <f t="shared" si="0"/>
        <v>1.1720000000000002</v>
      </c>
      <c r="M25" s="175">
        <v>0.6</v>
      </c>
      <c r="N25" s="186">
        <v>184.9</v>
      </c>
      <c r="O25" s="186"/>
      <c r="P25" s="189"/>
      <c r="Q25" s="159"/>
      <c r="R25" s="180">
        <f t="shared" si="1"/>
        <v>1.1720000000000002</v>
      </c>
    </row>
    <row r="26" spans="1:18" ht="34.5" customHeight="1">
      <c r="A26" s="168" t="s">
        <v>4944</v>
      </c>
      <c r="B26" s="183">
        <v>42712</v>
      </c>
      <c r="C26" s="184">
        <v>16491</v>
      </c>
      <c r="D26" s="173">
        <v>74</v>
      </c>
      <c r="E26" s="173">
        <v>2.93</v>
      </c>
      <c r="F26" s="173"/>
      <c r="G26" s="184">
        <v>100</v>
      </c>
      <c r="H26" s="185">
        <v>0.24</v>
      </c>
      <c r="I26" s="173">
        <v>0.24</v>
      </c>
      <c r="J26" s="173">
        <v>2.93</v>
      </c>
      <c r="K26" s="185">
        <v>1</v>
      </c>
      <c r="L26" s="174">
        <f t="shared" si="0"/>
        <v>0.70320000000000005</v>
      </c>
      <c r="M26" s="175">
        <v>0.6</v>
      </c>
      <c r="N26" s="186">
        <v>85.3</v>
      </c>
      <c r="O26" s="186"/>
      <c r="P26" s="190"/>
      <c r="Q26" s="159"/>
      <c r="R26" s="180">
        <f t="shared" si="1"/>
        <v>0.70320000000000005</v>
      </c>
    </row>
    <row r="27" spans="1:18" ht="34.5" customHeight="1">
      <c r="A27" s="168" t="s">
        <v>4944</v>
      </c>
      <c r="B27" s="183">
        <v>42751</v>
      </c>
      <c r="C27" s="184">
        <v>16777</v>
      </c>
      <c r="D27" s="173">
        <v>74</v>
      </c>
      <c r="E27" s="173">
        <v>3.15</v>
      </c>
      <c r="F27" s="173"/>
      <c r="G27" s="184">
        <v>100</v>
      </c>
      <c r="H27" s="185">
        <v>0.28000000000000003</v>
      </c>
      <c r="I27" s="173">
        <v>0.28000000000000003</v>
      </c>
      <c r="J27" s="173">
        <v>3.15</v>
      </c>
      <c r="K27" s="185">
        <v>1.02</v>
      </c>
      <c r="L27" s="174">
        <f t="shared" si="0"/>
        <v>0.88200000000000001</v>
      </c>
      <c r="M27" s="175">
        <v>0.6</v>
      </c>
      <c r="N27" s="186">
        <v>109.2</v>
      </c>
      <c r="O27" s="186"/>
      <c r="P27" s="178"/>
      <c r="Q27" s="159"/>
      <c r="R27" s="180">
        <f t="shared" si="1"/>
        <v>0.88200000000000001</v>
      </c>
    </row>
    <row r="28" spans="1:18" ht="34.5" customHeight="1">
      <c r="A28" s="168" t="s">
        <v>4944</v>
      </c>
      <c r="B28" s="191">
        <v>42751</v>
      </c>
      <c r="C28" s="192">
        <v>17100</v>
      </c>
      <c r="D28" s="171">
        <v>74</v>
      </c>
      <c r="E28" s="171">
        <v>3.15</v>
      </c>
      <c r="F28" s="173"/>
      <c r="G28" s="192">
        <v>100</v>
      </c>
      <c r="H28" s="181">
        <v>0.28000000000000003</v>
      </c>
      <c r="I28" s="173">
        <v>0.28000000000000003</v>
      </c>
      <c r="J28" s="181">
        <v>3.15</v>
      </c>
      <c r="K28" s="181">
        <v>1</v>
      </c>
      <c r="L28" s="174">
        <f t="shared" si="0"/>
        <v>0.88200000000000001</v>
      </c>
      <c r="M28" s="193">
        <v>0.6</v>
      </c>
      <c r="N28" s="194">
        <v>107.1</v>
      </c>
      <c r="O28" s="195"/>
      <c r="P28" s="190"/>
      <c r="Q28" s="159"/>
      <c r="R28" s="180">
        <f t="shared" si="1"/>
        <v>0.88200000000000001</v>
      </c>
    </row>
    <row r="29" spans="1:18" ht="34.5" customHeight="1">
      <c r="A29" s="168" t="s">
        <v>4944</v>
      </c>
      <c r="B29" s="183">
        <v>43316</v>
      </c>
      <c r="C29" s="184">
        <v>25881</v>
      </c>
      <c r="D29" s="173">
        <v>74</v>
      </c>
      <c r="E29" s="173">
        <v>3.19</v>
      </c>
      <c r="F29" s="173"/>
      <c r="G29" s="184">
        <v>100</v>
      </c>
      <c r="H29" s="185">
        <v>0.33</v>
      </c>
      <c r="I29" s="173">
        <v>0.33</v>
      </c>
      <c r="J29" s="173">
        <v>3.19</v>
      </c>
      <c r="K29" s="185">
        <v>1</v>
      </c>
      <c r="L29" s="174">
        <f t="shared" si="0"/>
        <v>1.0527</v>
      </c>
      <c r="M29" s="175">
        <v>0.75</v>
      </c>
      <c r="N29" s="186"/>
      <c r="O29" s="186">
        <v>188</v>
      </c>
      <c r="P29" s="178"/>
      <c r="Q29" s="159"/>
      <c r="R29" s="180">
        <f t="shared" si="1"/>
        <v>1.0527</v>
      </c>
    </row>
    <row r="30" spans="1:18" ht="34.5" customHeight="1">
      <c r="A30" s="168" t="s">
        <v>4944</v>
      </c>
      <c r="B30" s="183">
        <v>43342</v>
      </c>
      <c r="C30" s="184">
        <v>26354</v>
      </c>
      <c r="D30" s="173">
        <v>74</v>
      </c>
      <c r="E30" s="173">
        <v>2.12</v>
      </c>
      <c r="F30" s="173"/>
      <c r="G30" s="184">
        <v>100</v>
      </c>
      <c r="H30" s="185">
        <v>0.33</v>
      </c>
      <c r="I30" s="173">
        <v>0.33</v>
      </c>
      <c r="J30" s="173">
        <v>2.12</v>
      </c>
      <c r="K30" s="185">
        <v>1</v>
      </c>
      <c r="L30" s="174">
        <f t="shared" si="0"/>
        <v>0.9</v>
      </c>
      <c r="M30" s="175">
        <v>0.9</v>
      </c>
      <c r="N30" s="186">
        <v>166</v>
      </c>
      <c r="O30" s="186"/>
      <c r="P30" s="178"/>
      <c r="Q30" s="159"/>
      <c r="R30" s="180">
        <f t="shared" si="1"/>
        <v>0.69960000000000011</v>
      </c>
    </row>
    <row r="31" spans="1:18" ht="34.5" customHeight="1">
      <c r="A31" s="168" t="s">
        <v>4944</v>
      </c>
      <c r="B31" s="183">
        <v>43424</v>
      </c>
      <c r="C31" s="184">
        <v>27849</v>
      </c>
      <c r="D31" s="173">
        <v>74</v>
      </c>
      <c r="E31" s="173">
        <v>2.12</v>
      </c>
      <c r="F31" s="173"/>
      <c r="G31" s="184">
        <v>100</v>
      </c>
      <c r="H31" s="185">
        <v>0.33</v>
      </c>
      <c r="I31" s="173">
        <v>0.33</v>
      </c>
      <c r="J31" s="173">
        <v>2.12</v>
      </c>
      <c r="K31" s="185">
        <v>1</v>
      </c>
      <c r="L31" s="174">
        <f t="shared" si="0"/>
        <v>0.8</v>
      </c>
      <c r="M31" s="175">
        <v>0.8</v>
      </c>
      <c r="N31" s="186"/>
      <c r="O31" s="186">
        <v>149</v>
      </c>
      <c r="P31" s="178"/>
      <c r="Q31" s="159"/>
      <c r="R31" s="180">
        <f t="shared" si="1"/>
        <v>0.69960000000000011</v>
      </c>
    </row>
    <row r="32" spans="1:18" ht="34.5" customHeight="1">
      <c r="A32" s="168" t="s">
        <v>4944</v>
      </c>
      <c r="B32" s="191">
        <v>43435</v>
      </c>
      <c r="C32" s="184">
        <v>28023</v>
      </c>
      <c r="D32" s="173">
        <v>74</v>
      </c>
      <c r="E32" s="173">
        <v>2.12</v>
      </c>
      <c r="F32" s="173"/>
      <c r="G32" s="184">
        <v>100</v>
      </c>
      <c r="H32" s="185">
        <v>0.33</v>
      </c>
      <c r="I32" s="173">
        <v>0.33</v>
      </c>
      <c r="J32" s="173">
        <v>2.12</v>
      </c>
      <c r="K32" s="185">
        <v>1</v>
      </c>
      <c r="L32" s="174">
        <f>IF(I32="","",IF(M32&gt;R32,M32,R32))</f>
        <v>0.75</v>
      </c>
      <c r="M32" s="175">
        <v>0.75</v>
      </c>
      <c r="N32" s="186"/>
      <c r="O32" s="186">
        <v>131</v>
      </c>
      <c r="P32" s="178"/>
      <c r="Q32" s="159"/>
      <c r="R32" s="180">
        <f t="shared" si="1"/>
        <v>0.69960000000000011</v>
      </c>
    </row>
    <row r="33" spans="1:18" ht="34.5" customHeight="1">
      <c r="A33" s="168" t="s">
        <v>4944</v>
      </c>
      <c r="B33" s="183">
        <v>43437</v>
      </c>
      <c r="C33" s="184">
        <v>28071</v>
      </c>
      <c r="D33" s="173">
        <v>74</v>
      </c>
      <c r="E33" s="173">
        <v>2.12</v>
      </c>
      <c r="F33" s="173"/>
      <c r="G33" s="184">
        <v>100</v>
      </c>
      <c r="H33" s="185">
        <v>0.33</v>
      </c>
      <c r="I33" s="173">
        <v>0.33</v>
      </c>
      <c r="J33" s="173">
        <v>2.12</v>
      </c>
      <c r="K33" s="185">
        <v>1</v>
      </c>
      <c r="L33" s="174">
        <f t="shared" ref="L33:L41" si="2">IF(I33="","",IF(M33&gt;R33,M33,R33))</f>
        <v>0.73</v>
      </c>
      <c r="M33" s="175">
        <v>0.73</v>
      </c>
      <c r="N33" s="186"/>
      <c r="O33" s="186">
        <v>137</v>
      </c>
      <c r="P33" s="178"/>
      <c r="R33" s="180">
        <f t="shared" si="1"/>
        <v>0.69960000000000011</v>
      </c>
    </row>
    <row r="34" spans="1:18" ht="34.5" customHeight="1">
      <c r="A34" s="168" t="s">
        <v>4944</v>
      </c>
      <c r="B34" s="183">
        <v>43438</v>
      </c>
      <c r="C34" s="184">
        <v>28096</v>
      </c>
      <c r="D34" s="173">
        <v>74</v>
      </c>
      <c r="E34" s="173">
        <v>2.12</v>
      </c>
      <c r="F34" s="173"/>
      <c r="G34" s="184">
        <v>100</v>
      </c>
      <c r="H34" s="185">
        <v>0.33</v>
      </c>
      <c r="I34" s="173">
        <v>0.33</v>
      </c>
      <c r="J34" s="173">
        <v>2.12</v>
      </c>
      <c r="K34" s="185">
        <v>1</v>
      </c>
      <c r="L34" s="174">
        <f t="shared" si="2"/>
        <v>0.7</v>
      </c>
      <c r="M34" s="175">
        <v>0.7</v>
      </c>
      <c r="N34" s="186"/>
      <c r="O34" s="186">
        <v>128</v>
      </c>
      <c r="P34" s="178"/>
      <c r="R34" s="180">
        <f t="shared" si="1"/>
        <v>0.69960000000000011</v>
      </c>
    </row>
    <row r="35" spans="1:18" ht="34.5" customHeight="1">
      <c r="A35" s="168" t="s">
        <v>4944</v>
      </c>
      <c r="B35" s="183">
        <v>43444</v>
      </c>
      <c r="C35" s="184">
        <v>28241</v>
      </c>
      <c r="D35" s="173">
        <v>74</v>
      </c>
      <c r="E35" s="173">
        <v>2.12</v>
      </c>
      <c r="F35" s="173"/>
      <c r="G35" s="184">
        <v>100</v>
      </c>
      <c r="H35" s="185">
        <v>0.35</v>
      </c>
      <c r="I35" s="173">
        <v>0.35</v>
      </c>
      <c r="J35" s="173">
        <v>2.12</v>
      </c>
      <c r="K35" s="185">
        <v>1</v>
      </c>
      <c r="L35" s="174">
        <f t="shared" si="2"/>
        <v>0.74199999999999999</v>
      </c>
      <c r="M35" s="175">
        <v>0.7</v>
      </c>
      <c r="N35" s="186"/>
      <c r="O35" s="186">
        <v>132</v>
      </c>
      <c r="P35" s="178"/>
      <c r="R35" s="180">
        <f t="shared" si="1"/>
        <v>0.74199999999999999</v>
      </c>
    </row>
    <row r="36" spans="1:18" ht="34.5" customHeight="1">
      <c r="A36" s="168" t="s">
        <v>4944</v>
      </c>
      <c r="B36" s="183">
        <v>43444</v>
      </c>
      <c r="C36" s="184">
        <v>28023</v>
      </c>
      <c r="D36" s="173">
        <v>74</v>
      </c>
      <c r="E36" s="173">
        <v>2.12</v>
      </c>
      <c r="F36" s="173"/>
      <c r="G36" s="184">
        <v>100</v>
      </c>
      <c r="H36" s="185">
        <v>0.35</v>
      </c>
      <c r="I36" s="173">
        <v>0.35</v>
      </c>
      <c r="J36" s="173">
        <v>2.12</v>
      </c>
      <c r="K36" s="185">
        <v>1</v>
      </c>
      <c r="L36" s="174">
        <f t="shared" si="2"/>
        <v>0.74199999999999999</v>
      </c>
      <c r="M36" s="175">
        <v>0.7</v>
      </c>
      <c r="N36" s="186"/>
      <c r="O36" s="186">
        <v>132</v>
      </c>
      <c r="P36" s="178"/>
      <c r="R36" s="180">
        <f t="shared" si="1"/>
        <v>0.74199999999999999</v>
      </c>
    </row>
    <row r="37" spans="1:18" ht="34.5" customHeight="1">
      <c r="A37" s="168" t="s">
        <v>4944</v>
      </c>
      <c r="B37" s="183">
        <v>43462</v>
      </c>
      <c r="C37" s="184">
        <v>28437</v>
      </c>
      <c r="D37" s="173">
        <v>74</v>
      </c>
      <c r="E37" s="173">
        <v>2.54</v>
      </c>
      <c r="F37" s="173"/>
      <c r="G37" s="184">
        <v>100</v>
      </c>
      <c r="H37" s="185">
        <v>0.28999999999999998</v>
      </c>
      <c r="I37" s="173">
        <v>0.28999999999999998</v>
      </c>
      <c r="J37" s="173">
        <v>2.54</v>
      </c>
      <c r="K37" s="185">
        <v>1</v>
      </c>
      <c r="L37" s="174">
        <f t="shared" si="2"/>
        <v>0.73659999999999992</v>
      </c>
      <c r="M37" s="175">
        <v>0.7</v>
      </c>
      <c r="N37" s="186"/>
      <c r="O37" s="186">
        <v>155</v>
      </c>
      <c r="P37" s="178"/>
      <c r="R37" s="180">
        <f t="shared" si="1"/>
        <v>0.73659999999999992</v>
      </c>
    </row>
    <row r="38" spans="1:18" ht="34.5" customHeight="1">
      <c r="A38" s="168" t="s">
        <v>4944</v>
      </c>
      <c r="B38" s="183">
        <v>43464</v>
      </c>
      <c r="C38" s="184">
        <v>28462</v>
      </c>
      <c r="D38" s="173">
        <v>74</v>
      </c>
      <c r="E38" s="173">
        <v>7.0000000000000007E-2</v>
      </c>
      <c r="F38" s="173"/>
      <c r="G38" s="184">
        <v>40</v>
      </c>
      <c r="H38" s="185">
        <v>0.28999999999999998</v>
      </c>
      <c r="I38" s="173">
        <v>0.28999999999999998</v>
      </c>
      <c r="J38" s="173">
        <v>2.54</v>
      </c>
      <c r="K38" s="185">
        <v>1</v>
      </c>
      <c r="L38" s="174">
        <f t="shared" si="2"/>
        <v>0.73659999999999992</v>
      </c>
      <c r="M38" s="175">
        <v>0.7</v>
      </c>
      <c r="N38" s="186"/>
      <c r="O38" s="186">
        <v>155</v>
      </c>
      <c r="P38" s="178"/>
      <c r="R38" s="180">
        <f t="shared" si="1"/>
        <v>0.73659999999999992</v>
      </c>
    </row>
    <row r="39" spans="1:18" ht="38.25" customHeight="1">
      <c r="A39" s="168" t="s">
        <v>4944</v>
      </c>
      <c r="B39" s="183">
        <v>43477</v>
      </c>
      <c r="C39" s="184">
        <v>28491</v>
      </c>
      <c r="D39" s="173">
        <v>74</v>
      </c>
      <c r="E39" s="173">
        <v>2.54</v>
      </c>
      <c r="F39" s="173"/>
      <c r="G39" s="184">
        <v>100</v>
      </c>
      <c r="H39" s="185">
        <v>0.4</v>
      </c>
      <c r="I39" s="173">
        <v>0.4</v>
      </c>
      <c r="J39" s="173">
        <v>2.54</v>
      </c>
      <c r="K39" s="185">
        <v>1</v>
      </c>
      <c r="L39" s="174">
        <f t="shared" si="2"/>
        <v>1.7</v>
      </c>
      <c r="M39" s="175">
        <v>1.7</v>
      </c>
      <c r="N39" s="186">
        <v>231</v>
      </c>
      <c r="O39" s="186"/>
      <c r="P39" s="178"/>
      <c r="R39" s="180">
        <f t="shared" si="1"/>
        <v>1.016</v>
      </c>
    </row>
    <row r="40" spans="1:18" ht="48" customHeight="1">
      <c r="A40" s="168" t="s">
        <v>4944</v>
      </c>
      <c r="B40" s="191">
        <v>43478</v>
      </c>
      <c r="C40" s="197">
        <v>28508</v>
      </c>
      <c r="D40" s="173">
        <v>74</v>
      </c>
      <c r="E40" s="173">
        <v>2.54</v>
      </c>
      <c r="F40" s="173"/>
      <c r="G40" s="184">
        <v>100</v>
      </c>
      <c r="H40" s="185">
        <v>0.4</v>
      </c>
      <c r="I40" s="173">
        <v>0.4</v>
      </c>
      <c r="J40" s="173">
        <v>2.54</v>
      </c>
      <c r="K40" s="185">
        <v>1</v>
      </c>
      <c r="L40" s="174">
        <f t="shared" si="2"/>
        <v>1.5</v>
      </c>
      <c r="M40" s="173">
        <v>1.5</v>
      </c>
      <c r="N40" s="186">
        <v>223</v>
      </c>
      <c r="O40" s="186"/>
      <c r="P40" s="198"/>
      <c r="R40" s="180">
        <f t="shared" si="1"/>
        <v>1.016</v>
      </c>
    </row>
    <row r="41" spans="1:18" ht="34.5" customHeight="1">
      <c r="A41" s="168" t="s">
        <v>4944</v>
      </c>
      <c r="B41" s="191">
        <v>43508</v>
      </c>
      <c r="C41" s="197">
        <v>28979</v>
      </c>
      <c r="D41" s="173">
        <v>74</v>
      </c>
      <c r="E41" s="173">
        <v>2.54</v>
      </c>
      <c r="F41" s="173"/>
      <c r="G41" s="184">
        <v>100</v>
      </c>
      <c r="H41" s="185">
        <v>0.4</v>
      </c>
      <c r="I41" s="173">
        <v>0.4</v>
      </c>
      <c r="J41" s="173">
        <v>2.54</v>
      </c>
      <c r="K41" s="185">
        <v>1</v>
      </c>
      <c r="L41" s="174">
        <f t="shared" si="2"/>
        <v>1.3</v>
      </c>
      <c r="M41" s="173">
        <v>1.3</v>
      </c>
      <c r="N41" s="186"/>
      <c r="O41" s="186"/>
      <c r="P41" s="196"/>
      <c r="R41" s="180">
        <f t="shared" si="1"/>
        <v>1.016</v>
      </c>
    </row>
    <row r="42" spans="1:18" ht="34.5" customHeight="1">
      <c r="A42" s="168" t="s">
        <v>4944</v>
      </c>
      <c r="B42" s="191">
        <v>43535</v>
      </c>
      <c r="C42" s="197">
        <v>29384</v>
      </c>
      <c r="D42" s="173">
        <v>74</v>
      </c>
      <c r="E42" s="173">
        <v>2.44</v>
      </c>
      <c r="F42" s="173">
        <v>2.46</v>
      </c>
      <c r="G42" s="184">
        <v>100</v>
      </c>
      <c r="H42" s="185">
        <v>0.4</v>
      </c>
      <c r="I42" s="173">
        <v>0.4</v>
      </c>
      <c r="J42" s="173">
        <v>2.46</v>
      </c>
      <c r="K42" s="185">
        <v>1</v>
      </c>
      <c r="L42" s="174">
        <f>IF(I42="","",IF(M42&gt;R42,M42,R42))</f>
        <v>1.3</v>
      </c>
      <c r="M42" s="173">
        <v>1.3</v>
      </c>
      <c r="N42" s="186"/>
      <c r="O42" s="186">
        <v>195</v>
      </c>
      <c r="P42" s="196"/>
      <c r="R42" s="180">
        <f t="shared" si="1"/>
        <v>0.98399999999999999</v>
      </c>
    </row>
    <row r="43" spans="1:18" ht="34.5" customHeight="1">
      <c r="A43" s="168" t="s">
        <v>4944</v>
      </c>
      <c r="B43" s="191">
        <v>43544</v>
      </c>
      <c r="C43" s="197">
        <v>29603</v>
      </c>
      <c r="D43" s="173">
        <v>74</v>
      </c>
      <c r="E43" s="173">
        <v>2.44</v>
      </c>
      <c r="F43" s="173">
        <v>2.46</v>
      </c>
      <c r="G43" s="184">
        <v>100</v>
      </c>
      <c r="H43" s="185">
        <v>0.4</v>
      </c>
      <c r="I43" s="173">
        <v>0.4</v>
      </c>
      <c r="J43" s="173">
        <v>2.46</v>
      </c>
      <c r="K43" s="185">
        <v>1</v>
      </c>
      <c r="L43" s="174">
        <f t="shared" ref="L43:L79" si="3">IF(I43="","",IF(M43&gt;R43,M43,R43))</f>
        <v>1.1000000000000001</v>
      </c>
      <c r="M43" s="173">
        <v>1.1000000000000001</v>
      </c>
      <c r="N43" s="186"/>
      <c r="O43" s="186">
        <v>193</v>
      </c>
      <c r="P43" s="196"/>
      <c r="R43" s="180">
        <f t="shared" si="1"/>
        <v>0.98399999999999999</v>
      </c>
    </row>
    <row r="44" spans="1:18" ht="34.5" customHeight="1">
      <c r="A44" s="168" t="s">
        <v>4944</v>
      </c>
      <c r="B44" s="191">
        <v>43585</v>
      </c>
      <c r="C44" s="197">
        <v>30276</v>
      </c>
      <c r="D44" s="173">
        <v>74</v>
      </c>
      <c r="E44" s="173">
        <v>2.96</v>
      </c>
      <c r="F44" s="173">
        <v>3</v>
      </c>
      <c r="G44" s="184">
        <v>100</v>
      </c>
      <c r="H44" s="185">
        <v>0.4</v>
      </c>
      <c r="I44" s="173">
        <v>0.4</v>
      </c>
      <c r="J44" s="173">
        <v>3</v>
      </c>
      <c r="K44" s="185">
        <v>1</v>
      </c>
      <c r="L44" s="174">
        <f t="shared" si="3"/>
        <v>1.2000000000000002</v>
      </c>
      <c r="M44" s="173">
        <v>1.1000000000000001</v>
      </c>
      <c r="N44" s="186"/>
      <c r="O44" s="186">
        <v>173</v>
      </c>
      <c r="P44" s="196"/>
      <c r="R44" s="180">
        <f t="shared" si="1"/>
        <v>1.2000000000000002</v>
      </c>
    </row>
    <row r="45" spans="1:18" ht="34.5" customHeight="1">
      <c r="A45" s="168" t="s">
        <v>4944</v>
      </c>
      <c r="B45" s="191">
        <v>43615</v>
      </c>
      <c r="C45" s="197">
        <v>30795</v>
      </c>
      <c r="D45" s="173">
        <v>74</v>
      </c>
      <c r="E45" s="173">
        <v>7.0000000000000007E-2</v>
      </c>
      <c r="F45" s="173"/>
      <c r="G45" s="184">
        <v>40</v>
      </c>
      <c r="H45" s="185">
        <v>0.4</v>
      </c>
      <c r="I45" s="173">
        <v>0.4</v>
      </c>
      <c r="J45" s="173">
        <v>7.0000000000000007E-2</v>
      </c>
      <c r="K45" s="185">
        <v>1</v>
      </c>
      <c r="L45" s="174">
        <f t="shared" si="3"/>
        <v>1.1000000000000001</v>
      </c>
      <c r="M45" s="173">
        <v>1.1000000000000001</v>
      </c>
      <c r="N45" s="186"/>
      <c r="O45" s="186">
        <v>178</v>
      </c>
      <c r="P45" s="196"/>
      <c r="R45" s="180">
        <f t="shared" si="1"/>
        <v>2.8000000000000004E-2</v>
      </c>
    </row>
    <row r="46" spans="1:18" ht="34.5" customHeight="1">
      <c r="A46" s="168" t="s">
        <v>4944</v>
      </c>
      <c r="B46" s="191">
        <v>43622</v>
      </c>
      <c r="C46" s="197">
        <v>30828</v>
      </c>
      <c r="D46" s="173">
        <v>74</v>
      </c>
      <c r="E46" s="173">
        <v>7.0000000000000007E-2</v>
      </c>
      <c r="F46" s="173"/>
      <c r="G46" s="184">
        <v>40</v>
      </c>
      <c r="H46" s="185">
        <v>0.38</v>
      </c>
      <c r="I46" s="173">
        <v>0.38</v>
      </c>
      <c r="J46" s="173">
        <v>7.0000000000000007E-2</v>
      </c>
      <c r="K46" s="185">
        <v>1</v>
      </c>
      <c r="L46" s="174">
        <f t="shared" si="3"/>
        <v>1.1000000000000001</v>
      </c>
      <c r="M46" s="173">
        <v>1.1000000000000001</v>
      </c>
      <c r="N46" s="186"/>
      <c r="O46" s="186">
        <v>178</v>
      </c>
      <c r="P46" s="196"/>
      <c r="R46" s="180">
        <f t="shared" si="1"/>
        <v>2.6600000000000002E-2</v>
      </c>
    </row>
    <row r="47" spans="1:18" ht="34.5" customHeight="1">
      <c r="A47" s="168" t="s">
        <v>4944</v>
      </c>
      <c r="B47" s="191">
        <v>43625</v>
      </c>
      <c r="C47" s="197">
        <v>30872</v>
      </c>
      <c r="D47" s="173">
        <v>74</v>
      </c>
      <c r="E47" s="173">
        <v>2.96</v>
      </c>
      <c r="F47" s="173">
        <v>3</v>
      </c>
      <c r="G47" s="184">
        <v>100</v>
      </c>
      <c r="H47" s="185">
        <v>0.38</v>
      </c>
      <c r="I47" s="173">
        <v>0.38</v>
      </c>
      <c r="J47" s="173">
        <v>3</v>
      </c>
      <c r="K47" s="185">
        <v>1</v>
      </c>
      <c r="L47" s="174">
        <f t="shared" si="3"/>
        <v>1.1400000000000001</v>
      </c>
      <c r="M47" s="173">
        <v>1.1000000000000001</v>
      </c>
      <c r="N47" s="186"/>
      <c r="O47" s="186">
        <v>185</v>
      </c>
      <c r="P47" s="196"/>
      <c r="R47" s="180">
        <f t="shared" si="1"/>
        <v>1.1400000000000001</v>
      </c>
    </row>
    <row r="48" spans="1:18" ht="34.5" customHeight="1">
      <c r="A48" s="168" t="s">
        <v>4944</v>
      </c>
      <c r="B48" s="191">
        <v>43665</v>
      </c>
      <c r="C48" s="197">
        <v>31481</v>
      </c>
      <c r="D48" s="173">
        <v>74</v>
      </c>
      <c r="E48" s="173">
        <v>7.0000000000000007E-2</v>
      </c>
      <c r="F48" s="173">
        <v>0.09</v>
      </c>
      <c r="G48" s="184">
        <v>40</v>
      </c>
      <c r="H48" s="185">
        <v>0.38</v>
      </c>
      <c r="I48" s="173">
        <v>0.38</v>
      </c>
      <c r="J48" s="173">
        <v>0.09</v>
      </c>
      <c r="K48" s="185">
        <v>1</v>
      </c>
      <c r="L48" s="174">
        <f t="shared" si="3"/>
        <v>1.1000000000000001</v>
      </c>
      <c r="M48" s="173">
        <v>1.1000000000000001</v>
      </c>
      <c r="N48" s="186"/>
      <c r="O48" s="186">
        <v>172</v>
      </c>
      <c r="P48" s="196"/>
      <c r="R48" s="180">
        <f t="shared" si="1"/>
        <v>3.4200000000000001E-2</v>
      </c>
    </row>
    <row r="49" spans="1:18" ht="34.5" customHeight="1">
      <c r="A49" s="168" t="s">
        <v>4944</v>
      </c>
      <c r="B49" s="191">
        <v>43673</v>
      </c>
      <c r="C49" s="197">
        <v>31560</v>
      </c>
      <c r="D49" s="173">
        <v>74</v>
      </c>
      <c r="E49" s="173">
        <v>2.96</v>
      </c>
      <c r="F49" s="173">
        <v>3</v>
      </c>
      <c r="G49" s="184">
        <v>100</v>
      </c>
      <c r="H49" s="185">
        <v>0.38</v>
      </c>
      <c r="I49" s="173">
        <v>0.38</v>
      </c>
      <c r="J49" s="173">
        <v>3</v>
      </c>
      <c r="K49" s="185">
        <v>1</v>
      </c>
      <c r="L49" s="174">
        <f t="shared" si="3"/>
        <v>1.1400000000000001</v>
      </c>
      <c r="M49" s="173">
        <v>1.1000000000000001</v>
      </c>
      <c r="N49" s="186"/>
      <c r="O49" s="186">
        <v>180</v>
      </c>
      <c r="P49" s="196"/>
      <c r="R49" s="180">
        <f t="shared" si="1"/>
        <v>1.1400000000000001</v>
      </c>
    </row>
    <row r="50" spans="1:18" ht="34.5" customHeight="1">
      <c r="A50" s="168" t="s">
        <v>4944</v>
      </c>
      <c r="B50" s="191">
        <v>43698</v>
      </c>
      <c r="C50" s="197">
        <v>31912</v>
      </c>
      <c r="D50" s="173">
        <v>74</v>
      </c>
      <c r="E50" s="173">
        <v>1.23</v>
      </c>
      <c r="F50" s="173">
        <v>1.23</v>
      </c>
      <c r="G50" s="184">
        <v>40</v>
      </c>
      <c r="H50" s="185">
        <v>0.38</v>
      </c>
      <c r="I50" s="173">
        <v>0.38</v>
      </c>
      <c r="J50" s="173">
        <v>1.23</v>
      </c>
      <c r="K50" s="185">
        <v>1</v>
      </c>
      <c r="L50" s="174">
        <f t="shared" si="3"/>
        <v>0.9</v>
      </c>
      <c r="M50" s="173">
        <v>0.9</v>
      </c>
      <c r="N50" s="186"/>
      <c r="O50" s="186">
        <v>145</v>
      </c>
      <c r="P50" s="196"/>
      <c r="R50" s="180">
        <f t="shared" si="1"/>
        <v>0.46739999999999998</v>
      </c>
    </row>
    <row r="51" spans="1:18" ht="34.5" customHeight="1">
      <c r="A51" s="168" t="s">
        <v>4944</v>
      </c>
      <c r="B51" s="191">
        <v>43707</v>
      </c>
      <c r="C51" s="197">
        <v>32124</v>
      </c>
      <c r="D51" s="173">
        <v>74</v>
      </c>
      <c r="E51" s="173">
        <v>1.28</v>
      </c>
      <c r="F51" s="173">
        <v>1.28</v>
      </c>
      <c r="G51" s="184">
        <v>40</v>
      </c>
      <c r="H51" s="185">
        <v>0.38</v>
      </c>
      <c r="I51" s="173">
        <v>0.38</v>
      </c>
      <c r="J51" s="173">
        <v>1.28</v>
      </c>
      <c r="K51" s="185">
        <v>1</v>
      </c>
      <c r="L51" s="174">
        <f t="shared" si="3"/>
        <v>0.9</v>
      </c>
      <c r="M51" s="173">
        <v>0.9</v>
      </c>
      <c r="N51" s="186"/>
      <c r="O51" s="186">
        <v>140</v>
      </c>
      <c r="P51" s="196"/>
      <c r="R51" s="180">
        <f t="shared" si="1"/>
        <v>0.4864</v>
      </c>
    </row>
    <row r="52" spans="1:18" ht="34.5" customHeight="1">
      <c r="A52" s="168" t="s">
        <v>4944</v>
      </c>
      <c r="B52" s="191">
        <v>43712</v>
      </c>
      <c r="C52" s="197">
        <v>32264</v>
      </c>
      <c r="D52" s="173">
        <v>74</v>
      </c>
      <c r="E52" s="173">
        <v>2.7999999999999998E-4</v>
      </c>
      <c r="F52" s="173">
        <v>2.7999999999999998E-4</v>
      </c>
      <c r="G52" s="184">
        <v>25</v>
      </c>
      <c r="H52" s="185">
        <v>0.38</v>
      </c>
      <c r="I52" s="173">
        <v>0.38</v>
      </c>
      <c r="J52" s="173">
        <v>2.7999999999999998E-4</v>
      </c>
      <c r="K52" s="185">
        <v>1</v>
      </c>
      <c r="L52" s="174">
        <f t="shared" si="3"/>
        <v>0.9</v>
      </c>
      <c r="M52" s="173">
        <v>0.9</v>
      </c>
      <c r="N52" s="186"/>
      <c r="O52" s="186">
        <v>133</v>
      </c>
      <c r="P52" s="196"/>
      <c r="R52" s="180">
        <f t="shared" si="1"/>
        <v>1.064E-4</v>
      </c>
    </row>
    <row r="53" spans="1:18" ht="34.5" customHeight="1">
      <c r="A53" s="168" t="s">
        <v>4944</v>
      </c>
      <c r="B53" s="191">
        <v>43723</v>
      </c>
      <c r="C53" s="197">
        <v>32351</v>
      </c>
      <c r="D53" s="173">
        <v>74</v>
      </c>
      <c r="E53" s="173">
        <v>1.38</v>
      </c>
      <c r="F53" s="173">
        <v>1.28</v>
      </c>
      <c r="G53" s="184">
        <v>25</v>
      </c>
      <c r="H53" s="185">
        <v>0.38</v>
      </c>
      <c r="I53" s="173">
        <v>0.38</v>
      </c>
      <c r="J53" s="173">
        <v>1.28</v>
      </c>
      <c r="K53" s="185">
        <v>1</v>
      </c>
      <c r="L53" s="174">
        <f t="shared" si="3"/>
        <v>0.9</v>
      </c>
      <c r="M53" s="173">
        <v>0.9</v>
      </c>
      <c r="N53" s="186"/>
      <c r="O53" s="186">
        <v>140</v>
      </c>
      <c r="P53" s="196"/>
      <c r="R53" s="180">
        <f t="shared" si="1"/>
        <v>0.4864</v>
      </c>
    </row>
    <row r="54" spans="1:18" ht="34.5" customHeight="1">
      <c r="A54" s="168" t="s">
        <v>4944</v>
      </c>
      <c r="B54" s="191">
        <v>43726</v>
      </c>
      <c r="C54" s="197">
        <v>32425</v>
      </c>
      <c r="D54" s="173">
        <v>74</v>
      </c>
      <c r="E54" s="173">
        <v>1.38</v>
      </c>
      <c r="F54" s="173">
        <v>1.28</v>
      </c>
      <c r="G54" s="184">
        <v>100</v>
      </c>
      <c r="H54" s="185">
        <v>0.38</v>
      </c>
      <c r="I54" s="173">
        <v>0.38</v>
      </c>
      <c r="J54" s="173">
        <v>1.28</v>
      </c>
      <c r="K54" s="185">
        <v>1</v>
      </c>
      <c r="L54" s="174">
        <f t="shared" si="3"/>
        <v>1</v>
      </c>
      <c r="M54" s="173">
        <v>1</v>
      </c>
      <c r="N54" s="186"/>
      <c r="O54" s="186">
        <v>150</v>
      </c>
      <c r="P54" s="196"/>
      <c r="R54" s="180">
        <f t="shared" si="1"/>
        <v>0.4864</v>
      </c>
    </row>
    <row r="55" spans="1:18" ht="34.5" customHeight="1">
      <c r="A55" s="168" t="s">
        <v>4944</v>
      </c>
      <c r="B55" s="191">
        <v>43735</v>
      </c>
      <c r="C55" s="197">
        <v>32622</v>
      </c>
      <c r="D55" s="173">
        <v>82</v>
      </c>
      <c r="E55" s="173">
        <v>1.38</v>
      </c>
      <c r="F55" s="173">
        <v>1.28</v>
      </c>
      <c r="G55" s="184" t="s">
        <v>5055</v>
      </c>
      <c r="H55" s="185">
        <v>0.38</v>
      </c>
      <c r="I55" s="173">
        <v>0.38</v>
      </c>
      <c r="J55" s="173">
        <v>1.28</v>
      </c>
      <c r="K55" s="185">
        <v>1</v>
      </c>
      <c r="L55" s="174">
        <f t="shared" si="3"/>
        <v>1</v>
      </c>
      <c r="M55" s="173">
        <v>1</v>
      </c>
      <c r="N55" s="186"/>
      <c r="O55" s="186">
        <v>170</v>
      </c>
      <c r="P55" s="178" t="s">
        <v>5056</v>
      </c>
    </row>
    <row r="56" spans="1:18" ht="34.5" customHeight="1">
      <c r="A56" s="168" t="s">
        <v>4944</v>
      </c>
      <c r="B56" s="191">
        <v>43752</v>
      </c>
      <c r="C56" s="197">
        <v>32984</v>
      </c>
      <c r="D56" s="173">
        <v>74</v>
      </c>
      <c r="E56" s="173">
        <v>3.6000000000000002E-4</v>
      </c>
      <c r="F56" s="173">
        <v>3.6000000000000002E-4</v>
      </c>
      <c r="G56" s="184">
        <v>25</v>
      </c>
      <c r="H56" s="185">
        <v>0.38</v>
      </c>
      <c r="I56" s="173">
        <v>0.38</v>
      </c>
      <c r="J56" s="173">
        <v>3.6000000000000002E-4</v>
      </c>
      <c r="K56" s="185">
        <v>1</v>
      </c>
      <c r="L56" s="174">
        <f t="shared" si="3"/>
        <v>1</v>
      </c>
      <c r="M56" s="175">
        <v>1</v>
      </c>
      <c r="N56" s="176"/>
      <c r="O56" s="177">
        <v>170</v>
      </c>
      <c r="P56" s="178"/>
    </row>
    <row r="57" spans="1:18" ht="34.5" customHeight="1">
      <c r="A57" s="168" t="s">
        <v>4944</v>
      </c>
      <c r="B57" s="191">
        <v>43763</v>
      </c>
      <c r="C57" s="197">
        <v>33069</v>
      </c>
      <c r="D57" s="173">
        <v>74</v>
      </c>
      <c r="E57" s="173">
        <v>1.46</v>
      </c>
      <c r="F57" s="173">
        <v>1.36</v>
      </c>
      <c r="G57" s="184" t="s">
        <v>5055</v>
      </c>
      <c r="H57" s="185">
        <v>0.38</v>
      </c>
      <c r="I57" s="173">
        <v>0.38</v>
      </c>
      <c r="J57" s="173">
        <v>1.36</v>
      </c>
      <c r="K57" s="185">
        <v>1</v>
      </c>
      <c r="L57" s="174">
        <f t="shared" si="3"/>
        <v>1</v>
      </c>
      <c r="M57" s="175">
        <v>1</v>
      </c>
      <c r="N57" s="176"/>
      <c r="O57" s="177">
        <v>170</v>
      </c>
      <c r="P57" s="178"/>
    </row>
    <row r="58" spans="1:18" ht="34.5" customHeight="1">
      <c r="A58" s="168" t="s">
        <v>4944</v>
      </c>
      <c r="B58" s="191">
        <v>43784</v>
      </c>
      <c r="C58" s="197">
        <v>33455</v>
      </c>
      <c r="D58" s="173">
        <v>74</v>
      </c>
      <c r="E58" s="173">
        <v>1.46</v>
      </c>
      <c r="F58" s="173">
        <v>1.36</v>
      </c>
      <c r="G58" s="184">
        <v>40</v>
      </c>
      <c r="H58" s="185">
        <v>0.38</v>
      </c>
      <c r="I58" s="173">
        <v>0.38</v>
      </c>
      <c r="J58" s="173">
        <v>1.36</v>
      </c>
      <c r="K58" s="185">
        <v>1</v>
      </c>
      <c r="L58" s="174">
        <f t="shared" si="3"/>
        <v>1</v>
      </c>
      <c r="M58" s="175">
        <v>1</v>
      </c>
      <c r="N58" s="176"/>
      <c r="O58" s="177">
        <v>170</v>
      </c>
      <c r="P58" s="178"/>
    </row>
    <row r="59" spans="1:18" ht="34.5" customHeight="1">
      <c r="A59" s="168" t="s">
        <v>4944</v>
      </c>
      <c r="B59" s="191">
        <v>43798</v>
      </c>
      <c r="C59" s="197">
        <v>33808</v>
      </c>
      <c r="D59" s="173">
        <v>74</v>
      </c>
      <c r="E59" s="173">
        <v>7.4999999999999997E-2</v>
      </c>
      <c r="F59" s="173"/>
      <c r="G59" s="184">
        <v>25</v>
      </c>
      <c r="H59" s="185">
        <v>0.38</v>
      </c>
      <c r="I59" s="173">
        <v>0.38</v>
      </c>
      <c r="J59" s="173">
        <v>7.4999999999999997E-2</v>
      </c>
      <c r="K59" s="185">
        <v>1</v>
      </c>
      <c r="L59" s="174">
        <f t="shared" si="3"/>
        <v>1</v>
      </c>
      <c r="M59" s="175">
        <v>1</v>
      </c>
      <c r="N59" s="176"/>
      <c r="O59" s="177">
        <v>145</v>
      </c>
      <c r="P59" s="178"/>
    </row>
    <row r="60" spans="1:18" ht="34.5" customHeight="1">
      <c r="A60" s="168" t="s">
        <v>4944</v>
      </c>
      <c r="B60" s="191">
        <v>43809</v>
      </c>
      <c r="C60" s="197">
        <v>33896</v>
      </c>
      <c r="D60" s="173">
        <v>88.3</v>
      </c>
      <c r="E60" s="173">
        <v>1.46</v>
      </c>
      <c r="F60" s="173">
        <v>1.36</v>
      </c>
      <c r="G60" s="184">
        <v>40</v>
      </c>
      <c r="H60" s="185">
        <v>0.38</v>
      </c>
      <c r="I60" s="173">
        <v>0.38</v>
      </c>
      <c r="J60" s="173">
        <v>1.36</v>
      </c>
      <c r="K60" s="185">
        <v>1</v>
      </c>
      <c r="L60" s="174">
        <f t="shared" si="3"/>
        <v>1</v>
      </c>
      <c r="M60" s="175">
        <v>1</v>
      </c>
      <c r="N60" s="176"/>
      <c r="O60" s="177">
        <v>190</v>
      </c>
      <c r="P60" s="178"/>
    </row>
    <row r="61" spans="1:18" ht="34.5" customHeight="1">
      <c r="A61" s="168" t="s">
        <v>4944</v>
      </c>
      <c r="B61" s="191">
        <v>43822</v>
      </c>
      <c r="C61" s="197">
        <v>34190</v>
      </c>
      <c r="D61" s="173">
        <v>74</v>
      </c>
      <c r="E61" s="173">
        <v>0.38</v>
      </c>
      <c r="F61" s="173">
        <v>0.37</v>
      </c>
      <c r="G61" s="184">
        <v>40</v>
      </c>
      <c r="H61" s="185">
        <v>0.38</v>
      </c>
      <c r="I61" s="173">
        <v>0.38</v>
      </c>
      <c r="J61" s="173">
        <v>0.37</v>
      </c>
      <c r="K61" s="185">
        <v>1</v>
      </c>
      <c r="L61" s="174">
        <f t="shared" si="3"/>
        <v>1</v>
      </c>
      <c r="M61" s="175">
        <v>1</v>
      </c>
      <c r="N61" s="176"/>
      <c r="O61" s="177">
        <v>145</v>
      </c>
      <c r="P61" s="178" t="s">
        <v>5124</v>
      </c>
    </row>
    <row r="62" spans="1:18" ht="34.5" customHeight="1">
      <c r="A62" s="168" t="s">
        <v>4944</v>
      </c>
      <c r="B62" s="191">
        <v>43855</v>
      </c>
      <c r="C62" s="197">
        <v>34607</v>
      </c>
      <c r="D62" s="173">
        <v>74</v>
      </c>
      <c r="E62" s="173">
        <v>0.48</v>
      </c>
      <c r="F62" s="173">
        <v>0.49</v>
      </c>
      <c r="G62" s="184">
        <v>40</v>
      </c>
      <c r="H62" s="185">
        <v>0.38</v>
      </c>
      <c r="I62" s="173">
        <v>0.38</v>
      </c>
      <c r="J62" s="173">
        <v>0.49</v>
      </c>
      <c r="K62" s="185">
        <v>1</v>
      </c>
      <c r="L62" s="174">
        <f t="shared" si="3"/>
        <v>1</v>
      </c>
      <c r="M62" s="175">
        <v>1</v>
      </c>
      <c r="N62" s="176"/>
      <c r="O62" s="177">
        <v>142</v>
      </c>
      <c r="P62" s="178" t="s">
        <v>5127</v>
      </c>
    </row>
    <row r="63" spans="1:18" ht="34.5" customHeight="1">
      <c r="A63" s="168" t="s">
        <v>4944</v>
      </c>
      <c r="B63" s="191">
        <v>43893</v>
      </c>
      <c r="C63" s="170">
        <v>35184</v>
      </c>
      <c r="D63" s="173">
        <v>74</v>
      </c>
      <c r="E63" s="171">
        <v>0.4</v>
      </c>
      <c r="F63" s="171">
        <v>0.35</v>
      </c>
      <c r="G63" s="170">
        <v>40</v>
      </c>
      <c r="H63" s="172">
        <v>0.38</v>
      </c>
      <c r="I63" s="173">
        <v>0.38</v>
      </c>
      <c r="J63" s="172">
        <v>0.35</v>
      </c>
      <c r="K63" s="172">
        <v>1</v>
      </c>
      <c r="L63" s="174">
        <f t="shared" si="3"/>
        <v>1</v>
      </c>
      <c r="M63" s="175">
        <v>1</v>
      </c>
      <c r="N63" s="176"/>
      <c r="O63" s="177">
        <v>146</v>
      </c>
      <c r="P63" s="178" t="s">
        <v>5130</v>
      </c>
    </row>
    <row r="64" spans="1:18" ht="34.5" customHeight="1">
      <c r="A64" s="168" t="s">
        <v>4944</v>
      </c>
      <c r="B64" s="191">
        <v>43893</v>
      </c>
      <c r="C64" s="170">
        <v>35189</v>
      </c>
      <c r="D64" s="173">
        <v>74</v>
      </c>
      <c r="E64" s="171">
        <v>0.35</v>
      </c>
      <c r="F64" s="171">
        <v>0.49</v>
      </c>
      <c r="G64" s="170">
        <v>40</v>
      </c>
      <c r="H64" s="172">
        <v>0.36</v>
      </c>
      <c r="I64" s="173">
        <v>0.36</v>
      </c>
      <c r="J64" s="172">
        <v>0.49</v>
      </c>
      <c r="K64" s="172">
        <v>1</v>
      </c>
      <c r="L64" s="174">
        <f t="shared" si="3"/>
        <v>0.95</v>
      </c>
      <c r="M64" s="175">
        <v>0.95</v>
      </c>
      <c r="N64" s="176"/>
      <c r="O64" s="177">
        <v>132</v>
      </c>
      <c r="P64" s="178" t="s">
        <v>5129</v>
      </c>
    </row>
    <row r="65" spans="1:16" ht="34.5" customHeight="1">
      <c r="A65" s="168" t="s">
        <v>4944</v>
      </c>
      <c r="B65" s="191">
        <v>43899</v>
      </c>
      <c r="C65" s="170">
        <v>35301</v>
      </c>
      <c r="D65" s="173">
        <v>74</v>
      </c>
      <c r="E65" s="171">
        <v>0.49</v>
      </c>
      <c r="F65" s="171">
        <v>0.49</v>
      </c>
      <c r="G65" s="170">
        <v>40</v>
      </c>
      <c r="H65" s="172">
        <v>0.34</v>
      </c>
      <c r="I65" s="173">
        <v>0.34</v>
      </c>
      <c r="J65" s="172">
        <v>0.49</v>
      </c>
      <c r="K65" s="172">
        <v>1</v>
      </c>
      <c r="L65" s="174">
        <f t="shared" si="3"/>
        <v>0.9</v>
      </c>
      <c r="M65" s="175">
        <v>0.9</v>
      </c>
      <c r="N65" s="176"/>
      <c r="O65" s="177">
        <v>130</v>
      </c>
      <c r="P65" s="178" t="s">
        <v>5131</v>
      </c>
    </row>
    <row r="66" spans="1:16" ht="34.5" customHeight="1">
      <c r="A66" s="168" t="s">
        <v>4944</v>
      </c>
      <c r="B66" s="191">
        <v>43923</v>
      </c>
      <c r="C66" s="170">
        <v>35702</v>
      </c>
      <c r="D66" s="173">
        <v>74</v>
      </c>
      <c r="E66" s="171">
        <v>0.49</v>
      </c>
      <c r="F66" s="171">
        <v>0.49</v>
      </c>
      <c r="G66" s="170">
        <v>40</v>
      </c>
      <c r="H66" s="172">
        <v>0.34</v>
      </c>
      <c r="I66" s="173">
        <v>0.34</v>
      </c>
      <c r="J66" s="172">
        <v>0.49</v>
      </c>
      <c r="K66" s="172">
        <v>1</v>
      </c>
      <c r="L66" s="174">
        <f t="shared" si="3"/>
        <v>0.85</v>
      </c>
      <c r="M66" s="175">
        <v>0.85</v>
      </c>
      <c r="N66" s="176"/>
      <c r="O66" s="177">
        <v>118</v>
      </c>
      <c r="P66" s="178" t="s">
        <v>5133</v>
      </c>
    </row>
    <row r="67" spans="1:16" ht="34.5" customHeight="1">
      <c r="A67" s="168" t="s">
        <v>4944</v>
      </c>
      <c r="B67" s="191">
        <v>43978</v>
      </c>
      <c r="C67" s="170">
        <v>36679</v>
      </c>
      <c r="D67" s="173">
        <v>74</v>
      </c>
      <c r="E67" s="171">
        <v>0.49</v>
      </c>
      <c r="F67" s="171">
        <v>0.49</v>
      </c>
      <c r="G67" s="170">
        <v>40</v>
      </c>
      <c r="H67" s="172">
        <v>0.34</v>
      </c>
      <c r="I67" s="182">
        <v>0.34</v>
      </c>
      <c r="J67" s="175">
        <v>0.49</v>
      </c>
      <c r="K67" s="172">
        <v>1</v>
      </c>
      <c r="L67" s="174">
        <f t="shared" si="3"/>
        <v>0.85</v>
      </c>
      <c r="M67" s="175">
        <v>0.85</v>
      </c>
      <c r="N67" s="176"/>
      <c r="O67" s="177">
        <v>118</v>
      </c>
      <c r="P67" s="178" t="s">
        <v>5141</v>
      </c>
    </row>
    <row r="68" spans="1:16" ht="34.5" customHeight="1">
      <c r="A68" s="168" t="s">
        <v>4944</v>
      </c>
      <c r="B68" s="183">
        <v>43991</v>
      </c>
      <c r="C68" s="184">
        <v>36883</v>
      </c>
      <c r="D68" s="173">
        <v>88.3</v>
      </c>
      <c r="E68" s="171">
        <v>0.49</v>
      </c>
      <c r="F68" s="171">
        <v>0.49</v>
      </c>
      <c r="G68" s="170">
        <v>40</v>
      </c>
      <c r="H68" s="172">
        <v>0.34</v>
      </c>
      <c r="I68" s="182">
        <v>0.34</v>
      </c>
      <c r="J68" s="175">
        <v>0.49</v>
      </c>
      <c r="K68" s="172">
        <v>1</v>
      </c>
      <c r="L68" s="174">
        <f t="shared" si="3"/>
        <v>0.8</v>
      </c>
      <c r="M68" s="175">
        <v>0.8</v>
      </c>
      <c r="N68" s="176"/>
      <c r="O68" s="177">
        <v>151.19999999999999</v>
      </c>
      <c r="P68" s="178" t="s">
        <v>5133</v>
      </c>
    </row>
    <row r="69" spans="1:16" ht="34.5" customHeight="1">
      <c r="A69" s="168" t="s">
        <v>4944</v>
      </c>
      <c r="B69" s="183">
        <v>44015</v>
      </c>
      <c r="C69" s="184">
        <v>37326</v>
      </c>
      <c r="D69" s="173">
        <v>74</v>
      </c>
      <c r="E69" s="173">
        <v>7.5999999999999998E-2</v>
      </c>
      <c r="F69" s="173">
        <v>0.49</v>
      </c>
      <c r="G69" s="184">
        <v>25</v>
      </c>
      <c r="H69" s="185">
        <v>0.34</v>
      </c>
      <c r="I69" s="173">
        <v>0.34</v>
      </c>
      <c r="J69" s="173">
        <v>0.49</v>
      </c>
      <c r="K69" s="185">
        <v>1</v>
      </c>
      <c r="L69" s="174">
        <f t="shared" si="3"/>
        <v>0.8</v>
      </c>
      <c r="M69" s="175">
        <v>0.8</v>
      </c>
      <c r="N69" s="176"/>
      <c r="O69" s="177">
        <v>122</v>
      </c>
      <c r="P69" s="178" t="s">
        <v>5150</v>
      </c>
    </row>
    <row r="70" spans="1:16" ht="34.5" customHeight="1">
      <c r="A70" s="168" t="s">
        <v>4944</v>
      </c>
      <c r="B70" s="183">
        <v>44035</v>
      </c>
      <c r="C70" s="184">
        <v>37384</v>
      </c>
      <c r="D70" s="173">
        <v>74</v>
      </c>
      <c r="E70" s="173">
        <v>0.49</v>
      </c>
      <c r="F70" s="173">
        <v>0.49</v>
      </c>
      <c r="G70" s="184">
        <v>40</v>
      </c>
      <c r="H70" s="185">
        <v>0.34</v>
      </c>
      <c r="I70" s="173">
        <v>0.34</v>
      </c>
      <c r="J70" s="173">
        <v>0.49</v>
      </c>
      <c r="K70" s="185">
        <v>1</v>
      </c>
      <c r="L70" s="174">
        <f t="shared" si="3"/>
        <v>0.8</v>
      </c>
      <c r="M70" s="175">
        <v>0.8</v>
      </c>
      <c r="N70" s="176"/>
      <c r="O70" s="177">
        <v>122</v>
      </c>
      <c r="P70" s="178" t="s">
        <v>5151</v>
      </c>
    </row>
    <row r="71" spans="1:16" ht="34.5" customHeight="1">
      <c r="A71" s="168" t="s">
        <v>4944</v>
      </c>
      <c r="B71" s="183">
        <v>44049</v>
      </c>
      <c r="C71" s="184">
        <v>37701</v>
      </c>
      <c r="D71" s="173">
        <v>88.3</v>
      </c>
      <c r="E71" s="173">
        <v>0.49</v>
      </c>
      <c r="F71" s="173">
        <v>0.49</v>
      </c>
      <c r="G71" s="184">
        <v>40</v>
      </c>
      <c r="H71" s="185">
        <v>0.34</v>
      </c>
      <c r="I71" s="173">
        <v>0.34</v>
      </c>
      <c r="J71" s="173">
        <v>0.49</v>
      </c>
      <c r="K71" s="185">
        <v>1</v>
      </c>
      <c r="L71" s="174">
        <f t="shared" si="3"/>
        <v>0.9</v>
      </c>
      <c r="M71" s="175">
        <v>0.9</v>
      </c>
      <c r="N71" s="176"/>
      <c r="O71" s="177">
        <v>138</v>
      </c>
      <c r="P71" s="178" t="s">
        <v>5153</v>
      </c>
    </row>
    <row r="72" spans="1:16" ht="34.5" customHeight="1">
      <c r="A72" s="168" t="s">
        <v>4944</v>
      </c>
      <c r="B72" s="183" t="s">
        <v>5155</v>
      </c>
      <c r="C72" s="184">
        <v>38491</v>
      </c>
      <c r="D72" s="173">
        <v>74</v>
      </c>
      <c r="E72" s="173">
        <v>0.37</v>
      </c>
      <c r="F72" s="173">
        <v>0.37</v>
      </c>
      <c r="G72" s="184">
        <v>40</v>
      </c>
      <c r="H72" s="185">
        <v>0.34</v>
      </c>
      <c r="I72" s="173">
        <v>0.34</v>
      </c>
      <c r="J72" s="173">
        <v>0.49</v>
      </c>
      <c r="K72" s="185">
        <v>1</v>
      </c>
      <c r="L72" s="174">
        <f t="shared" si="3"/>
        <v>0.9</v>
      </c>
      <c r="M72" s="175">
        <v>0.9</v>
      </c>
      <c r="N72" s="176"/>
      <c r="O72" s="177">
        <v>141.6</v>
      </c>
      <c r="P72" s="178" t="s">
        <v>5156</v>
      </c>
    </row>
    <row r="73" spans="1:16" ht="34.5" customHeight="1">
      <c r="A73" s="168" t="s">
        <v>4944</v>
      </c>
      <c r="B73" s="183" t="s">
        <v>5158</v>
      </c>
      <c r="C73" s="184">
        <v>39033</v>
      </c>
      <c r="D73" s="173">
        <v>74</v>
      </c>
      <c r="E73" s="173">
        <v>4.0000000000000001E-3</v>
      </c>
      <c r="F73" s="173">
        <v>4.0000000000000001E-3</v>
      </c>
      <c r="G73" s="184">
        <v>25</v>
      </c>
      <c r="H73" s="185">
        <v>0.34</v>
      </c>
      <c r="I73" s="173">
        <v>0.34</v>
      </c>
      <c r="J73" s="173">
        <v>4.0000000000000001E-3</v>
      </c>
      <c r="K73" s="185">
        <v>1</v>
      </c>
      <c r="L73" s="174">
        <f t="shared" si="3"/>
        <v>0.9</v>
      </c>
      <c r="M73" s="186">
        <v>0.9</v>
      </c>
      <c r="N73" s="187"/>
      <c r="O73" s="186">
        <v>140</v>
      </c>
      <c r="P73" s="188" t="s">
        <v>5159</v>
      </c>
    </row>
    <row r="74" spans="1:16" ht="34.5" customHeight="1">
      <c r="A74" s="168" t="s">
        <v>4944</v>
      </c>
      <c r="B74" s="183" t="s">
        <v>5163</v>
      </c>
      <c r="C74" s="184">
        <v>39109</v>
      </c>
      <c r="D74" s="173">
        <v>74</v>
      </c>
      <c r="E74" s="173">
        <v>0.37</v>
      </c>
      <c r="F74" s="173">
        <v>0.37</v>
      </c>
      <c r="G74" s="184">
        <v>40</v>
      </c>
      <c r="H74" s="185">
        <v>0.34</v>
      </c>
      <c r="I74" s="173">
        <v>0.34</v>
      </c>
      <c r="J74" s="173">
        <v>0.37</v>
      </c>
      <c r="K74" s="185">
        <v>1</v>
      </c>
      <c r="L74" s="174">
        <f t="shared" si="3"/>
        <v>0.9</v>
      </c>
      <c r="M74" s="175">
        <v>0.9</v>
      </c>
      <c r="N74" s="186"/>
      <c r="O74" s="186">
        <v>140</v>
      </c>
      <c r="P74" s="188" t="s">
        <v>5164</v>
      </c>
    </row>
    <row r="75" spans="1:16" ht="34.5" customHeight="1">
      <c r="A75" s="168" t="s">
        <v>4944</v>
      </c>
      <c r="B75" s="183" t="s">
        <v>5166</v>
      </c>
      <c r="C75" s="184">
        <v>39206</v>
      </c>
      <c r="D75" s="173">
        <v>88.3</v>
      </c>
      <c r="E75" s="173">
        <v>0.36</v>
      </c>
      <c r="F75" s="173">
        <v>0.36</v>
      </c>
      <c r="G75" s="184">
        <v>40</v>
      </c>
      <c r="H75" s="185">
        <v>0.34</v>
      </c>
      <c r="I75" s="173">
        <v>0.34</v>
      </c>
      <c r="J75" s="173">
        <v>0.36</v>
      </c>
      <c r="K75" s="185">
        <v>1</v>
      </c>
      <c r="L75" s="174">
        <f t="shared" si="3"/>
        <v>0.9</v>
      </c>
      <c r="M75" s="175">
        <v>0.9</v>
      </c>
      <c r="N75" s="186"/>
      <c r="O75" s="186">
        <v>190</v>
      </c>
      <c r="P75" s="190" t="s">
        <v>5183</v>
      </c>
    </row>
    <row r="76" spans="1:16" ht="34.5" customHeight="1">
      <c r="A76" s="168" t="s">
        <v>4944</v>
      </c>
      <c r="B76" s="183" t="s">
        <v>5182</v>
      </c>
      <c r="C76" s="184">
        <v>39769</v>
      </c>
      <c r="D76" s="173">
        <v>88.3</v>
      </c>
      <c r="E76" s="173">
        <v>0.41</v>
      </c>
      <c r="F76" s="173">
        <v>0.41</v>
      </c>
      <c r="G76" s="184">
        <v>40</v>
      </c>
      <c r="H76" s="185">
        <v>0.34</v>
      </c>
      <c r="I76" s="173">
        <v>0.34</v>
      </c>
      <c r="J76" s="173">
        <v>0.41</v>
      </c>
      <c r="K76" s="185">
        <v>1</v>
      </c>
      <c r="L76" s="174">
        <f t="shared" si="3"/>
        <v>0.9</v>
      </c>
      <c r="M76" s="175">
        <v>0.9</v>
      </c>
      <c r="N76" s="186"/>
      <c r="O76" s="186">
        <v>205</v>
      </c>
      <c r="P76" s="190" t="s">
        <v>5184</v>
      </c>
    </row>
    <row r="77" spans="1:16" ht="34.5" customHeight="1">
      <c r="A77" s="168" t="s">
        <v>4944</v>
      </c>
      <c r="B77" s="183">
        <v>44288</v>
      </c>
      <c r="C77" s="184">
        <v>40258</v>
      </c>
      <c r="D77" s="173">
        <v>74</v>
      </c>
      <c r="E77" s="173">
        <v>0.39</v>
      </c>
      <c r="F77" s="173">
        <v>0.41</v>
      </c>
      <c r="G77" s="184">
        <v>40</v>
      </c>
      <c r="H77" s="185">
        <v>0.34</v>
      </c>
      <c r="I77" s="173">
        <v>0.34</v>
      </c>
      <c r="J77" s="173">
        <v>0.41</v>
      </c>
      <c r="K77" s="185">
        <v>1</v>
      </c>
      <c r="L77" s="174">
        <f t="shared" si="3"/>
        <v>0.9</v>
      </c>
      <c r="M77" s="193">
        <v>0.9</v>
      </c>
      <c r="N77" s="194"/>
      <c r="O77" s="311">
        <v>150</v>
      </c>
      <c r="P77" s="190" t="s">
        <v>5212</v>
      </c>
    </row>
    <row r="78" spans="1:16" ht="34.5" customHeight="1">
      <c r="A78" s="168" t="s">
        <v>4944</v>
      </c>
      <c r="B78" s="183">
        <v>44340</v>
      </c>
      <c r="C78" s="184">
        <v>41028</v>
      </c>
      <c r="D78" s="173">
        <v>74</v>
      </c>
      <c r="E78" s="173">
        <v>0.42</v>
      </c>
      <c r="F78" s="173">
        <v>0.41</v>
      </c>
      <c r="G78" s="184">
        <v>40</v>
      </c>
      <c r="H78" s="185">
        <v>0.34</v>
      </c>
      <c r="I78" s="173">
        <v>0.34</v>
      </c>
      <c r="J78" s="173">
        <v>0.41</v>
      </c>
      <c r="K78" s="185">
        <v>1</v>
      </c>
      <c r="L78" s="174">
        <f t="shared" si="3"/>
        <v>0.9</v>
      </c>
      <c r="M78" s="175">
        <v>0.9</v>
      </c>
      <c r="N78" s="186"/>
      <c r="O78" s="186">
        <v>150</v>
      </c>
      <c r="P78" s="190" t="s">
        <v>5229</v>
      </c>
    </row>
    <row r="79" spans="1:16" ht="34.5" customHeight="1">
      <c r="A79" s="168" t="s">
        <v>4944</v>
      </c>
      <c r="B79" s="183">
        <v>44373</v>
      </c>
      <c r="C79" s="184">
        <v>41545</v>
      </c>
      <c r="D79" s="173">
        <v>88.3</v>
      </c>
      <c r="E79" s="173">
        <v>0.35</v>
      </c>
      <c r="F79" s="173">
        <v>0.33</v>
      </c>
      <c r="G79" s="184">
        <v>40</v>
      </c>
      <c r="H79" s="185">
        <v>0.34</v>
      </c>
      <c r="I79" s="173">
        <v>0.34</v>
      </c>
      <c r="J79" s="173">
        <v>0.33</v>
      </c>
      <c r="K79" s="185">
        <v>1</v>
      </c>
      <c r="L79" s="174">
        <f t="shared" si="3"/>
        <v>0.9</v>
      </c>
      <c r="M79" s="175">
        <v>0.9</v>
      </c>
      <c r="N79" s="186"/>
      <c r="O79" s="186">
        <v>200</v>
      </c>
      <c r="P79" s="190" t="s">
        <v>5229</v>
      </c>
    </row>
    <row r="80" spans="1:16" ht="34.5" customHeight="1">
      <c r="A80" s="168" t="s">
        <v>4944</v>
      </c>
      <c r="B80" s="183">
        <v>44382</v>
      </c>
      <c r="C80" s="184">
        <v>41782</v>
      </c>
      <c r="D80" s="173">
        <v>88.3</v>
      </c>
      <c r="E80" s="173">
        <v>0.04</v>
      </c>
      <c r="F80" s="173">
        <v>0.04</v>
      </c>
      <c r="G80" s="184">
        <v>25</v>
      </c>
      <c r="H80" s="185">
        <v>0.34</v>
      </c>
      <c r="I80" s="173">
        <v>0.34</v>
      </c>
      <c r="J80" s="173">
        <v>0.04</v>
      </c>
      <c r="K80" s="185">
        <v>1</v>
      </c>
      <c r="L80" s="174">
        <f t="shared" ref="L80" si="4">IF(I80="","",IF(M80&gt;R80,M80,R80))</f>
        <v>0.9</v>
      </c>
      <c r="M80" s="175">
        <v>0.9</v>
      </c>
      <c r="N80" s="186"/>
      <c r="O80" s="186">
        <v>200</v>
      </c>
      <c r="P80" s="190" t="s">
        <v>5252</v>
      </c>
    </row>
    <row r="81" spans="1:16" ht="34.5" customHeight="1">
      <c r="A81" s="168" t="s">
        <v>4944</v>
      </c>
      <c r="B81" s="183">
        <v>44398</v>
      </c>
      <c r="C81" s="184">
        <v>41850</v>
      </c>
      <c r="D81" s="173">
        <v>88.3</v>
      </c>
      <c r="E81" s="173">
        <v>0.35</v>
      </c>
      <c r="F81" s="173">
        <v>0.33</v>
      </c>
      <c r="G81" s="184">
        <v>40</v>
      </c>
      <c r="H81" s="185">
        <v>0.34</v>
      </c>
      <c r="I81" s="173">
        <v>0.34</v>
      </c>
      <c r="J81" s="173">
        <v>0.33</v>
      </c>
      <c r="K81" s="185">
        <v>1</v>
      </c>
      <c r="L81" s="174">
        <f>IF(I81="","",IF(M81&gt;R81,M81,R81))</f>
        <v>0.9</v>
      </c>
      <c r="M81" s="175">
        <v>0.9</v>
      </c>
      <c r="N81" s="186"/>
      <c r="O81" s="186">
        <v>200</v>
      </c>
      <c r="P81" s="190" t="s">
        <v>5254</v>
      </c>
    </row>
    <row r="82" spans="1:16" ht="34.5" customHeight="1">
      <c r="A82" s="168" t="s">
        <v>4944</v>
      </c>
      <c r="B82" s="183">
        <v>44400</v>
      </c>
      <c r="C82" s="184">
        <v>41896</v>
      </c>
      <c r="D82" s="173">
        <v>88.3</v>
      </c>
      <c r="E82" s="173">
        <v>0.44</v>
      </c>
      <c r="F82" s="173">
        <v>0.45</v>
      </c>
      <c r="G82" s="184">
        <v>40</v>
      </c>
      <c r="H82" s="185">
        <v>0.34</v>
      </c>
      <c r="I82" s="173">
        <v>0.34</v>
      </c>
      <c r="J82" s="173">
        <v>0.45</v>
      </c>
      <c r="K82" s="185">
        <v>1</v>
      </c>
      <c r="L82" s="174">
        <f t="shared" ref="L82" si="5">IF(I82="","",IF(M82&gt;R82,M82,R82))</f>
        <v>0.9</v>
      </c>
      <c r="M82" s="175">
        <v>0.9</v>
      </c>
      <c r="N82" s="186"/>
      <c r="O82" s="186">
        <v>200</v>
      </c>
      <c r="P82" s="190" t="s">
        <v>5255</v>
      </c>
    </row>
    <row r="83" spans="1:16" ht="34.5" customHeight="1">
      <c r="A83" s="168" t="s">
        <v>4944</v>
      </c>
      <c r="B83" s="183">
        <v>44432</v>
      </c>
      <c r="C83" s="184">
        <v>42430</v>
      </c>
      <c r="D83" s="173">
        <v>88.3</v>
      </c>
      <c r="E83" s="173">
        <v>0.31</v>
      </c>
      <c r="F83" s="173">
        <v>0.33</v>
      </c>
      <c r="G83" s="184">
        <v>40</v>
      </c>
      <c r="H83" s="185">
        <v>0.34</v>
      </c>
      <c r="I83" s="173">
        <v>0.34</v>
      </c>
      <c r="J83" s="173">
        <v>0.33</v>
      </c>
      <c r="K83" s="185">
        <v>1</v>
      </c>
      <c r="L83" s="174">
        <f t="shared" ref="L83:L130" si="6">IF(I83="","",IF(M83&gt;R61,M83,R61))</f>
        <v>0.9</v>
      </c>
      <c r="M83" s="175">
        <v>0.9</v>
      </c>
      <c r="N83" s="186"/>
      <c r="O83" s="186">
        <v>200</v>
      </c>
      <c r="P83" s="190" t="s">
        <v>5271</v>
      </c>
    </row>
    <row r="84" spans="1:16" ht="34.5" customHeight="1">
      <c r="A84" s="168" t="s">
        <v>4944</v>
      </c>
      <c r="B84" s="183">
        <v>44487</v>
      </c>
      <c r="C84" s="184">
        <v>43036</v>
      </c>
      <c r="D84" s="173">
        <v>89.3</v>
      </c>
      <c r="E84" s="173">
        <v>0.43</v>
      </c>
      <c r="F84" s="173">
        <v>0.37</v>
      </c>
      <c r="G84" s="184">
        <v>40</v>
      </c>
      <c r="H84" s="185">
        <v>0.34</v>
      </c>
      <c r="I84" s="173">
        <v>0.34</v>
      </c>
      <c r="J84" s="173">
        <v>0.37</v>
      </c>
      <c r="K84" s="185">
        <v>1</v>
      </c>
      <c r="L84" s="174">
        <f t="shared" si="6"/>
        <v>0.9</v>
      </c>
      <c r="M84" s="175">
        <v>0.9</v>
      </c>
      <c r="N84" s="186"/>
      <c r="O84" s="186">
        <v>213</v>
      </c>
      <c r="P84" s="190" t="s">
        <v>5296</v>
      </c>
    </row>
    <row r="85" spans="1:16" ht="34.5" customHeight="1">
      <c r="A85" s="168" t="s">
        <v>4944</v>
      </c>
      <c r="B85" s="183">
        <v>44525</v>
      </c>
      <c r="C85" s="184">
        <v>43533</v>
      </c>
      <c r="D85" s="173">
        <v>89.3</v>
      </c>
      <c r="E85" s="173">
        <v>0.35</v>
      </c>
      <c r="F85" s="173">
        <v>0.35</v>
      </c>
      <c r="G85" s="184">
        <v>40</v>
      </c>
      <c r="H85" s="185">
        <v>0.34</v>
      </c>
      <c r="I85" s="173">
        <v>0.34</v>
      </c>
      <c r="J85" s="173">
        <v>0.35</v>
      </c>
      <c r="K85" s="185">
        <v>1</v>
      </c>
      <c r="L85" s="174">
        <f t="shared" si="6"/>
        <v>0.9</v>
      </c>
      <c r="M85" s="175">
        <v>0.9</v>
      </c>
      <c r="N85" s="186"/>
      <c r="O85" s="186">
        <v>212</v>
      </c>
      <c r="P85" s="190" t="s">
        <v>5307</v>
      </c>
    </row>
    <row r="86" spans="1:16" ht="34.5" customHeight="1">
      <c r="A86" s="168" t="s">
        <v>4944</v>
      </c>
      <c r="B86" s="183">
        <v>44564</v>
      </c>
      <c r="C86" s="184">
        <v>44206</v>
      </c>
      <c r="D86" s="173">
        <v>74</v>
      </c>
      <c r="E86" s="173">
        <v>35</v>
      </c>
      <c r="F86" s="173">
        <v>0.35</v>
      </c>
      <c r="G86" s="184">
        <v>40</v>
      </c>
      <c r="H86" s="185">
        <v>0.34</v>
      </c>
      <c r="I86" s="173">
        <v>0.34</v>
      </c>
      <c r="J86" s="173">
        <v>0.35</v>
      </c>
      <c r="K86" s="185">
        <v>1</v>
      </c>
      <c r="L86" s="174">
        <f t="shared" si="6"/>
        <v>0.9</v>
      </c>
      <c r="M86" s="175">
        <v>0.9</v>
      </c>
      <c r="N86" s="186"/>
      <c r="O86" s="186">
        <v>142</v>
      </c>
      <c r="P86" s="190" t="s">
        <v>5317</v>
      </c>
    </row>
    <row r="87" spans="1:16" ht="34.5" customHeight="1">
      <c r="A87" s="168"/>
      <c r="B87" s="183"/>
      <c r="C87" s="184"/>
      <c r="D87" s="173"/>
      <c r="E87" s="173"/>
      <c r="F87" s="173"/>
      <c r="G87" s="184"/>
      <c r="H87" s="185"/>
      <c r="I87" s="173"/>
      <c r="J87" s="173"/>
      <c r="K87" s="185"/>
      <c r="L87" s="174" t="str">
        <f t="shared" si="6"/>
        <v/>
      </c>
      <c r="M87" s="175"/>
      <c r="N87" s="186"/>
      <c r="O87" s="186"/>
      <c r="P87" s="178"/>
    </row>
    <row r="88" spans="1:16" ht="34.5" customHeight="1">
      <c r="A88" s="168"/>
      <c r="B88" s="191"/>
      <c r="C88" s="197"/>
      <c r="D88" s="173"/>
      <c r="E88" s="173"/>
      <c r="F88" s="173"/>
      <c r="G88" s="184"/>
      <c r="H88" s="185"/>
      <c r="I88" s="173"/>
      <c r="J88" s="173"/>
      <c r="K88" s="185"/>
      <c r="L88" s="174" t="str">
        <f t="shared" si="6"/>
        <v/>
      </c>
      <c r="M88" s="173"/>
      <c r="N88" s="186"/>
      <c r="O88" s="186"/>
      <c r="P88" s="198"/>
    </row>
    <row r="89" spans="1:16" ht="34.5" customHeight="1">
      <c r="A89" s="168"/>
      <c r="B89" s="191"/>
      <c r="C89" s="197"/>
      <c r="D89" s="173"/>
      <c r="E89" s="173"/>
      <c r="F89" s="173"/>
      <c r="G89" s="184"/>
      <c r="H89" s="185"/>
      <c r="I89" s="173"/>
      <c r="J89" s="173"/>
      <c r="K89" s="185"/>
      <c r="L89" s="174" t="str">
        <f t="shared" si="6"/>
        <v/>
      </c>
      <c r="M89" s="173"/>
      <c r="N89" s="186"/>
      <c r="O89" s="186"/>
      <c r="P89" s="196"/>
    </row>
    <row r="90" spans="1:16" ht="34.5" customHeight="1">
      <c r="A90" s="168"/>
      <c r="B90" s="191"/>
      <c r="C90" s="197"/>
      <c r="D90" s="173"/>
      <c r="E90" s="173"/>
      <c r="F90" s="173"/>
      <c r="G90" s="184"/>
      <c r="H90" s="185"/>
      <c r="I90" s="173"/>
      <c r="J90" s="173"/>
      <c r="K90" s="185"/>
      <c r="L90" s="174" t="str">
        <f t="shared" si="6"/>
        <v/>
      </c>
      <c r="M90" s="173"/>
      <c r="N90" s="186"/>
      <c r="O90" s="186"/>
      <c r="P90" s="196"/>
    </row>
    <row r="91" spans="1:16" ht="34.5" customHeight="1">
      <c r="A91" s="168"/>
      <c r="B91" s="191"/>
      <c r="C91" s="197"/>
      <c r="D91" s="173"/>
      <c r="E91" s="173"/>
      <c r="F91" s="173"/>
      <c r="G91" s="184"/>
      <c r="H91" s="185"/>
      <c r="I91" s="173"/>
      <c r="J91" s="173"/>
      <c r="K91" s="185"/>
      <c r="L91" s="174" t="str">
        <f t="shared" si="6"/>
        <v/>
      </c>
      <c r="M91" s="173"/>
      <c r="N91" s="186"/>
      <c r="O91" s="186"/>
      <c r="P91" s="196"/>
    </row>
    <row r="92" spans="1:16" ht="34.5" customHeight="1">
      <c r="A92" s="168"/>
      <c r="B92" s="191"/>
      <c r="C92" s="197"/>
      <c r="D92" s="173"/>
      <c r="E92" s="173"/>
      <c r="F92" s="173"/>
      <c r="G92" s="184"/>
      <c r="H92" s="185"/>
      <c r="I92" s="173"/>
      <c r="J92" s="173"/>
      <c r="K92" s="185"/>
      <c r="L92" s="174" t="str">
        <f t="shared" si="6"/>
        <v/>
      </c>
      <c r="M92" s="173"/>
      <c r="N92" s="186"/>
      <c r="O92" s="186"/>
      <c r="P92" s="196"/>
    </row>
    <row r="93" spans="1:16" ht="34.5" customHeight="1">
      <c r="A93" s="168"/>
      <c r="B93" s="191"/>
      <c r="C93" s="197"/>
      <c r="D93" s="173"/>
      <c r="E93" s="173"/>
      <c r="F93" s="173"/>
      <c r="G93" s="184"/>
      <c r="H93" s="185"/>
      <c r="I93" s="173"/>
      <c r="J93" s="173"/>
      <c r="K93" s="185"/>
      <c r="L93" s="174" t="str">
        <f t="shared" si="6"/>
        <v/>
      </c>
      <c r="M93" s="173"/>
      <c r="N93" s="186"/>
      <c r="O93" s="186"/>
      <c r="P93" s="196"/>
    </row>
    <row r="94" spans="1:16" ht="34.5" customHeight="1">
      <c r="A94" s="168"/>
      <c r="B94" s="183"/>
      <c r="C94" s="184"/>
      <c r="D94" s="173"/>
      <c r="E94" s="173"/>
      <c r="F94" s="173"/>
      <c r="G94" s="184"/>
      <c r="H94" s="185"/>
      <c r="I94" s="173"/>
      <c r="J94" s="173"/>
      <c r="K94" s="185"/>
      <c r="L94" s="174" t="str">
        <f t="shared" si="6"/>
        <v/>
      </c>
      <c r="M94" s="175"/>
      <c r="N94" s="186"/>
      <c r="O94" s="186"/>
      <c r="P94" s="178"/>
    </row>
    <row r="95" spans="1:16" ht="34.5" customHeight="1">
      <c r="A95" s="168"/>
      <c r="B95" s="183"/>
      <c r="C95" s="184"/>
      <c r="D95" s="173"/>
      <c r="E95" s="173"/>
      <c r="F95" s="173"/>
      <c r="G95" s="184"/>
      <c r="H95" s="185"/>
      <c r="I95" s="173"/>
      <c r="J95" s="173"/>
      <c r="K95" s="185"/>
      <c r="L95" s="174" t="str">
        <f t="shared" si="6"/>
        <v/>
      </c>
      <c r="M95" s="175"/>
      <c r="N95" s="186"/>
      <c r="O95" s="186"/>
      <c r="P95" s="178"/>
    </row>
    <row r="96" spans="1:16" ht="34.5" customHeight="1">
      <c r="A96" s="168"/>
      <c r="B96" s="183"/>
      <c r="C96" s="184"/>
      <c r="D96" s="173"/>
      <c r="E96" s="173"/>
      <c r="F96" s="173"/>
      <c r="G96" s="184"/>
      <c r="H96" s="185"/>
      <c r="I96" s="173"/>
      <c r="J96" s="173"/>
      <c r="K96" s="185"/>
      <c r="L96" s="174" t="str">
        <f t="shared" si="6"/>
        <v/>
      </c>
      <c r="M96" s="175"/>
      <c r="N96" s="186"/>
      <c r="O96" s="186"/>
      <c r="P96" s="178"/>
    </row>
    <row r="97" spans="1:16" ht="34.5" customHeight="1">
      <c r="A97" s="168"/>
      <c r="B97" s="183"/>
      <c r="C97" s="184"/>
      <c r="D97" s="173"/>
      <c r="E97" s="173"/>
      <c r="F97" s="173"/>
      <c r="G97" s="184"/>
      <c r="H97" s="185"/>
      <c r="I97" s="173"/>
      <c r="J97" s="173"/>
      <c r="K97" s="185"/>
      <c r="L97" s="174" t="str">
        <f t="shared" si="6"/>
        <v/>
      </c>
      <c r="M97" s="175"/>
      <c r="N97" s="186"/>
      <c r="O97" s="186"/>
      <c r="P97" s="178"/>
    </row>
    <row r="98" spans="1:16" ht="34.5" customHeight="1">
      <c r="A98" s="168"/>
      <c r="B98" s="183"/>
      <c r="C98" s="184"/>
      <c r="D98" s="173"/>
      <c r="E98" s="173"/>
      <c r="F98" s="173"/>
      <c r="G98" s="184"/>
      <c r="H98" s="185"/>
      <c r="I98" s="173"/>
      <c r="J98" s="173"/>
      <c r="K98" s="185"/>
      <c r="L98" s="174" t="str">
        <f t="shared" si="6"/>
        <v/>
      </c>
      <c r="M98" s="175"/>
      <c r="N98" s="186"/>
      <c r="O98" s="186"/>
      <c r="P98" s="178"/>
    </row>
    <row r="99" spans="1:16" ht="34.5" customHeight="1">
      <c r="A99" s="168"/>
      <c r="B99" s="191"/>
      <c r="C99" s="197"/>
      <c r="D99" s="173"/>
      <c r="E99" s="173"/>
      <c r="F99" s="173"/>
      <c r="G99" s="184"/>
      <c r="H99" s="185"/>
      <c r="I99" s="173"/>
      <c r="J99" s="173"/>
      <c r="K99" s="185"/>
      <c r="L99" s="174" t="str">
        <f t="shared" si="6"/>
        <v/>
      </c>
      <c r="M99" s="173"/>
      <c r="N99" s="186"/>
      <c r="O99" s="186"/>
      <c r="P99" s="198"/>
    </row>
    <row r="100" spans="1:16" ht="34.5" customHeight="1">
      <c r="A100" s="168"/>
      <c r="B100" s="191"/>
      <c r="C100" s="197"/>
      <c r="D100" s="173"/>
      <c r="E100" s="173"/>
      <c r="F100" s="173"/>
      <c r="G100" s="184"/>
      <c r="H100" s="185"/>
      <c r="I100" s="173"/>
      <c r="J100" s="173"/>
      <c r="K100" s="185"/>
      <c r="L100" s="174" t="str">
        <f t="shared" si="6"/>
        <v/>
      </c>
      <c r="M100" s="173"/>
      <c r="N100" s="186"/>
      <c r="O100" s="186"/>
      <c r="P100" s="196"/>
    </row>
    <row r="101" spans="1:16" ht="34.5" customHeight="1">
      <c r="A101" s="168"/>
      <c r="B101" s="191"/>
      <c r="C101" s="197"/>
      <c r="D101" s="173"/>
      <c r="E101" s="173"/>
      <c r="F101" s="173"/>
      <c r="G101" s="184"/>
      <c r="H101" s="185"/>
      <c r="I101" s="173"/>
      <c r="J101" s="173"/>
      <c r="K101" s="185"/>
      <c r="L101" s="174" t="str">
        <f t="shared" si="6"/>
        <v/>
      </c>
      <c r="M101" s="173"/>
      <c r="N101" s="186"/>
      <c r="O101" s="186"/>
      <c r="P101" s="196"/>
    </row>
    <row r="102" spans="1:16" ht="34.5" customHeight="1">
      <c r="A102" s="168"/>
      <c r="B102" s="191"/>
      <c r="C102" s="197"/>
      <c r="D102" s="173"/>
      <c r="E102" s="173"/>
      <c r="F102" s="173"/>
      <c r="G102" s="184"/>
      <c r="H102" s="185"/>
      <c r="I102" s="173"/>
      <c r="J102" s="173"/>
      <c r="K102" s="185"/>
      <c r="L102" s="174" t="str">
        <f t="shared" si="6"/>
        <v/>
      </c>
      <c r="M102" s="173"/>
      <c r="N102" s="186"/>
      <c r="O102" s="186"/>
      <c r="P102" s="196"/>
    </row>
    <row r="103" spans="1:16" ht="34.5" customHeight="1">
      <c r="A103" s="168"/>
      <c r="B103" s="191"/>
      <c r="C103" s="197"/>
      <c r="D103" s="173"/>
      <c r="E103" s="173"/>
      <c r="F103" s="173"/>
      <c r="G103" s="184"/>
      <c r="H103" s="185"/>
      <c r="I103" s="173"/>
      <c r="J103" s="173"/>
      <c r="K103" s="185"/>
      <c r="L103" s="174" t="str">
        <f t="shared" si="6"/>
        <v/>
      </c>
      <c r="M103" s="173"/>
      <c r="N103" s="186"/>
      <c r="O103" s="186"/>
      <c r="P103" s="196"/>
    </row>
    <row r="104" spans="1:16" ht="34.5" customHeight="1">
      <c r="A104" s="168"/>
      <c r="B104" s="191"/>
      <c r="C104" s="197"/>
      <c r="D104" s="173"/>
      <c r="E104" s="173"/>
      <c r="F104" s="173"/>
      <c r="G104" s="184"/>
      <c r="H104" s="185"/>
      <c r="I104" s="173"/>
      <c r="J104" s="173"/>
      <c r="K104" s="185"/>
      <c r="L104" s="174" t="str">
        <f t="shared" si="6"/>
        <v/>
      </c>
      <c r="M104" s="173"/>
      <c r="N104" s="186"/>
      <c r="O104" s="186"/>
      <c r="P104" s="196"/>
    </row>
    <row r="105" spans="1:16" ht="34.5" customHeight="1">
      <c r="A105" s="168"/>
      <c r="B105" s="183"/>
      <c r="C105" s="184"/>
      <c r="D105" s="173"/>
      <c r="E105" s="173"/>
      <c r="F105" s="173"/>
      <c r="G105" s="184"/>
      <c r="H105" s="185"/>
      <c r="I105" s="173"/>
      <c r="J105" s="173"/>
      <c r="K105" s="185"/>
      <c r="L105" s="174" t="str">
        <f t="shared" si="6"/>
        <v/>
      </c>
      <c r="M105" s="175"/>
      <c r="N105" s="186"/>
      <c r="O105" s="186"/>
      <c r="P105" s="178"/>
    </row>
    <row r="106" spans="1:16" ht="34.5" customHeight="1">
      <c r="A106" s="168"/>
      <c r="B106" s="183"/>
      <c r="C106" s="184"/>
      <c r="D106" s="173"/>
      <c r="E106" s="173"/>
      <c r="F106" s="173"/>
      <c r="G106" s="184"/>
      <c r="H106" s="185"/>
      <c r="I106" s="173"/>
      <c r="J106" s="173"/>
      <c r="K106" s="185"/>
      <c r="L106" s="174" t="str">
        <f t="shared" si="6"/>
        <v/>
      </c>
      <c r="M106" s="175"/>
      <c r="N106" s="186"/>
      <c r="O106" s="186"/>
      <c r="P106" s="178"/>
    </row>
    <row r="107" spans="1:16" ht="34.5" customHeight="1">
      <c r="A107" s="168"/>
      <c r="B107" s="183"/>
      <c r="C107" s="184"/>
      <c r="D107" s="173"/>
      <c r="E107" s="173"/>
      <c r="F107" s="173"/>
      <c r="G107" s="184"/>
      <c r="H107" s="185"/>
      <c r="I107" s="173"/>
      <c r="J107" s="173"/>
      <c r="K107" s="185"/>
      <c r="L107" s="174" t="str">
        <f t="shared" si="6"/>
        <v/>
      </c>
      <c r="M107" s="175"/>
      <c r="N107" s="186"/>
      <c r="O107" s="186"/>
      <c r="P107" s="178"/>
    </row>
    <row r="108" spans="1:16" ht="34.5" customHeight="1">
      <c r="A108" s="168"/>
      <c r="B108" s="183"/>
      <c r="C108" s="184"/>
      <c r="D108" s="173"/>
      <c r="E108" s="173"/>
      <c r="F108" s="173"/>
      <c r="G108" s="184"/>
      <c r="H108" s="185"/>
      <c r="I108" s="173"/>
      <c r="J108" s="173"/>
      <c r="K108" s="185"/>
      <c r="L108" s="174" t="str">
        <f t="shared" si="6"/>
        <v/>
      </c>
      <c r="M108" s="175"/>
      <c r="N108" s="186"/>
      <c r="O108" s="186"/>
      <c r="P108" s="178"/>
    </row>
    <row r="109" spans="1:16" ht="34.5" customHeight="1">
      <c r="A109" s="168"/>
      <c r="B109" s="183"/>
      <c r="C109" s="184"/>
      <c r="D109" s="173"/>
      <c r="E109" s="173"/>
      <c r="F109" s="173"/>
      <c r="G109" s="184"/>
      <c r="H109" s="185"/>
      <c r="I109" s="173"/>
      <c r="J109" s="173"/>
      <c r="K109" s="185"/>
      <c r="L109" s="174" t="str">
        <f t="shared" si="6"/>
        <v/>
      </c>
      <c r="M109" s="175"/>
      <c r="N109" s="186"/>
      <c r="O109" s="186"/>
      <c r="P109" s="178"/>
    </row>
    <row r="110" spans="1:16" ht="34.5" customHeight="1">
      <c r="A110" s="168"/>
      <c r="B110" s="183"/>
      <c r="C110" s="184"/>
      <c r="D110" s="173"/>
      <c r="E110" s="173"/>
      <c r="F110" s="173"/>
      <c r="G110" s="184"/>
      <c r="H110" s="185"/>
      <c r="I110" s="173"/>
      <c r="J110" s="173"/>
      <c r="K110" s="185"/>
      <c r="L110" s="174" t="str">
        <f t="shared" si="6"/>
        <v/>
      </c>
      <c r="M110" s="175"/>
      <c r="N110" s="186"/>
      <c r="O110" s="186"/>
      <c r="P110" s="178"/>
    </row>
    <row r="111" spans="1:16" ht="34.5" customHeight="1">
      <c r="A111" s="168"/>
      <c r="B111" s="191"/>
      <c r="C111" s="197"/>
      <c r="D111" s="173"/>
      <c r="E111" s="173"/>
      <c r="F111" s="173"/>
      <c r="G111" s="184"/>
      <c r="H111" s="185"/>
      <c r="I111" s="173"/>
      <c r="J111" s="173"/>
      <c r="K111" s="185"/>
      <c r="L111" s="174" t="str">
        <f t="shared" si="6"/>
        <v/>
      </c>
      <c r="M111" s="173"/>
      <c r="N111" s="186"/>
      <c r="O111" s="186"/>
      <c r="P111" s="198"/>
    </row>
    <row r="112" spans="1:16" ht="34.5" customHeight="1">
      <c r="A112" s="168"/>
      <c r="B112" s="191"/>
      <c r="C112" s="197"/>
      <c r="D112" s="173"/>
      <c r="E112" s="173"/>
      <c r="F112" s="173"/>
      <c r="G112" s="184"/>
      <c r="H112" s="185"/>
      <c r="I112" s="173"/>
      <c r="J112" s="173"/>
      <c r="K112" s="185"/>
      <c r="L112" s="174" t="str">
        <f t="shared" si="6"/>
        <v/>
      </c>
      <c r="M112" s="173"/>
      <c r="N112" s="186"/>
      <c r="O112" s="186"/>
      <c r="P112" s="196"/>
    </row>
    <row r="113" spans="1:16" ht="34.5" customHeight="1">
      <c r="A113" s="168"/>
      <c r="B113" s="191"/>
      <c r="C113" s="197"/>
      <c r="D113" s="173"/>
      <c r="E113" s="173"/>
      <c r="F113" s="173"/>
      <c r="G113" s="184"/>
      <c r="H113" s="185"/>
      <c r="I113" s="173"/>
      <c r="J113" s="173"/>
      <c r="K113" s="185"/>
      <c r="L113" s="174" t="str">
        <f t="shared" si="6"/>
        <v/>
      </c>
      <c r="M113" s="173"/>
      <c r="N113" s="186"/>
      <c r="O113" s="186"/>
      <c r="P113" s="196"/>
    </row>
    <row r="114" spans="1:16" ht="34.5" customHeight="1">
      <c r="A114" s="168"/>
      <c r="B114" s="191"/>
      <c r="C114" s="197"/>
      <c r="D114" s="173"/>
      <c r="E114" s="173"/>
      <c r="F114" s="173"/>
      <c r="G114" s="184"/>
      <c r="H114" s="185"/>
      <c r="I114" s="173"/>
      <c r="J114" s="173"/>
      <c r="K114" s="185"/>
      <c r="L114" s="174" t="str">
        <f t="shared" si="6"/>
        <v/>
      </c>
      <c r="M114" s="173"/>
      <c r="N114" s="186"/>
      <c r="O114" s="186"/>
      <c r="P114" s="196"/>
    </row>
    <row r="115" spans="1:16" ht="34.5" customHeight="1">
      <c r="A115" s="168"/>
      <c r="B115" s="191"/>
      <c r="C115" s="197"/>
      <c r="D115" s="173"/>
      <c r="E115" s="173"/>
      <c r="F115" s="173"/>
      <c r="G115" s="184"/>
      <c r="H115" s="185"/>
      <c r="I115" s="173"/>
      <c r="J115" s="173"/>
      <c r="K115" s="185"/>
      <c r="L115" s="174" t="str">
        <f t="shared" si="6"/>
        <v/>
      </c>
      <c r="M115" s="173"/>
      <c r="N115" s="186"/>
      <c r="O115" s="186"/>
      <c r="P115" s="196"/>
    </row>
    <row r="116" spans="1:16" ht="34.5" customHeight="1">
      <c r="A116" s="168"/>
      <c r="B116" s="191"/>
      <c r="C116" s="197"/>
      <c r="D116" s="173"/>
      <c r="E116" s="173"/>
      <c r="F116" s="173"/>
      <c r="G116" s="184"/>
      <c r="H116" s="185"/>
      <c r="I116" s="173"/>
      <c r="J116" s="173"/>
      <c r="K116" s="185"/>
      <c r="L116" s="174" t="str">
        <f t="shared" si="6"/>
        <v/>
      </c>
      <c r="M116" s="173"/>
      <c r="N116" s="186"/>
      <c r="O116" s="186"/>
      <c r="P116" s="196"/>
    </row>
    <row r="117" spans="1:16" ht="34.5" customHeight="1">
      <c r="A117" s="168"/>
      <c r="B117" s="191"/>
      <c r="C117" s="197"/>
      <c r="D117" s="173"/>
      <c r="E117" s="173"/>
      <c r="F117" s="173"/>
      <c r="G117" s="184"/>
      <c r="H117" s="185"/>
      <c r="I117" s="173"/>
      <c r="J117" s="173"/>
      <c r="K117" s="185"/>
      <c r="L117" s="174" t="str">
        <f t="shared" si="6"/>
        <v/>
      </c>
      <c r="M117" s="173"/>
      <c r="N117" s="186"/>
      <c r="O117" s="186"/>
      <c r="P117" s="196"/>
    </row>
    <row r="118" spans="1:16" ht="34.5" customHeight="1">
      <c r="A118" s="168"/>
      <c r="B118" s="191"/>
      <c r="C118" s="197"/>
      <c r="D118" s="173"/>
      <c r="E118" s="173"/>
      <c r="F118" s="173"/>
      <c r="G118" s="184"/>
      <c r="H118" s="185"/>
      <c r="I118" s="173"/>
      <c r="J118" s="173"/>
      <c r="K118" s="185"/>
      <c r="L118" s="174" t="str">
        <f t="shared" si="6"/>
        <v/>
      </c>
      <c r="M118" s="173"/>
      <c r="N118" s="186"/>
      <c r="O118" s="186"/>
      <c r="P118" s="196"/>
    </row>
    <row r="119" spans="1:16" ht="34.5" customHeight="1">
      <c r="A119" s="168"/>
      <c r="B119" s="191"/>
      <c r="C119" s="197"/>
      <c r="D119" s="173"/>
      <c r="E119" s="173"/>
      <c r="F119" s="173"/>
      <c r="G119" s="184"/>
      <c r="H119" s="185"/>
      <c r="I119" s="173"/>
      <c r="J119" s="173"/>
      <c r="K119" s="185"/>
      <c r="L119" s="174" t="str">
        <f t="shared" si="6"/>
        <v/>
      </c>
      <c r="M119" s="173"/>
      <c r="N119" s="186"/>
      <c r="O119" s="186"/>
      <c r="P119" s="196"/>
    </row>
    <row r="120" spans="1:16" ht="34.5" customHeight="1">
      <c r="A120" s="168"/>
      <c r="B120" s="191"/>
      <c r="C120" s="197"/>
      <c r="D120" s="173"/>
      <c r="E120" s="173"/>
      <c r="F120" s="173"/>
      <c r="G120" s="184"/>
      <c r="H120" s="185"/>
      <c r="I120" s="173"/>
      <c r="J120" s="173"/>
      <c r="K120" s="185"/>
      <c r="L120" s="174" t="str">
        <f t="shared" si="6"/>
        <v/>
      </c>
      <c r="M120" s="173"/>
      <c r="N120" s="186"/>
      <c r="O120" s="186"/>
      <c r="P120" s="196"/>
    </row>
    <row r="121" spans="1:16" ht="34.5" customHeight="1">
      <c r="A121" s="168"/>
      <c r="B121" s="191"/>
      <c r="C121" s="197"/>
      <c r="D121" s="173"/>
      <c r="E121" s="173"/>
      <c r="F121" s="173"/>
      <c r="G121" s="184"/>
      <c r="H121" s="185"/>
      <c r="I121" s="173"/>
      <c r="J121" s="173"/>
      <c r="K121" s="185"/>
      <c r="L121" s="174" t="str">
        <f t="shared" si="6"/>
        <v/>
      </c>
      <c r="M121" s="173"/>
      <c r="N121" s="186"/>
      <c r="O121" s="186"/>
      <c r="P121" s="196"/>
    </row>
    <row r="122" spans="1:16" ht="34.5" customHeight="1">
      <c r="A122" s="168"/>
      <c r="B122" s="191"/>
      <c r="C122" s="197"/>
      <c r="D122" s="173"/>
      <c r="E122" s="173"/>
      <c r="F122" s="173"/>
      <c r="G122" s="184"/>
      <c r="H122" s="185"/>
      <c r="I122" s="173"/>
      <c r="J122" s="173"/>
      <c r="K122" s="185"/>
      <c r="L122" s="174" t="str">
        <f t="shared" si="6"/>
        <v/>
      </c>
      <c r="M122" s="173"/>
      <c r="N122" s="186"/>
      <c r="O122" s="186"/>
      <c r="P122" s="196"/>
    </row>
    <row r="123" spans="1:16" ht="34.5" customHeight="1">
      <c r="A123" s="168"/>
      <c r="B123" s="191"/>
      <c r="C123" s="197"/>
      <c r="D123" s="173"/>
      <c r="E123" s="173"/>
      <c r="F123" s="173"/>
      <c r="G123" s="184"/>
      <c r="H123" s="185"/>
      <c r="I123" s="173"/>
      <c r="J123" s="173"/>
      <c r="K123" s="185"/>
      <c r="L123" s="174" t="str">
        <f t="shared" si="6"/>
        <v/>
      </c>
      <c r="M123" s="173"/>
      <c r="N123" s="186"/>
      <c r="O123" s="186"/>
      <c r="P123" s="196"/>
    </row>
    <row r="124" spans="1:16" ht="34.5" customHeight="1">
      <c r="A124" s="168"/>
      <c r="B124" s="191"/>
      <c r="C124" s="197"/>
      <c r="D124" s="173"/>
      <c r="E124" s="173"/>
      <c r="F124" s="173"/>
      <c r="G124" s="184"/>
      <c r="H124" s="185"/>
      <c r="I124" s="173"/>
      <c r="J124" s="173"/>
      <c r="K124" s="185"/>
      <c r="L124" s="174" t="str">
        <f t="shared" si="6"/>
        <v/>
      </c>
      <c r="M124" s="173"/>
      <c r="N124" s="186"/>
      <c r="O124" s="186"/>
      <c r="P124" s="196"/>
    </row>
    <row r="125" spans="1:16" ht="34.5" customHeight="1">
      <c r="A125" s="168"/>
      <c r="B125" s="191"/>
      <c r="C125" s="197"/>
      <c r="D125" s="173"/>
      <c r="E125" s="173"/>
      <c r="F125" s="173"/>
      <c r="G125" s="184"/>
      <c r="H125" s="185"/>
      <c r="I125" s="173"/>
      <c r="J125" s="173"/>
      <c r="K125" s="185"/>
      <c r="L125" s="174" t="str">
        <f t="shared" si="6"/>
        <v/>
      </c>
      <c r="M125" s="173"/>
      <c r="N125" s="186"/>
      <c r="O125" s="186"/>
      <c r="P125" s="196"/>
    </row>
    <row r="126" spans="1:16" ht="34.5" customHeight="1">
      <c r="A126" s="168"/>
      <c r="B126" s="191"/>
      <c r="C126" s="197"/>
      <c r="D126" s="173"/>
      <c r="E126" s="173"/>
      <c r="F126" s="173"/>
      <c r="G126" s="184"/>
      <c r="H126" s="185"/>
      <c r="I126" s="173"/>
      <c r="J126" s="173"/>
      <c r="K126" s="185"/>
      <c r="L126" s="174" t="str">
        <f t="shared" si="6"/>
        <v/>
      </c>
      <c r="M126" s="173"/>
      <c r="N126" s="186"/>
      <c r="O126" s="186"/>
      <c r="P126" s="196"/>
    </row>
    <row r="127" spans="1:16" ht="34.5" customHeight="1">
      <c r="A127" s="168"/>
      <c r="B127" s="191"/>
      <c r="C127" s="197"/>
      <c r="D127" s="173"/>
      <c r="E127" s="173"/>
      <c r="F127" s="173"/>
      <c r="G127" s="184"/>
      <c r="H127" s="185"/>
      <c r="I127" s="173"/>
      <c r="J127" s="173"/>
      <c r="K127" s="185"/>
      <c r="L127" s="174" t="str">
        <f t="shared" si="6"/>
        <v/>
      </c>
      <c r="M127" s="173"/>
      <c r="N127" s="186"/>
      <c r="O127" s="186"/>
      <c r="P127" s="196"/>
    </row>
    <row r="128" spans="1:16" ht="34.5" customHeight="1">
      <c r="A128" s="168"/>
      <c r="B128" s="191"/>
      <c r="C128" s="197"/>
      <c r="D128" s="173"/>
      <c r="E128" s="173"/>
      <c r="F128" s="173"/>
      <c r="G128" s="184"/>
      <c r="H128" s="185"/>
      <c r="I128" s="173"/>
      <c r="J128" s="173"/>
      <c r="K128" s="185"/>
      <c r="L128" s="174" t="str">
        <f t="shared" si="6"/>
        <v/>
      </c>
      <c r="M128" s="173"/>
      <c r="N128" s="186"/>
      <c r="O128" s="186"/>
      <c r="P128" s="196"/>
    </row>
    <row r="129" spans="1:16" ht="34.5" customHeight="1">
      <c r="A129" s="168"/>
      <c r="B129" s="191"/>
      <c r="C129" s="197"/>
      <c r="D129" s="173"/>
      <c r="E129" s="173"/>
      <c r="F129" s="173"/>
      <c r="G129" s="184"/>
      <c r="H129" s="185"/>
      <c r="I129" s="173"/>
      <c r="J129" s="173"/>
      <c r="K129" s="185"/>
      <c r="L129" s="174" t="str">
        <f t="shared" si="6"/>
        <v/>
      </c>
      <c r="M129" s="173"/>
      <c r="N129" s="186"/>
      <c r="O129" s="186"/>
      <c r="P129" s="196"/>
    </row>
    <row r="130" spans="1:16" ht="34.5" customHeight="1">
      <c r="A130" s="168"/>
      <c r="B130" s="191"/>
      <c r="C130" s="197"/>
      <c r="D130" s="173"/>
      <c r="E130" s="173"/>
      <c r="F130" s="173"/>
      <c r="G130" s="184"/>
      <c r="H130" s="185"/>
      <c r="I130" s="173"/>
      <c r="J130" s="173"/>
      <c r="K130" s="185"/>
      <c r="L130" s="174" t="str">
        <f t="shared" si="6"/>
        <v/>
      </c>
      <c r="M130" s="173"/>
      <c r="N130" s="186"/>
      <c r="O130" s="186"/>
      <c r="P130" s="196"/>
    </row>
  </sheetData>
  <sheetProtection selectLockedCells="1"/>
  <mergeCells count="11">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paperSize="9" scale="64" orientation="landscape" verticalDpi="300" r:id="rId1"/>
  <colBreaks count="1" manualBreakCount="1">
    <brk id="16" max="1048575" man="1"/>
  </col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C00000"/>
  </sheetPr>
  <dimension ref="A1:L44"/>
  <sheetViews>
    <sheetView topLeftCell="B16" zoomScaleNormal="100" workbookViewId="0">
      <selection activeCell="H20" sqref="H2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4.285156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2428</v>
      </c>
      <c r="D3" s="384" t="s">
        <v>12</v>
      </c>
      <c r="E3" s="384"/>
      <c r="F3" s="5" t="s">
        <v>3579</v>
      </c>
    </row>
    <row r="4" spans="1:12" ht="18" customHeight="1">
      <c r="A4" s="382" t="s">
        <v>77</v>
      </c>
      <c r="B4" s="382"/>
      <c r="C4" s="37" t="s">
        <v>2429</v>
      </c>
      <c r="D4" s="384" t="s">
        <v>15</v>
      </c>
      <c r="E4" s="384"/>
      <c r="F4" s="6">
        <f>'Running Hours'!B29</f>
        <v>35434.400000000001</v>
      </c>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3518</v>
      </c>
      <c r="B8" s="31" t="s">
        <v>2384</v>
      </c>
      <c r="C8" s="31" t="s">
        <v>2413</v>
      </c>
      <c r="D8" s="43">
        <v>20000</v>
      </c>
      <c r="E8" s="13">
        <v>41662</v>
      </c>
      <c r="F8" s="13">
        <v>44272</v>
      </c>
      <c r="G8" s="27">
        <v>32040</v>
      </c>
      <c r="H8" s="22">
        <f>IF(I8&lt;=20000,$F$5+(I8/24),"error")</f>
        <v>45260.9</v>
      </c>
      <c r="I8" s="23">
        <f t="shared" ref="I8:I19" si="0">D8-($F$4-G8)</f>
        <v>16605.599999999999</v>
      </c>
      <c r="J8" s="17" t="str">
        <f t="shared" ref="J8:J19" si="1">IF(I8="","",IF(I8&lt;0,"OVERDUE","NOT DUE"))</f>
        <v>NOT DUE</v>
      </c>
      <c r="K8" s="31" t="s">
        <v>2430</v>
      </c>
      <c r="L8" s="20"/>
    </row>
    <row r="9" spans="1:12" ht="36" customHeight="1">
      <c r="A9" s="17" t="s">
        <v>3519</v>
      </c>
      <c r="B9" s="31" t="s">
        <v>2340</v>
      </c>
      <c r="C9" s="31" t="s">
        <v>2131</v>
      </c>
      <c r="D9" s="43">
        <v>600</v>
      </c>
      <c r="E9" s="13">
        <v>41662</v>
      </c>
      <c r="F9" s="13">
        <v>44540</v>
      </c>
      <c r="G9" s="27">
        <v>35319.699999999997</v>
      </c>
      <c r="H9" s="22">
        <f>IF(I9&lt;=600,$F$5+(I9/24),"error")</f>
        <v>44589.220833333333</v>
      </c>
      <c r="I9" s="23">
        <f t="shared" si="0"/>
        <v>485.29999999999563</v>
      </c>
      <c r="J9" s="17" t="str">
        <f t="shared" si="1"/>
        <v>NOT DUE</v>
      </c>
      <c r="K9" s="31"/>
      <c r="L9" s="121"/>
    </row>
    <row r="10" spans="1:12" ht="36" customHeight="1">
      <c r="A10" s="17" t="s">
        <v>3520</v>
      </c>
      <c r="B10" s="31" t="s">
        <v>2340</v>
      </c>
      <c r="C10" s="31" t="s">
        <v>2414</v>
      </c>
      <c r="D10" s="43">
        <v>8000</v>
      </c>
      <c r="E10" s="13">
        <v>41662</v>
      </c>
      <c r="F10" s="13">
        <v>44272</v>
      </c>
      <c r="G10" s="27">
        <v>32040</v>
      </c>
      <c r="H10" s="22">
        <f>IF(I10&lt;=8000,$F$5+(I10/24),"error")</f>
        <v>44760.9</v>
      </c>
      <c r="I10" s="23">
        <f t="shared" si="0"/>
        <v>4605.5999999999985</v>
      </c>
      <c r="J10" s="17" t="str">
        <f t="shared" si="1"/>
        <v>NOT DUE</v>
      </c>
      <c r="K10" s="31"/>
      <c r="L10" s="121"/>
    </row>
    <row r="11" spans="1:12" ht="36" customHeight="1">
      <c r="A11" s="17" t="s">
        <v>3521</v>
      </c>
      <c r="B11" s="31" t="s">
        <v>2340</v>
      </c>
      <c r="C11" s="31" t="s">
        <v>2415</v>
      </c>
      <c r="D11" s="43">
        <v>20000</v>
      </c>
      <c r="E11" s="13">
        <v>41662</v>
      </c>
      <c r="F11" s="13">
        <v>44272</v>
      </c>
      <c r="G11" s="27">
        <v>32040</v>
      </c>
      <c r="H11" s="22">
        <f>IF(I11&lt;=20000,$F$5+(I11/24),"error")</f>
        <v>45260.9</v>
      </c>
      <c r="I11" s="23">
        <f t="shared" si="0"/>
        <v>16605.599999999999</v>
      </c>
      <c r="J11" s="17" t="str">
        <f t="shared" si="1"/>
        <v>NOT DUE</v>
      </c>
      <c r="K11" s="31"/>
      <c r="L11" s="20"/>
    </row>
    <row r="12" spans="1:12" ht="36" customHeight="1">
      <c r="A12" s="17" t="s">
        <v>3522</v>
      </c>
      <c r="B12" s="31" t="s">
        <v>2346</v>
      </c>
      <c r="C12" s="31" t="s">
        <v>2416</v>
      </c>
      <c r="D12" s="43">
        <v>8000</v>
      </c>
      <c r="E12" s="13">
        <v>41662</v>
      </c>
      <c r="F12" s="13">
        <v>44272</v>
      </c>
      <c r="G12" s="27">
        <v>32040</v>
      </c>
      <c r="H12" s="22">
        <f>IF(I12&lt;=8000,$F$5+(I12/24),"error")</f>
        <v>44760.9</v>
      </c>
      <c r="I12" s="23">
        <f t="shared" si="0"/>
        <v>4605.5999999999985</v>
      </c>
      <c r="J12" s="17" t="str">
        <f t="shared" si="1"/>
        <v>NOT DUE</v>
      </c>
      <c r="K12" s="31" t="s">
        <v>2431</v>
      </c>
      <c r="L12" s="121"/>
    </row>
    <row r="13" spans="1:12" ht="36" customHeight="1">
      <c r="A13" s="17" t="s">
        <v>3523</v>
      </c>
      <c r="B13" s="31" t="s">
        <v>2346</v>
      </c>
      <c r="C13" s="31" t="s">
        <v>2388</v>
      </c>
      <c r="D13" s="43">
        <v>20000</v>
      </c>
      <c r="E13" s="13">
        <v>41662</v>
      </c>
      <c r="F13" s="13">
        <v>44272</v>
      </c>
      <c r="G13" s="27">
        <v>32040</v>
      </c>
      <c r="H13" s="22">
        <f>IF(I13&lt;=20000,$F$5+(I13/24),"error")</f>
        <v>45260.9</v>
      </c>
      <c r="I13" s="23">
        <f t="shared" si="0"/>
        <v>16605.599999999999</v>
      </c>
      <c r="J13" s="17" t="str">
        <f t="shared" si="1"/>
        <v>NOT DUE</v>
      </c>
      <c r="K13" s="31"/>
      <c r="L13" s="20"/>
    </row>
    <row r="14" spans="1:12" ht="36" customHeight="1">
      <c r="A14" s="17" t="s">
        <v>3524</v>
      </c>
      <c r="B14" s="31" t="s">
        <v>2417</v>
      </c>
      <c r="C14" s="31" t="s">
        <v>2418</v>
      </c>
      <c r="D14" s="43">
        <v>8000</v>
      </c>
      <c r="E14" s="13">
        <v>41662</v>
      </c>
      <c r="F14" s="13">
        <v>44272</v>
      </c>
      <c r="G14" s="27">
        <v>32040</v>
      </c>
      <c r="H14" s="22">
        <f t="shared" ref="H14:H16" si="2">IF(I14&lt;=8000,$F$5+(I14/24),"error")</f>
        <v>44760.9</v>
      </c>
      <c r="I14" s="23">
        <f t="shared" si="0"/>
        <v>4605.5999999999985</v>
      </c>
      <c r="J14" s="17" t="str">
        <f t="shared" si="1"/>
        <v>NOT DUE</v>
      </c>
      <c r="K14" s="31"/>
      <c r="L14" s="121"/>
    </row>
    <row r="15" spans="1:12" ht="36" customHeight="1">
      <c r="A15" s="17" t="s">
        <v>3525</v>
      </c>
      <c r="B15" s="31" t="s">
        <v>2419</v>
      </c>
      <c r="C15" s="31" t="s">
        <v>2420</v>
      </c>
      <c r="D15" s="43">
        <v>8000</v>
      </c>
      <c r="E15" s="13">
        <v>41662</v>
      </c>
      <c r="F15" s="13">
        <v>44272</v>
      </c>
      <c r="G15" s="27">
        <v>32040</v>
      </c>
      <c r="H15" s="22">
        <f t="shared" si="2"/>
        <v>44760.9</v>
      </c>
      <c r="I15" s="23">
        <f t="shared" si="0"/>
        <v>4605.5999999999985</v>
      </c>
      <c r="J15" s="17" t="str">
        <f t="shared" si="1"/>
        <v>NOT DUE</v>
      </c>
      <c r="K15" s="31" t="s">
        <v>2431</v>
      </c>
      <c r="L15" s="121"/>
    </row>
    <row r="16" spans="1:12" ht="36" customHeight="1">
      <c r="A16" s="17" t="s">
        <v>3526</v>
      </c>
      <c r="B16" s="31" t="s">
        <v>2421</v>
      </c>
      <c r="C16" s="31" t="s">
        <v>2422</v>
      </c>
      <c r="D16" s="43">
        <v>8000</v>
      </c>
      <c r="E16" s="13">
        <v>41662</v>
      </c>
      <c r="F16" s="13">
        <v>44272</v>
      </c>
      <c r="G16" s="27">
        <v>32040</v>
      </c>
      <c r="H16" s="22">
        <f t="shared" si="2"/>
        <v>44760.9</v>
      </c>
      <c r="I16" s="23">
        <f t="shared" si="0"/>
        <v>4605.5999999999985</v>
      </c>
      <c r="J16" s="17" t="str">
        <f t="shared" si="1"/>
        <v>NOT DUE</v>
      </c>
      <c r="K16" s="31" t="s">
        <v>2431</v>
      </c>
      <c r="L16" s="121"/>
    </row>
    <row r="17" spans="1:12" ht="36" customHeight="1">
      <c r="A17" s="17" t="s">
        <v>3527</v>
      </c>
      <c r="B17" s="31" t="s">
        <v>2423</v>
      </c>
      <c r="C17" s="31" t="s">
        <v>2424</v>
      </c>
      <c r="D17" s="43">
        <v>600</v>
      </c>
      <c r="E17" s="13">
        <v>41662</v>
      </c>
      <c r="F17" s="13">
        <v>44568</v>
      </c>
      <c r="G17" s="27">
        <v>35414.9</v>
      </c>
      <c r="H17" s="22">
        <f>IF(I17&lt;=600,$F$5+(I17/24),"error")</f>
        <v>44593.1875</v>
      </c>
      <c r="I17" s="23">
        <f t="shared" si="0"/>
        <v>580.5</v>
      </c>
      <c r="J17" s="17" t="str">
        <f t="shared" si="1"/>
        <v>NOT DUE</v>
      </c>
      <c r="K17" s="31" t="s">
        <v>2432</v>
      </c>
      <c r="L17" s="121"/>
    </row>
    <row r="18" spans="1:12" ht="36" customHeight="1">
      <c r="A18" s="17" t="s">
        <v>3528</v>
      </c>
      <c r="B18" s="31" t="s">
        <v>2425</v>
      </c>
      <c r="C18" s="31" t="s">
        <v>2426</v>
      </c>
      <c r="D18" s="43">
        <v>8000</v>
      </c>
      <c r="E18" s="13">
        <v>41662</v>
      </c>
      <c r="F18" s="13">
        <v>44272</v>
      </c>
      <c r="G18" s="27">
        <v>32040</v>
      </c>
      <c r="H18" s="22">
        <f t="shared" ref="H18:H19" si="3">IF(I18&lt;=8000,$F$5+(I18/24),"error")</f>
        <v>44760.9</v>
      </c>
      <c r="I18" s="23">
        <f t="shared" si="0"/>
        <v>4605.5999999999985</v>
      </c>
      <c r="J18" s="17" t="str">
        <f t="shared" si="1"/>
        <v>NOT DUE</v>
      </c>
      <c r="K18" s="31" t="s">
        <v>2431</v>
      </c>
      <c r="L18" s="121"/>
    </row>
    <row r="19" spans="1:12" ht="36" customHeight="1">
      <c r="A19" s="17" t="s">
        <v>3529</v>
      </c>
      <c r="B19" s="31" t="s">
        <v>2398</v>
      </c>
      <c r="C19" s="31" t="s">
        <v>2427</v>
      </c>
      <c r="D19" s="43">
        <v>8000</v>
      </c>
      <c r="E19" s="13">
        <v>41662</v>
      </c>
      <c r="F19" s="13">
        <v>44272</v>
      </c>
      <c r="G19" s="27">
        <v>32040</v>
      </c>
      <c r="H19" s="22">
        <f t="shared" si="3"/>
        <v>44760.9</v>
      </c>
      <c r="I19" s="23">
        <f t="shared" si="0"/>
        <v>4605.5999999999985</v>
      </c>
      <c r="J19" s="17" t="str">
        <f t="shared" si="1"/>
        <v>NOT DUE</v>
      </c>
      <c r="K19" s="31"/>
      <c r="L19" s="121"/>
    </row>
    <row r="20" spans="1:12" ht="36" customHeight="1">
      <c r="A20" s="17" t="s">
        <v>3530</v>
      </c>
      <c r="B20" s="31" t="s">
        <v>1765</v>
      </c>
      <c r="C20" s="31" t="s">
        <v>1766</v>
      </c>
      <c r="D20" s="43" t="s">
        <v>1</v>
      </c>
      <c r="E20" s="13">
        <v>41662</v>
      </c>
      <c r="F20" s="13">
        <f>'CMP01 Main Air Compressor No.1'!F33</f>
        <v>44570</v>
      </c>
      <c r="G20" s="154"/>
      <c r="H20" s="15">
        <f>DATE(YEAR(F20),MONTH(F20),DAY(F20)+1)</f>
        <v>44571</v>
      </c>
      <c r="I20" s="16">
        <f t="shared" ref="I20:I37" ca="1" si="4">IF(ISBLANK(H20),"",H20-DATE(YEAR(NOW()),MONTH(NOW()),DAY(NOW())))</f>
        <v>1</v>
      </c>
      <c r="J20" s="17" t="str">
        <f t="shared" ref="J20:J37" ca="1" si="5">IF(I20="","",IF(I20&lt;0,"OVERDUE","NOT DUE"))</f>
        <v>NOT DUE</v>
      </c>
      <c r="K20" s="31" t="s">
        <v>1797</v>
      </c>
      <c r="L20" s="20"/>
    </row>
    <row r="21" spans="1:12" ht="36" customHeight="1">
      <c r="A21" s="17" t="s">
        <v>3531</v>
      </c>
      <c r="B21" s="31" t="s">
        <v>1767</v>
      </c>
      <c r="C21" s="31" t="s">
        <v>1768</v>
      </c>
      <c r="D21" s="43" t="s">
        <v>1</v>
      </c>
      <c r="E21" s="13">
        <v>41662</v>
      </c>
      <c r="F21" s="13">
        <f>'CMP01 Main Air Compressor No.1'!F34</f>
        <v>44570</v>
      </c>
      <c r="G21" s="154"/>
      <c r="H21" s="15">
        <f>DATE(YEAR(F21),MONTH(F21),DAY(F21)+1)</f>
        <v>44571</v>
      </c>
      <c r="I21" s="16">
        <f t="shared" ca="1" si="4"/>
        <v>1</v>
      </c>
      <c r="J21" s="17" t="str">
        <f t="shared" ca="1" si="5"/>
        <v>NOT DUE</v>
      </c>
      <c r="K21" s="31" t="s">
        <v>1798</v>
      </c>
      <c r="L21" s="20"/>
    </row>
    <row r="22" spans="1:12" ht="36" customHeight="1">
      <c r="A22" s="17" t="s">
        <v>3532</v>
      </c>
      <c r="B22" s="31" t="s">
        <v>1769</v>
      </c>
      <c r="C22" s="31" t="s">
        <v>1770</v>
      </c>
      <c r="D22" s="43" t="s">
        <v>1</v>
      </c>
      <c r="E22" s="13">
        <v>41662</v>
      </c>
      <c r="F22" s="13">
        <f>'CMP01 Main Air Compressor No.1'!F35</f>
        <v>44570</v>
      </c>
      <c r="G22" s="154"/>
      <c r="H22" s="15">
        <f>DATE(YEAR(F22),MONTH(F22),DAY(F22)+1)</f>
        <v>44571</v>
      </c>
      <c r="I22" s="16">
        <f t="shared" ca="1" si="4"/>
        <v>1</v>
      </c>
      <c r="J22" s="17" t="str">
        <f t="shared" ca="1" si="5"/>
        <v>NOT DUE</v>
      </c>
      <c r="K22" s="31" t="s">
        <v>1799</v>
      </c>
      <c r="L22" s="20"/>
    </row>
    <row r="23" spans="1:12" ht="36" customHeight="1">
      <c r="A23" s="17" t="s">
        <v>3533</v>
      </c>
      <c r="B23" s="31" t="s">
        <v>1771</v>
      </c>
      <c r="C23" s="31" t="s">
        <v>1772</v>
      </c>
      <c r="D23" s="43" t="s">
        <v>4</v>
      </c>
      <c r="E23" s="13">
        <v>41662</v>
      </c>
      <c r="F23" s="13">
        <f>'CMP01 Main Air Compressor No.1'!F36</f>
        <v>44569</v>
      </c>
      <c r="G23" s="154"/>
      <c r="H23" s="15">
        <f>EDATE(F23-1,1)</f>
        <v>44599</v>
      </c>
      <c r="I23" s="16">
        <f t="shared" ca="1" si="4"/>
        <v>29</v>
      </c>
      <c r="J23" s="17" t="str">
        <f t="shared" ca="1" si="5"/>
        <v>NOT DUE</v>
      </c>
      <c r="K23" s="31" t="s">
        <v>1800</v>
      </c>
      <c r="L23" s="20"/>
    </row>
    <row r="24" spans="1:12" ht="36" customHeight="1">
      <c r="A24" s="17" t="s">
        <v>3534</v>
      </c>
      <c r="B24" s="31" t="s">
        <v>1773</v>
      </c>
      <c r="C24" s="31" t="s">
        <v>1774</v>
      </c>
      <c r="D24" s="43" t="s">
        <v>1</v>
      </c>
      <c r="E24" s="13">
        <v>41662</v>
      </c>
      <c r="F24" s="13">
        <f>'CMP01 Main Air Compressor No.1'!F37</f>
        <v>44570</v>
      </c>
      <c r="G24" s="154"/>
      <c r="H24" s="15">
        <f>DATE(YEAR(F24),MONTH(F24),DAY(F24)+1)</f>
        <v>44571</v>
      </c>
      <c r="I24" s="16">
        <f t="shared" ca="1" si="4"/>
        <v>1</v>
      </c>
      <c r="J24" s="17" t="str">
        <f t="shared" ca="1" si="5"/>
        <v>NOT DUE</v>
      </c>
      <c r="K24" s="31" t="s">
        <v>1801</v>
      </c>
      <c r="L24" s="20"/>
    </row>
    <row r="25" spans="1:12" ht="36" customHeight="1">
      <c r="A25" s="17" t="s">
        <v>3535</v>
      </c>
      <c r="B25" s="31" t="s">
        <v>1775</v>
      </c>
      <c r="C25" s="31" t="s">
        <v>1776</v>
      </c>
      <c r="D25" s="43" t="s">
        <v>1</v>
      </c>
      <c r="E25" s="13">
        <v>41662</v>
      </c>
      <c r="F25" s="13">
        <f>'CMP01 Main Air Compressor No.1'!F38</f>
        <v>44570</v>
      </c>
      <c r="G25" s="154"/>
      <c r="H25" s="15">
        <f>DATE(YEAR(F25),MONTH(F25),DAY(F25)+1)</f>
        <v>44571</v>
      </c>
      <c r="I25" s="16">
        <f t="shared" ca="1" si="4"/>
        <v>1</v>
      </c>
      <c r="J25" s="17" t="str">
        <f t="shared" ca="1" si="5"/>
        <v>NOT DUE</v>
      </c>
      <c r="K25" s="31" t="s">
        <v>1802</v>
      </c>
      <c r="L25" s="20"/>
    </row>
    <row r="26" spans="1:12" ht="36" customHeight="1">
      <c r="A26" s="17" t="s">
        <v>3536</v>
      </c>
      <c r="B26" s="31" t="s">
        <v>1777</v>
      </c>
      <c r="C26" s="31" t="s">
        <v>1778</v>
      </c>
      <c r="D26" s="43" t="s">
        <v>1</v>
      </c>
      <c r="E26" s="13">
        <v>41662</v>
      </c>
      <c r="F26" s="13">
        <f>'CMP01 Main Air Compressor No.1'!F39</f>
        <v>44570</v>
      </c>
      <c r="G26" s="154"/>
      <c r="H26" s="15">
        <f>DATE(YEAR(F26),MONTH(F26),DAY(F26)+1)</f>
        <v>44571</v>
      </c>
      <c r="I26" s="16">
        <f t="shared" ca="1" si="4"/>
        <v>1</v>
      </c>
      <c r="J26" s="17" t="str">
        <f t="shared" ca="1" si="5"/>
        <v>NOT DUE</v>
      </c>
      <c r="K26" s="31" t="s">
        <v>1802</v>
      </c>
      <c r="L26" s="20"/>
    </row>
    <row r="27" spans="1:12" ht="36" customHeight="1">
      <c r="A27" s="17" t="s">
        <v>3537</v>
      </c>
      <c r="B27" s="31" t="s">
        <v>1779</v>
      </c>
      <c r="C27" s="31" t="s">
        <v>1766</v>
      </c>
      <c r="D27" s="43" t="s">
        <v>1</v>
      </c>
      <c r="E27" s="13">
        <v>41662</v>
      </c>
      <c r="F27" s="13">
        <f>'CMP01 Main Air Compressor No.1'!F40</f>
        <v>44570</v>
      </c>
      <c r="G27" s="154"/>
      <c r="H27" s="15">
        <f>DATE(YEAR(F27),MONTH(F27),DAY(F27)+1)</f>
        <v>44571</v>
      </c>
      <c r="I27" s="16">
        <f t="shared" ca="1" si="4"/>
        <v>1</v>
      </c>
      <c r="J27" s="17" t="str">
        <f t="shared" ca="1" si="5"/>
        <v>NOT DUE</v>
      </c>
      <c r="K27" s="31" t="s">
        <v>1802</v>
      </c>
      <c r="L27" s="20"/>
    </row>
    <row r="28" spans="1:12" ht="36" customHeight="1">
      <c r="A28" s="17" t="s">
        <v>3538</v>
      </c>
      <c r="B28" s="31" t="s">
        <v>1780</v>
      </c>
      <c r="C28" s="31" t="s">
        <v>1781</v>
      </c>
      <c r="D28" s="43" t="s">
        <v>0</v>
      </c>
      <c r="E28" s="13">
        <v>41662</v>
      </c>
      <c r="F28" s="13">
        <f>'CMP01 Main Air Compressor No.1'!F43</f>
        <v>44544</v>
      </c>
      <c r="G28" s="154"/>
      <c r="H28" s="15">
        <f>DATE(YEAR(F28),MONTH(F28)+3,DAY(F28)-1)</f>
        <v>44633</v>
      </c>
      <c r="I28" s="16">
        <f t="shared" ca="1" si="4"/>
        <v>63</v>
      </c>
      <c r="J28" s="17" t="str">
        <f t="shared" ca="1" si="5"/>
        <v>NOT DUE</v>
      </c>
      <c r="K28" s="31" t="s">
        <v>1802</v>
      </c>
      <c r="L28" s="20"/>
    </row>
    <row r="29" spans="1:12" ht="36" customHeight="1">
      <c r="A29" s="17" t="s">
        <v>3539</v>
      </c>
      <c r="B29" s="31" t="s">
        <v>1782</v>
      </c>
      <c r="C29" s="31"/>
      <c r="D29" s="43" t="s">
        <v>4</v>
      </c>
      <c r="E29" s="13">
        <v>41662</v>
      </c>
      <c r="F29" s="13">
        <f>'CMP01 Main Air Compressor No.1'!F36</f>
        <v>44569</v>
      </c>
      <c r="G29" s="154"/>
      <c r="H29" s="15">
        <f>EDATE(F29-1,1)</f>
        <v>44599</v>
      </c>
      <c r="I29" s="16">
        <f t="shared" ca="1" si="4"/>
        <v>29</v>
      </c>
      <c r="J29" s="17" t="str">
        <f t="shared" ca="1" si="5"/>
        <v>NOT DUE</v>
      </c>
      <c r="K29" s="31"/>
      <c r="L29" s="20"/>
    </row>
    <row r="30" spans="1:12" ht="36" customHeight="1">
      <c r="A30" s="17" t="s">
        <v>3540</v>
      </c>
      <c r="B30" s="31" t="s">
        <v>1783</v>
      </c>
      <c r="C30" s="31" t="s">
        <v>1784</v>
      </c>
      <c r="D30" s="43" t="s">
        <v>0</v>
      </c>
      <c r="E30" s="13">
        <v>41662</v>
      </c>
      <c r="F30" s="13">
        <f>'CMP01 Main Air Compressor No.1'!F43</f>
        <v>44544</v>
      </c>
      <c r="G30" s="154"/>
      <c r="H30" s="15">
        <f>DATE(YEAR(F30),MONTH(F30)+3,DAY(F30)-1)</f>
        <v>44633</v>
      </c>
      <c r="I30" s="16">
        <f t="shared" ca="1" si="4"/>
        <v>63</v>
      </c>
      <c r="J30" s="17" t="str">
        <f t="shared" ca="1" si="5"/>
        <v>NOT DUE</v>
      </c>
      <c r="K30" s="31" t="s">
        <v>1803</v>
      </c>
      <c r="L30" s="20"/>
    </row>
    <row r="31" spans="1:12" ht="36" customHeight="1">
      <c r="A31" s="17" t="s">
        <v>3541</v>
      </c>
      <c r="B31" s="31" t="s">
        <v>2355</v>
      </c>
      <c r="C31" s="31"/>
      <c r="D31" s="43" t="s">
        <v>1</v>
      </c>
      <c r="E31" s="13">
        <v>41662</v>
      </c>
      <c r="F31" s="13">
        <f>'CMP01 Main Air Compressor No.1'!F33</f>
        <v>44570</v>
      </c>
      <c r="G31" s="154"/>
      <c r="H31" s="15">
        <f>DATE(YEAR(F31),MONTH(F31),DAY(F31)+1)</f>
        <v>44571</v>
      </c>
      <c r="I31" s="16">
        <f t="shared" ca="1" si="4"/>
        <v>1</v>
      </c>
      <c r="J31" s="17" t="str">
        <f t="shared" ca="1" si="5"/>
        <v>NOT DUE</v>
      </c>
      <c r="K31" s="31" t="s">
        <v>1803</v>
      </c>
      <c r="L31" s="20"/>
    </row>
    <row r="32" spans="1:12" ht="36" customHeight="1">
      <c r="A32" s="17" t="s">
        <v>3542</v>
      </c>
      <c r="B32" s="31" t="s">
        <v>1785</v>
      </c>
      <c r="C32" s="31" t="s">
        <v>1786</v>
      </c>
      <c r="D32" s="43" t="s">
        <v>377</v>
      </c>
      <c r="E32" s="13">
        <v>41662</v>
      </c>
      <c r="F32" s="13">
        <v>44272</v>
      </c>
      <c r="G32" s="154"/>
      <c r="H32" s="15">
        <f t="shared" ref="H32:H37" si="6">DATE(YEAR(F32)+1,MONTH(F32),DAY(F32)-1)</f>
        <v>44636</v>
      </c>
      <c r="I32" s="16">
        <f t="shared" ca="1" si="4"/>
        <v>66</v>
      </c>
      <c r="J32" s="17" t="str">
        <f t="shared" ca="1" si="5"/>
        <v>NOT DUE</v>
      </c>
      <c r="K32" s="31" t="s">
        <v>1803</v>
      </c>
      <c r="L32" s="20"/>
    </row>
    <row r="33" spans="1:12" ht="36" customHeight="1">
      <c r="A33" s="17" t="s">
        <v>3543</v>
      </c>
      <c r="B33" s="31" t="s">
        <v>1787</v>
      </c>
      <c r="C33" s="31" t="s">
        <v>1788</v>
      </c>
      <c r="D33" s="43" t="s">
        <v>377</v>
      </c>
      <c r="E33" s="13">
        <v>41662</v>
      </c>
      <c r="F33" s="13">
        <v>44272</v>
      </c>
      <c r="G33" s="154"/>
      <c r="H33" s="15">
        <f t="shared" si="6"/>
        <v>44636</v>
      </c>
      <c r="I33" s="16">
        <f t="shared" ca="1" si="4"/>
        <v>66</v>
      </c>
      <c r="J33" s="17" t="str">
        <f t="shared" ca="1" si="5"/>
        <v>NOT DUE</v>
      </c>
      <c r="K33" s="31" t="s">
        <v>1804</v>
      </c>
      <c r="L33" s="20"/>
    </row>
    <row r="34" spans="1:12" ht="36" customHeight="1">
      <c r="A34" s="17" t="s">
        <v>3544</v>
      </c>
      <c r="B34" s="31" t="s">
        <v>1789</v>
      </c>
      <c r="C34" s="31" t="s">
        <v>1790</v>
      </c>
      <c r="D34" s="43" t="s">
        <v>377</v>
      </c>
      <c r="E34" s="13">
        <v>41662</v>
      </c>
      <c r="F34" s="13">
        <v>44272</v>
      </c>
      <c r="G34" s="154"/>
      <c r="H34" s="15">
        <f t="shared" si="6"/>
        <v>44636</v>
      </c>
      <c r="I34" s="16">
        <f t="shared" ca="1" si="4"/>
        <v>66</v>
      </c>
      <c r="J34" s="17" t="str">
        <f t="shared" ca="1" si="5"/>
        <v>NOT DUE</v>
      </c>
      <c r="K34" s="31" t="s">
        <v>1804</v>
      </c>
      <c r="L34" s="20"/>
    </row>
    <row r="35" spans="1:12" ht="36" customHeight="1">
      <c r="A35" s="17" t="s">
        <v>3545</v>
      </c>
      <c r="B35" s="31" t="s">
        <v>1791</v>
      </c>
      <c r="C35" s="31" t="s">
        <v>1792</v>
      </c>
      <c r="D35" s="43" t="s">
        <v>377</v>
      </c>
      <c r="E35" s="13">
        <v>41662</v>
      </c>
      <c r="F35" s="13">
        <v>44272</v>
      </c>
      <c r="G35" s="154"/>
      <c r="H35" s="15">
        <f t="shared" si="6"/>
        <v>44636</v>
      </c>
      <c r="I35" s="16">
        <f t="shared" ca="1" si="4"/>
        <v>66</v>
      </c>
      <c r="J35" s="17" t="str">
        <f t="shared" ca="1" si="5"/>
        <v>NOT DUE</v>
      </c>
      <c r="K35" s="31" t="s">
        <v>1804</v>
      </c>
      <c r="L35" s="20"/>
    </row>
    <row r="36" spans="1:12" ht="36" customHeight="1">
      <c r="A36" s="17" t="s">
        <v>3546</v>
      </c>
      <c r="B36" s="31" t="s">
        <v>1793</v>
      </c>
      <c r="C36" s="31" t="s">
        <v>1794</v>
      </c>
      <c r="D36" s="43" t="s">
        <v>377</v>
      </c>
      <c r="E36" s="13">
        <v>41662</v>
      </c>
      <c r="F36" s="13">
        <v>44272</v>
      </c>
      <c r="G36" s="154"/>
      <c r="H36" s="15">
        <f t="shared" si="6"/>
        <v>44636</v>
      </c>
      <c r="I36" s="16">
        <f t="shared" ca="1" si="4"/>
        <v>66</v>
      </c>
      <c r="J36" s="17" t="str">
        <f t="shared" ca="1" si="5"/>
        <v>NOT DUE</v>
      </c>
      <c r="K36" s="31" t="s">
        <v>1805</v>
      </c>
      <c r="L36" s="20"/>
    </row>
    <row r="37" spans="1:12" ht="36" customHeight="1">
      <c r="A37" s="17" t="s">
        <v>3547</v>
      </c>
      <c r="B37" s="31" t="s">
        <v>1806</v>
      </c>
      <c r="C37" s="31" t="s">
        <v>1807</v>
      </c>
      <c r="D37" s="43" t="s">
        <v>377</v>
      </c>
      <c r="E37" s="13">
        <v>41662</v>
      </c>
      <c r="F37" s="13">
        <v>44272</v>
      </c>
      <c r="G37" s="154"/>
      <c r="H37" s="15">
        <f t="shared" si="6"/>
        <v>44636</v>
      </c>
      <c r="I37" s="16">
        <f t="shared" ca="1" si="4"/>
        <v>66</v>
      </c>
      <c r="J37" s="17" t="str">
        <f t="shared" ca="1" si="5"/>
        <v>NOT DUE</v>
      </c>
      <c r="K37" s="31" t="s">
        <v>1805</v>
      </c>
      <c r="L37" s="20"/>
    </row>
    <row r="38" spans="1:12" ht="15.75" customHeight="1">
      <c r="A38"/>
      <c r="C38" s="224"/>
      <c r="D38"/>
    </row>
    <row r="39" spans="1:12">
      <c r="A39"/>
      <c r="C39" s="224"/>
      <c r="D39"/>
    </row>
    <row r="40" spans="1:12">
      <c r="A40"/>
      <c r="C40" s="224"/>
      <c r="D40"/>
    </row>
    <row r="41" spans="1:12">
      <c r="A41"/>
      <c r="B41" s="255" t="s">
        <v>5143</v>
      </c>
      <c r="C41"/>
      <c r="D41" s="255" t="s">
        <v>5144</v>
      </c>
      <c r="H41" s="255" t="s">
        <v>5145</v>
      </c>
    </row>
    <row r="42" spans="1:12">
      <c r="A42"/>
      <c r="C42"/>
      <c r="D42"/>
    </row>
    <row r="43" spans="1:12">
      <c r="A43"/>
      <c r="C43" s="374" t="s">
        <v>5303</v>
      </c>
      <c r="D43"/>
      <c r="E43" s="380" t="s">
        <v>5304</v>
      </c>
      <c r="F43" s="380"/>
      <c r="G43" s="380"/>
      <c r="I43" s="446" t="s">
        <v>5292</v>
      </c>
      <c r="J43" s="446"/>
      <c r="K43" s="446"/>
    </row>
    <row r="44" spans="1:12">
      <c r="A44"/>
      <c r="C44" s="254"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9"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C00000"/>
  </sheetPr>
  <dimension ref="A1:L44"/>
  <sheetViews>
    <sheetView topLeftCell="A13" zoomScale="85" zoomScaleNormal="85" workbookViewId="0">
      <selection activeCell="H19" sqref="H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2433</v>
      </c>
      <c r="D3" s="384" t="s">
        <v>12</v>
      </c>
      <c r="E3" s="384"/>
      <c r="F3" s="5" t="s">
        <v>3548</v>
      </c>
    </row>
    <row r="4" spans="1:12" ht="18" customHeight="1">
      <c r="A4" s="382" t="s">
        <v>77</v>
      </c>
      <c r="B4" s="382"/>
      <c r="C4" s="37" t="s">
        <v>2429</v>
      </c>
      <c r="D4" s="384" t="s">
        <v>15</v>
      </c>
      <c r="E4" s="384"/>
      <c r="F4" s="6">
        <f>'Running Hours'!B30</f>
        <v>31813.8</v>
      </c>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3549</v>
      </c>
      <c r="B8" s="31" t="s">
        <v>2384</v>
      </c>
      <c r="C8" s="31" t="s">
        <v>2413</v>
      </c>
      <c r="D8" s="43">
        <v>20000</v>
      </c>
      <c r="E8" s="13">
        <v>41662</v>
      </c>
      <c r="F8" s="13">
        <v>43846</v>
      </c>
      <c r="G8" s="27">
        <v>21283</v>
      </c>
      <c r="H8" s="22">
        <f>IF(I8&lt;=20000,$F$5+(I8/24),"error")</f>
        <v>44963.55</v>
      </c>
      <c r="I8" s="23">
        <f t="shared" ref="I8:I19" si="0">D8-($F$4-G8)</f>
        <v>9469.2000000000007</v>
      </c>
      <c r="J8" s="17" t="str">
        <f t="shared" ref="J8:J37" si="1">IF(I8="","",IF(I8&lt;0,"OVERDUE","NOT DUE"))</f>
        <v>NOT DUE</v>
      </c>
      <c r="K8" s="31" t="s">
        <v>2430</v>
      </c>
      <c r="L8" s="248" t="s">
        <v>5126</v>
      </c>
    </row>
    <row r="9" spans="1:12" ht="36" customHeight="1">
      <c r="A9" s="17" t="s">
        <v>3550</v>
      </c>
      <c r="B9" s="31" t="s">
        <v>2340</v>
      </c>
      <c r="C9" s="31" t="s">
        <v>2131</v>
      </c>
      <c r="D9" s="43">
        <v>600</v>
      </c>
      <c r="E9" s="13">
        <v>41662</v>
      </c>
      <c r="F9" s="13">
        <v>44493</v>
      </c>
      <c r="G9" s="27">
        <v>30796</v>
      </c>
      <c r="H9" s="22">
        <f>IF(I9&lt;=600,$F$5+(I9/24),"error")</f>
        <v>44551.591666666667</v>
      </c>
      <c r="I9" s="23">
        <f t="shared" si="0"/>
        <v>-417.79999999999927</v>
      </c>
      <c r="J9" s="17" t="str">
        <f t="shared" si="1"/>
        <v>OVERDUE</v>
      </c>
      <c r="K9" s="31"/>
      <c r="L9" s="248" t="s">
        <v>5126</v>
      </c>
    </row>
    <row r="10" spans="1:12" ht="36" customHeight="1">
      <c r="A10" s="17" t="s">
        <v>3551</v>
      </c>
      <c r="B10" s="31" t="s">
        <v>2340</v>
      </c>
      <c r="C10" s="31" t="s">
        <v>2414</v>
      </c>
      <c r="D10" s="43">
        <v>8000</v>
      </c>
      <c r="E10" s="13">
        <v>41662</v>
      </c>
      <c r="F10" s="13">
        <v>43846</v>
      </c>
      <c r="G10" s="27">
        <v>27171</v>
      </c>
      <c r="H10" s="22">
        <f>IF(I10&lt;=8000,$F$5+(I10/24),"error")</f>
        <v>44708.883333333331</v>
      </c>
      <c r="I10" s="23">
        <f t="shared" si="0"/>
        <v>3357.2000000000007</v>
      </c>
      <c r="J10" s="17" t="str">
        <f t="shared" si="1"/>
        <v>NOT DUE</v>
      </c>
      <c r="K10" s="31"/>
      <c r="L10" s="248" t="s">
        <v>5126</v>
      </c>
    </row>
    <row r="11" spans="1:12" ht="36" customHeight="1">
      <c r="A11" s="17" t="s">
        <v>3552</v>
      </c>
      <c r="B11" s="31" t="s">
        <v>2340</v>
      </c>
      <c r="C11" s="31" t="s">
        <v>2415</v>
      </c>
      <c r="D11" s="43">
        <v>20000</v>
      </c>
      <c r="E11" s="13">
        <v>41662</v>
      </c>
      <c r="F11" s="13">
        <v>43846</v>
      </c>
      <c r="G11" s="27">
        <v>21283</v>
      </c>
      <c r="H11" s="22">
        <f>IF(I11&lt;=20000,$F$5+(I11/24),"error")</f>
        <v>44963.55</v>
      </c>
      <c r="I11" s="23">
        <f t="shared" si="0"/>
        <v>9469.2000000000007</v>
      </c>
      <c r="J11" s="17" t="str">
        <f t="shared" si="1"/>
        <v>NOT DUE</v>
      </c>
      <c r="K11" s="31"/>
      <c r="L11" s="248" t="s">
        <v>5126</v>
      </c>
    </row>
    <row r="12" spans="1:12" ht="36" customHeight="1">
      <c r="A12" s="17" t="s">
        <v>3553</v>
      </c>
      <c r="B12" s="31" t="s">
        <v>2346</v>
      </c>
      <c r="C12" s="31" t="s">
        <v>2416</v>
      </c>
      <c r="D12" s="43">
        <v>8000</v>
      </c>
      <c r="E12" s="13">
        <v>41662</v>
      </c>
      <c r="F12" s="13">
        <v>43846</v>
      </c>
      <c r="G12" s="27">
        <v>27171</v>
      </c>
      <c r="H12" s="22">
        <f>IF(I12&lt;=8000,$F$5+(I12/24),"error")</f>
        <v>44708.883333333331</v>
      </c>
      <c r="I12" s="23">
        <f t="shared" si="0"/>
        <v>3357.2000000000007</v>
      </c>
      <c r="J12" s="17" t="str">
        <f t="shared" si="1"/>
        <v>NOT DUE</v>
      </c>
      <c r="K12" s="31" t="s">
        <v>2431</v>
      </c>
      <c r="L12" s="248" t="s">
        <v>5126</v>
      </c>
    </row>
    <row r="13" spans="1:12" ht="36" customHeight="1">
      <c r="A13" s="17" t="s">
        <v>3554</v>
      </c>
      <c r="B13" s="31" t="s">
        <v>2346</v>
      </c>
      <c r="C13" s="31" t="s">
        <v>2388</v>
      </c>
      <c r="D13" s="43">
        <v>20000</v>
      </c>
      <c r="E13" s="13">
        <v>41662</v>
      </c>
      <c r="F13" s="13">
        <v>43846</v>
      </c>
      <c r="G13" s="27">
        <v>21283</v>
      </c>
      <c r="H13" s="22">
        <f>IF(I13&lt;=20000,$F$5+(I13/24),"error")</f>
        <v>44963.55</v>
      </c>
      <c r="I13" s="23">
        <f t="shared" si="0"/>
        <v>9469.2000000000007</v>
      </c>
      <c r="J13" s="17" t="str">
        <f t="shared" si="1"/>
        <v>NOT DUE</v>
      </c>
      <c r="K13" s="31"/>
      <c r="L13" s="248" t="s">
        <v>5126</v>
      </c>
    </row>
    <row r="14" spans="1:12" ht="36" customHeight="1">
      <c r="A14" s="17" t="s">
        <v>3555</v>
      </c>
      <c r="B14" s="31" t="s">
        <v>2417</v>
      </c>
      <c r="C14" s="31" t="s">
        <v>2418</v>
      </c>
      <c r="D14" s="43">
        <v>8000</v>
      </c>
      <c r="E14" s="13">
        <v>41662</v>
      </c>
      <c r="F14" s="13">
        <v>43846</v>
      </c>
      <c r="G14" s="27">
        <v>27171</v>
      </c>
      <c r="H14" s="22">
        <f t="shared" ref="H14:H16" si="2">IF(I14&lt;=8000,$F$5+(I14/24),"error")</f>
        <v>44708.883333333331</v>
      </c>
      <c r="I14" s="23">
        <f t="shared" si="0"/>
        <v>3357.2000000000007</v>
      </c>
      <c r="J14" s="17" t="str">
        <f t="shared" si="1"/>
        <v>NOT DUE</v>
      </c>
      <c r="K14" s="31"/>
      <c r="L14" s="121"/>
    </row>
    <row r="15" spans="1:12" ht="36" customHeight="1">
      <c r="A15" s="17" t="s">
        <v>3556</v>
      </c>
      <c r="B15" s="31" t="s">
        <v>2419</v>
      </c>
      <c r="C15" s="31" t="s">
        <v>2420</v>
      </c>
      <c r="D15" s="43">
        <v>8000</v>
      </c>
      <c r="E15" s="13">
        <v>41662</v>
      </c>
      <c r="F15" s="13">
        <v>43846</v>
      </c>
      <c r="G15" s="27">
        <v>27171</v>
      </c>
      <c r="H15" s="22">
        <f t="shared" si="2"/>
        <v>44708.883333333331</v>
      </c>
      <c r="I15" s="23">
        <f t="shared" si="0"/>
        <v>3357.2000000000007</v>
      </c>
      <c r="J15" s="17" t="str">
        <f t="shared" si="1"/>
        <v>NOT DUE</v>
      </c>
      <c r="K15" s="31" t="s">
        <v>2431</v>
      </c>
      <c r="L15" s="121"/>
    </row>
    <row r="16" spans="1:12" ht="36" customHeight="1">
      <c r="A16" s="17" t="s">
        <v>3557</v>
      </c>
      <c r="B16" s="31" t="s">
        <v>2421</v>
      </c>
      <c r="C16" s="31" t="s">
        <v>2422</v>
      </c>
      <c r="D16" s="43">
        <v>8000</v>
      </c>
      <c r="E16" s="13">
        <v>41662</v>
      </c>
      <c r="F16" s="13">
        <v>43846</v>
      </c>
      <c r="G16" s="27">
        <v>27171</v>
      </c>
      <c r="H16" s="22">
        <f t="shared" si="2"/>
        <v>44708.883333333331</v>
      </c>
      <c r="I16" s="23">
        <f t="shared" si="0"/>
        <v>3357.2000000000007</v>
      </c>
      <c r="J16" s="17" t="str">
        <f t="shared" si="1"/>
        <v>NOT DUE</v>
      </c>
      <c r="K16" s="31" t="s">
        <v>2431</v>
      </c>
      <c r="L16" s="121"/>
    </row>
    <row r="17" spans="1:12" ht="36" customHeight="1">
      <c r="A17" s="17" t="s">
        <v>3558</v>
      </c>
      <c r="B17" s="31" t="s">
        <v>2423</v>
      </c>
      <c r="C17" s="31" t="s">
        <v>2424</v>
      </c>
      <c r="D17" s="43">
        <v>600</v>
      </c>
      <c r="E17" s="13">
        <v>41662</v>
      </c>
      <c r="F17" s="13">
        <v>44568</v>
      </c>
      <c r="G17" s="27">
        <v>31813.8</v>
      </c>
      <c r="H17" s="22">
        <f>IF(I17&lt;=600,$F$5+(I17/24),"error")</f>
        <v>44594</v>
      </c>
      <c r="I17" s="23">
        <f t="shared" si="0"/>
        <v>600</v>
      </c>
      <c r="J17" s="17" t="str">
        <f t="shared" si="1"/>
        <v>NOT DUE</v>
      </c>
      <c r="K17" s="31" t="s">
        <v>2432</v>
      </c>
      <c r="L17" s="121"/>
    </row>
    <row r="18" spans="1:12" ht="36" customHeight="1">
      <c r="A18" s="17" t="s">
        <v>3559</v>
      </c>
      <c r="B18" s="31" t="s">
        <v>2425</v>
      </c>
      <c r="C18" s="31" t="s">
        <v>2426</v>
      </c>
      <c r="D18" s="43">
        <v>8000</v>
      </c>
      <c r="E18" s="13">
        <v>41662</v>
      </c>
      <c r="F18" s="13">
        <v>43846</v>
      </c>
      <c r="G18" s="27">
        <v>27171</v>
      </c>
      <c r="H18" s="22">
        <f t="shared" ref="H18:H19" si="3">IF(I18&lt;=8000,$F$5+(I18/24),"error")</f>
        <v>44708.883333333331</v>
      </c>
      <c r="I18" s="23">
        <f t="shared" si="0"/>
        <v>3357.2000000000007</v>
      </c>
      <c r="J18" s="17" t="str">
        <f t="shared" si="1"/>
        <v>NOT DUE</v>
      </c>
      <c r="K18" s="31" t="s">
        <v>2431</v>
      </c>
      <c r="L18" s="121"/>
    </row>
    <row r="19" spans="1:12" ht="36" customHeight="1">
      <c r="A19" s="17" t="s">
        <v>3560</v>
      </c>
      <c r="B19" s="31" t="s">
        <v>2398</v>
      </c>
      <c r="C19" s="31" t="s">
        <v>2427</v>
      </c>
      <c r="D19" s="43">
        <v>8000</v>
      </c>
      <c r="E19" s="13">
        <v>41662</v>
      </c>
      <c r="F19" s="13">
        <v>43846</v>
      </c>
      <c r="G19" s="27">
        <v>27171</v>
      </c>
      <c r="H19" s="22">
        <f t="shared" si="3"/>
        <v>44708.883333333331</v>
      </c>
      <c r="I19" s="23">
        <f t="shared" si="0"/>
        <v>3357.2000000000007</v>
      </c>
      <c r="J19" s="17" t="str">
        <f t="shared" si="1"/>
        <v>NOT DUE</v>
      </c>
      <c r="K19" s="31"/>
      <c r="L19" s="121"/>
    </row>
    <row r="20" spans="1:12" ht="36" customHeight="1">
      <c r="A20" s="17" t="s">
        <v>3561</v>
      </c>
      <c r="B20" s="31" t="s">
        <v>1765</v>
      </c>
      <c r="C20" s="31" t="s">
        <v>1766</v>
      </c>
      <c r="D20" s="43" t="s">
        <v>1</v>
      </c>
      <c r="E20" s="13">
        <v>41662</v>
      </c>
      <c r="F20" s="13">
        <f>'CMP01 Main Air Compressor No.1'!F33</f>
        <v>44570</v>
      </c>
      <c r="G20" s="154"/>
      <c r="H20" s="15">
        <f>DATE(YEAR(F20),MONTH(F20),DAY(F20)+1)</f>
        <v>44571</v>
      </c>
      <c r="I20" s="16">
        <f t="shared" ref="I20:I37" ca="1" si="4">IF(ISBLANK(H20),"",H20-DATE(YEAR(NOW()),MONTH(NOW()),DAY(NOW())))</f>
        <v>1</v>
      </c>
      <c r="J20" s="17" t="str">
        <f t="shared" ca="1" si="1"/>
        <v>NOT DUE</v>
      </c>
      <c r="K20" s="31" t="s">
        <v>1797</v>
      </c>
      <c r="L20" s="121"/>
    </row>
    <row r="21" spans="1:12" ht="36" customHeight="1">
      <c r="A21" s="17" t="s">
        <v>3562</v>
      </c>
      <c r="B21" s="31" t="s">
        <v>1767</v>
      </c>
      <c r="C21" s="31" t="s">
        <v>1768</v>
      </c>
      <c r="D21" s="43" t="s">
        <v>1</v>
      </c>
      <c r="E21" s="13">
        <v>41662</v>
      </c>
      <c r="F21" s="13">
        <f>'CMP01 Main Air Compressor No.1'!F34</f>
        <v>44570</v>
      </c>
      <c r="G21" s="154"/>
      <c r="H21" s="15">
        <f>DATE(YEAR(F21),MONTH(F21),DAY(F21)+1)</f>
        <v>44571</v>
      </c>
      <c r="I21" s="16">
        <f t="shared" ca="1" si="4"/>
        <v>1</v>
      </c>
      <c r="J21" s="17" t="str">
        <f t="shared" ca="1" si="1"/>
        <v>NOT DUE</v>
      </c>
      <c r="K21" s="31" t="s">
        <v>1798</v>
      </c>
      <c r="L21" s="121"/>
    </row>
    <row r="22" spans="1:12" ht="36" customHeight="1">
      <c r="A22" s="17" t="s">
        <v>3563</v>
      </c>
      <c r="B22" s="31" t="s">
        <v>1769</v>
      </c>
      <c r="C22" s="31" t="s">
        <v>1770</v>
      </c>
      <c r="D22" s="43" t="s">
        <v>1</v>
      </c>
      <c r="E22" s="13">
        <v>41662</v>
      </c>
      <c r="F22" s="13">
        <f>'CMP01 Main Air Compressor No.1'!F35</f>
        <v>44570</v>
      </c>
      <c r="G22" s="154"/>
      <c r="H22" s="15">
        <f>DATE(YEAR(F22),MONTH(F22),DAY(F22)+1)</f>
        <v>44571</v>
      </c>
      <c r="I22" s="16">
        <f t="shared" ca="1" si="4"/>
        <v>1</v>
      </c>
      <c r="J22" s="17" t="str">
        <f t="shared" ca="1" si="1"/>
        <v>NOT DUE</v>
      </c>
      <c r="K22" s="31" t="s">
        <v>1799</v>
      </c>
      <c r="L22" s="121"/>
    </row>
    <row r="23" spans="1:12" ht="36" customHeight="1">
      <c r="A23" s="17" t="s">
        <v>3564</v>
      </c>
      <c r="B23" s="31" t="s">
        <v>1771</v>
      </c>
      <c r="C23" s="31" t="s">
        <v>1772</v>
      </c>
      <c r="D23" s="43" t="s">
        <v>4</v>
      </c>
      <c r="E23" s="13">
        <v>41662</v>
      </c>
      <c r="F23" s="13">
        <f>'CMP01 Main Air Compressor No.1'!F36</f>
        <v>44569</v>
      </c>
      <c r="G23" s="154"/>
      <c r="H23" s="15">
        <f>EDATE(F23-1,1)</f>
        <v>44599</v>
      </c>
      <c r="I23" s="16">
        <f t="shared" ca="1" si="4"/>
        <v>29</v>
      </c>
      <c r="J23" s="17" t="str">
        <f t="shared" ca="1" si="1"/>
        <v>NOT DUE</v>
      </c>
      <c r="K23" s="31" t="s">
        <v>1800</v>
      </c>
      <c r="L23" s="121"/>
    </row>
    <row r="24" spans="1:12" ht="36" customHeight="1">
      <c r="A24" s="17" t="s">
        <v>3565</v>
      </c>
      <c r="B24" s="31" t="s">
        <v>1773</v>
      </c>
      <c r="C24" s="31" t="s">
        <v>1774</v>
      </c>
      <c r="D24" s="43" t="s">
        <v>1</v>
      </c>
      <c r="E24" s="13">
        <v>41662</v>
      </c>
      <c r="F24" s="13">
        <f>'CMP01 Main Air Compressor No.1'!F37</f>
        <v>44570</v>
      </c>
      <c r="G24" s="154"/>
      <c r="H24" s="15">
        <f>DATE(YEAR(F24),MONTH(F24),DAY(F24)+1)</f>
        <v>44571</v>
      </c>
      <c r="I24" s="16">
        <f t="shared" ca="1" si="4"/>
        <v>1</v>
      </c>
      <c r="J24" s="136" t="str">
        <f t="shared" ca="1" si="1"/>
        <v>NOT DUE</v>
      </c>
      <c r="K24" s="31" t="s">
        <v>1801</v>
      </c>
      <c r="L24" s="121"/>
    </row>
    <row r="25" spans="1:12" ht="36" customHeight="1">
      <c r="A25" s="17" t="s">
        <v>3566</v>
      </c>
      <c r="B25" s="31" t="s">
        <v>1775</v>
      </c>
      <c r="C25" s="31" t="s">
        <v>1776</v>
      </c>
      <c r="D25" s="43" t="s">
        <v>1</v>
      </c>
      <c r="E25" s="13">
        <v>41662</v>
      </c>
      <c r="F25" s="13">
        <f>'CMP01 Main Air Compressor No.1'!F38</f>
        <v>44570</v>
      </c>
      <c r="G25" s="154"/>
      <c r="H25" s="15">
        <f>DATE(YEAR(F25),MONTH(F25),DAY(F25)+1)</f>
        <v>44571</v>
      </c>
      <c r="I25" s="16">
        <f t="shared" ca="1" si="4"/>
        <v>1</v>
      </c>
      <c r="J25" s="136" t="str">
        <f t="shared" ca="1" si="1"/>
        <v>NOT DUE</v>
      </c>
      <c r="K25" s="31" t="s">
        <v>1802</v>
      </c>
      <c r="L25" s="121"/>
    </row>
    <row r="26" spans="1:12" ht="36" customHeight="1">
      <c r="A26" s="17" t="s">
        <v>3567</v>
      </c>
      <c r="B26" s="31" t="s">
        <v>1777</v>
      </c>
      <c r="C26" s="31" t="s">
        <v>1778</v>
      </c>
      <c r="D26" s="43" t="s">
        <v>1</v>
      </c>
      <c r="E26" s="13">
        <v>41662</v>
      </c>
      <c r="F26" s="13">
        <f>'CMP01 Main Air Compressor No.1'!F39</f>
        <v>44570</v>
      </c>
      <c r="G26" s="154"/>
      <c r="H26" s="15">
        <f>DATE(YEAR(F26),MONTH(F26),DAY(F26)+1)</f>
        <v>44571</v>
      </c>
      <c r="I26" s="16">
        <f t="shared" ca="1" si="4"/>
        <v>1</v>
      </c>
      <c r="J26" s="136" t="str">
        <f t="shared" ca="1" si="1"/>
        <v>NOT DUE</v>
      </c>
      <c r="K26" s="31" t="s">
        <v>1802</v>
      </c>
      <c r="L26" s="121"/>
    </row>
    <row r="27" spans="1:12" ht="36" customHeight="1">
      <c r="A27" s="17" t="s">
        <v>3568</v>
      </c>
      <c r="B27" s="31" t="s">
        <v>1779</v>
      </c>
      <c r="C27" s="31" t="s">
        <v>1766</v>
      </c>
      <c r="D27" s="43" t="s">
        <v>1</v>
      </c>
      <c r="E27" s="13">
        <v>41662</v>
      </c>
      <c r="F27" s="13">
        <f>'CMP01 Main Air Compressor No.1'!F40</f>
        <v>44570</v>
      </c>
      <c r="G27" s="154"/>
      <c r="H27" s="15">
        <f>DATE(YEAR(F27),MONTH(F27),DAY(F27)+1)</f>
        <v>44571</v>
      </c>
      <c r="I27" s="16">
        <f t="shared" ca="1" si="4"/>
        <v>1</v>
      </c>
      <c r="J27" s="136" t="str">
        <f t="shared" ca="1" si="1"/>
        <v>NOT DUE</v>
      </c>
      <c r="K27" s="31" t="s">
        <v>1802</v>
      </c>
      <c r="L27" s="121"/>
    </row>
    <row r="28" spans="1:12" ht="36" customHeight="1">
      <c r="A28" s="17" t="s">
        <v>3569</v>
      </c>
      <c r="B28" s="31" t="s">
        <v>1780</v>
      </c>
      <c r="C28" s="31" t="s">
        <v>1781</v>
      </c>
      <c r="D28" s="43" t="s">
        <v>0</v>
      </c>
      <c r="E28" s="13">
        <v>41662</v>
      </c>
      <c r="F28" s="13">
        <f>'CMP01 Main Air Compressor No.1'!F43</f>
        <v>44544</v>
      </c>
      <c r="G28" s="154"/>
      <c r="H28" s="15">
        <f>DATE(YEAR(F28),MONTH(F28)+3,DAY(F28)-1)</f>
        <v>44633</v>
      </c>
      <c r="I28" s="16">
        <f t="shared" ca="1" si="4"/>
        <v>63</v>
      </c>
      <c r="J28" s="17" t="str">
        <f t="shared" ca="1" si="1"/>
        <v>NOT DUE</v>
      </c>
      <c r="K28" s="31" t="s">
        <v>1802</v>
      </c>
      <c r="L28" s="20"/>
    </row>
    <row r="29" spans="1:12" ht="36" customHeight="1">
      <c r="A29" s="17" t="s">
        <v>3570</v>
      </c>
      <c r="B29" s="31" t="s">
        <v>1782</v>
      </c>
      <c r="C29" s="31"/>
      <c r="D29" s="43" t="s">
        <v>4</v>
      </c>
      <c r="E29" s="13">
        <v>41662</v>
      </c>
      <c r="F29" s="13">
        <f>'CMP01 Main Air Compressor No.1'!F36</f>
        <v>44569</v>
      </c>
      <c r="G29" s="154"/>
      <c r="H29" s="15">
        <f>EDATE(F29-1,1)</f>
        <v>44599</v>
      </c>
      <c r="I29" s="16">
        <f t="shared" ca="1" si="4"/>
        <v>29</v>
      </c>
      <c r="J29" s="17" t="str">
        <f t="shared" ca="1" si="1"/>
        <v>NOT DUE</v>
      </c>
      <c r="K29" s="31"/>
      <c r="L29" s="20"/>
    </row>
    <row r="30" spans="1:12" ht="36" customHeight="1">
      <c r="A30" s="17" t="s">
        <v>3571</v>
      </c>
      <c r="B30" s="31" t="s">
        <v>1783</v>
      </c>
      <c r="C30" s="31" t="s">
        <v>1784</v>
      </c>
      <c r="D30" s="43" t="s">
        <v>0</v>
      </c>
      <c r="E30" s="13">
        <v>41662</v>
      </c>
      <c r="F30" s="13">
        <f>'CMP01 Main Air Compressor No.1'!F43</f>
        <v>44544</v>
      </c>
      <c r="G30" s="154"/>
      <c r="H30" s="15">
        <f>DATE(YEAR(F30),MONTH(F30)+3,DAY(F30)-1)</f>
        <v>44633</v>
      </c>
      <c r="I30" s="16">
        <f t="shared" ca="1" si="4"/>
        <v>63</v>
      </c>
      <c r="J30" s="17" t="str">
        <f t="shared" ca="1" si="1"/>
        <v>NOT DUE</v>
      </c>
      <c r="K30" s="31" t="s">
        <v>1803</v>
      </c>
      <c r="L30" s="20"/>
    </row>
    <row r="31" spans="1:12" ht="36" customHeight="1">
      <c r="A31" s="17" t="s">
        <v>3572</v>
      </c>
      <c r="B31" s="31" t="s">
        <v>2355</v>
      </c>
      <c r="C31" s="31"/>
      <c r="D31" s="43" t="s">
        <v>1</v>
      </c>
      <c r="E31" s="13">
        <v>41662</v>
      </c>
      <c r="F31" s="13">
        <f>'CMP01 Main Air Compressor No.1'!F33</f>
        <v>44570</v>
      </c>
      <c r="G31" s="154"/>
      <c r="H31" s="15">
        <f>DATE(YEAR(F31),MONTH(F31),DAY(F31)+1)</f>
        <v>44571</v>
      </c>
      <c r="I31" s="16">
        <f t="shared" ca="1" si="4"/>
        <v>1</v>
      </c>
      <c r="J31" s="17" t="str">
        <f t="shared" ca="1" si="1"/>
        <v>NOT DUE</v>
      </c>
      <c r="K31" s="31" t="s">
        <v>1803</v>
      </c>
      <c r="L31" s="121"/>
    </row>
    <row r="32" spans="1:12" ht="36" customHeight="1">
      <c r="A32" s="17" t="s">
        <v>3573</v>
      </c>
      <c r="B32" s="31" t="s">
        <v>1785</v>
      </c>
      <c r="C32" s="31" t="s">
        <v>1786</v>
      </c>
      <c r="D32" s="43" t="s">
        <v>377</v>
      </c>
      <c r="E32" s="13">
        <v>41662</v>
      </c>
      <c r="F32" s="13">
        <v>44449</v>
      </c>
      <c r="G32" s="154"/>
      <c r="H32" s="15">
        <f t="shared" ref="H32:H37" si="5">DATE(YEAR(F32)+1,MONTH(F32),DAY(F32)-1)</f>
        <v>44813</v>
      </c>
      <c r="I32" s="16">
        <f t="shared" ca="1" si="4"/>
        <v>243</v>
      </c>
      <c r="J32" s="17" t="str">
        <f t="shared" ca="1" si="1"/>
        <v>NOT DUE</v>
      </c>
      <c r="K32" s="31" t="s">
        <v>1803</v>
      </c>
      <c r="L32" s="121"/>
    </row>
    <row r="33" spans="1:12" ht="36" customHeight="1">
      <c r="A33" s="17" t="s">
        <v>3574</v>
      </c>
      <c r="B33" s="31" t="s">
        <v>1787</v>
      </c>
      <c r="C33" s="31" t="s">
        <v>1788</v>
      </c>
      <c r="D33" s="43" t="s">
        <v>377</v>
      </c>
      <c r="E33" s="13">
        <v>41662</v>
      </c>
      <c r="F33" s="13">
        <v>44449</v>
      </c>
      <c r="G33" s="154"/>
      <c r="H33" s="15">
        <f t="shared" si="5"/>
        <v>44813</v>
      </c>
      <c r="I33" s="16">
        <f t="shared" ca="1" si="4"/>
        <v>243</v>
      </c>
      <c r="J33" s="17" t="str">
        <f t="shared" ca="1" si="1"/>
        <v>NOT DUE</v>
      </c>
      <c r="K33" s="31" t="s">
        <v>1804</v>
      </c>
      <c r="L33" s="121"/>
    </row>
    <row r="34" spans="1:12" ht="36" customHeight="1">
      <c r="A34" s="17" t="s">
        <v>3575</v>
      </c>
      <c r="B34" s="31" t="s">
        <v>1789</v>
      </c>
      <c r="C34" s="31" t="s">
        <v>1790</v>
      </c>
      <c r="D34" s="43" t="s">
        <v>377</v>
      </c>
      <c r="E34" s="13">
        <v>41662</v>
      </c>
      <c r="F34" s="13">
        <v>44449</v>
      </c>
      <c r="G34" s="154"/>
      <c r="H34" s="15">
        <f t="shared" si="5"/>
        <v>44813</v>
      </c>
      <c r="I34" s="16">
        <f t="shared" ca="1" si="4"/>
        <v>243</v>
      </c>
      <c r="J34" s="17" t="str">
        <f t="shared" ca="1" si="1"/>
        <v>NOT DUE</v>
      </c>
      <c r="K34" s="31" t="s">
        <v>1804</v>
      </c>
      <c r="L34" s="121"/>
    </row>
    <row r="35" spans="1:12" ht="36" customHeight="1">
      <c r="A35" s="17" t="s">
        <v>3576</v>
      </c>
      <c r="B35" s="31" t="s">
        <v>1791</v>
      </c>
      <c r="C35" s="31" t="s">
        <v>1792</v>
      </c>
      <c r="D35" s="43" t="s">
        <v>377</v>
      </c>
      <c r="E35" s="13">
        <v>41662</v>
      </c>
      <c r="F35" s="13">
        <v>44449</v>
      </c>
      <c r="G35" s="154"/>
      <c r="H35" s="15">
        <f t="shared" si="5"/>
        <v>44813</v>
      </c>
      <c r="I35" s="16">
        <f t="shared" ca="1" si="4"/>
        <v>243</v>
      </c>
      <c r="J35" s="17" t="str">
        <f t="shared" ca="1" si="1"/>
        <v>NOT DUE</v>
      </c>
      <c r="K35" s="31" t="s">
        <v>1804</v>
      </c>
      <c r="L35" s="121"/>
    </row>
    <row r="36" spans="1:12" ht="36" customHeight="1">
      <c r="A36" s="17" t="s">
        <v>3577</v>
      </c>
      <c r="B36" s="31" t="s">
        <v>1793</v>
      </c>
      <c r="C36" s="31" t="s">
        <v>1794</v>
      </c>
      <c r="D36" s="43" t="s">
        <v>377</v>
      </c>
      <c r="E36" s="13">
        <v>41662</v>
      </c>
      <c r="F36" s="13">
        <v>44449</v>
      </c>
      <c r="G36" s="154"/>
      <c r="H36" s="15">
        <f t="shared" si="5"/>
        <v>44813</v>
      </c>
      <c r="I36" s="16">
        <f t="shared" ca="1" si="4"/>
        <v>243</v>
      </c>
      <c r="J36" s="17" t="str">
        <f t="shared" ca="1" si="1"/>
        <v>NOT DUE</v>
      </c>
      <c r="K36" s="31" t="s">
        <v>1805</v>
      </c>
      <c r="L36" s="121"/>
    </row>
    <row r="37" spans="1:12" ht="36" customHeight="1">
      <c r="A37" s="17" t="s">
        <v>3578</v>
      </c>
      <c r="B37" s="31" t="s">
        <v>1806</v>
      </c>
      <c r="C37" s="31" t="s">
        <v>1807</v>
      </c>
      <c r="D37" s="43" t="s">
        <v>377</v>
      </c>
      <c r="E37" s="13">
        <v>41662</v>
      </c>
      <c r="F37" s="13">
        <v>44449</v>
      </c>
      <c r="G37" s="154"/>
      <c r="H37" s="15">
        <f t="shared" si="5"/>
        <v>44813</v>
      </c>
      <c r="I37" s="16">
        <f t="shared" ca="1" si="4"/>
        <v>243</v>
      </c>
      <c r="J37" s="17" t="str">
        <f t="shared" ca="1" si="1"/>
        <v>NOT DUE</v>
      </c>
      <c r="K37" s="31" t="s">
        <v>1805</v>
      </c>
      <c r="L37" s="121"/>
    </row>
    <row r="38" spans="1:12" ht="15.75" customHeight="1">
      <c r="A38"/>
      <c r="C38" s="224"/>
      <c r="D38"/>
    </row>
    <row r="39" spans="1:12">
      <c r="A39"/>
      <c r="C39" s="224"/>
      <c r="D39"/>
    </row>
    <row r="40" spans="1:12">
      <c r="A40"/>
      <c r="C40" s="224"/>
      <c r="D40"/>
    </row>
    <row r="41" spans="1:12">
      <c r="A41"/>
      <c r="B41" s="255" t="s">
        <v>5143</v>
      </c>
      <c r="C41"/>
      <c r="D41" s="255" t="s">
        <v>5144</v>
      </c>
      <c r="H41" s="255" t="s">
        <v>5145</v>
      </c>
    </row>
    <row r="42" spans="1:12">
      <c r="A42"/>
      <c r="C42"/>
      <c r="D42"/>
    </row>
    <row r="43" spans="1:12">
      <c r="A43"/>
      <c r="C43" s="374" t="s">
        <v>5303</v>
      </c>
      <c r="D43"/>
      <c r="E43" s="380" t="s">
        <v>5304</v>
      </c>
      <c r="F43" s="380"/>
      <c r="G43" s="380"/>
      <c r="I43" s="446" t="s">
        <v>5292</v>
      </c>
      <c r="J43" s="446"/>
      <c r="K43" s="446"/>
    </row>
    <row r="44" spans="1:12">
      <c r="A44"/>
      <c r="C44" s="254"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8"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C00000"/>
  </sheetPr>
  <dimension ref="A1:L44"/>
  <sheetViews>
    <sheetView topLeftCell="A40" zoomScale="85" zoomScaleNormal="85" workbookViewId="0">
      <selection activeCell="G11" sqref="G1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3.855468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2434</v>
      </c>
      <c r="D3" s="384" t="s">
        <v>12</v>
      </c>
      <c r="E3" s="384"/>
      <c r="F3" s="5" t="s">
        <v>3456</v>
      </c>
    </row>
    <row r="4" spans="1:12" ht="18" customHeight="1">
      <c r="A4" s="382" t="s">
        <v>77</v>
      </c>
      <c r="B4" s="382"/>
      <c r="C4" s="37" t="s">
        <v>2435</v>
      </c>
      <c r="D4" s="384" t="s">
        <v>15</v>
      </c>
      <c r="E4" s="384"/>
      <c r="F4" s="6">
        <f>'Running Hours'!B31</f>
        <v>38770.800000000003</v>
      </c>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3457</v>
      </c>
      <c r="B8" s="31" t="s">
        <v>2384</v>
      </c>
      <c r="C8" s="31" t="s">
        <v>2413</v>
      </c>
      <c r="D8" s="43">
        <v>20000</v>
      </c>
      <c r="E8" s="13">
        <v>41662</v>
      </c>
      <c r="F8" s="13">
        <v>44145</v>
      </c>
      <c r="G8" s="27">
        <v>34056</v>
      </c>
      <c r="H8" s="22">
        <f>IF(I8&lt;=20000,$F$5+(I8/24),"error")</f>
        <v>45205.883333333331</v>
      </c>
      <c r="I8" s="23">
        <f t="shared" ref="I8:I19" si="0">D8-($F$4-G8)</f>
        <v>15285.199999999997</v>
      </c>
      <c r="J8" s="17" t="str">
        <f t="shared" ref="J8:J37" si="1">IF(I8="","",IF(I8&lt;0,"OVERDUE","NOT DUE"))</f>
        <v>NOT DUE</v>
      </c>
      <c r="K8" s="31" t="s">
        <v>2430</v>
      </c>
      <c r="L8" s="20"/>
    </row>
    <row r="9" spans="1:12" ht="36" customHeight="1">
      <c r="A9" s="17" t="s">
        <v>3458</v>
      </c>
      <c r="B9" s="31" t="s">
        <v>2340</v>
      </c>
      <c r="C9" s="31" t="s">
        <v>2131</v>
      </c>
      <c r="D9" s="43">
        <v>600</v>
      </c>
      <c r="E9" s="13">
        <v>41662</v>
      </c>
      <c r="F9" s="13">
        <v>44540</v>
      </c>
      <c r="G9" s="27">
        <v>38656.199999999997</v>
      </c>
      <c r="H9" s="22">
        <f>IF(I9&lt;=600,$F$5+(I9/24),"error")</f>
        <v>44589.224999999999</v>
      </c>
      <c r="I9" s="23">
        <f>D9-($F$4-G9)</f>
        <v>485.39999999999418</v>
      </c>
      <c r="J9" s="17" t="str">
        <f t="shared" si="1"/>
        <v>NOT DUE</v>
      </c>
      <c r="K9" s="31"/>
      <c r="L9" s="121"/>
    </row>
    <row r="10" spans="1:12" ht="36" customHeight="1">
      <c r="A10" s="17" t="s">
        <v>3459</v>
      </c>
      <c r="B10" s="31" t="s">
        <v>2340</v>
      </c>
      <c r="C10" s="31" t="s">
        <v>2414</v>
      </c>
      <c r="D10" s="43">
        <v>8000</v>
      </c>
      <c r="E10" s="13">
        <v>41662</v>
      </c>
      <c r="F10" s="13">
        <v>44145</v>
      </c>
      <c r="G10" s="27">
        <v>34056</v>
      </c>
      <c r="H10" s="22">
        <f>IF(I10&lt;=8000,$F$5+(I10/24),"error")</f>
        <v>44705.883333333331</v>
      </c>
      <c r="I10" s="23">
        <f t="shared" si="0"/>
        <v>3285.1999999999971</v>
      </c>
      <c r="J10" s="17" t="str">
        <f t="shared" si="1"/>
        <v>NOT DUE</v>
      </c>
      <c r="K10" s="31"/>
      <c r="L10" s="20"/>
    </row>
    <row r="11" spans="1:12" ht="36" customHeight="1">
      <c r="A11" s="17" t="s">
        <v>3460</v>
      </c>
      <c r="B11" s="31" t="s">
        <v>2340</v>
      </c>
      <c r="C11" s="31" t="s">
        <v>2415</v>
      </c>
      <c r="D11" s="43">
        <v>20000</v>
      </c>
      <c r="E11" s="13">
        <v>41662</v>
      </c>
      <c r="F11" s="13">
        <v>44145</v>
      </c>
      <c r="G11" s="27">
        <v>34056</v>
      </c>
      <c r="H11" s="22">
        <f>IF(I11&lt;=20000,$F$5+(I11/24),"error")</f>
        <v>45205.883333333331</v>
      </c>
      <c r="I11" s="23">
        <f t="shared" si="0"/>
        <v>15285.199999999997</v>
      </c>
      <c r="J11" s="17" t="str">
        <f t="shared" si="1"/>
        <v>NOT DUE</v>
      </c>
      <c r="K11" s="31"/>
      <c r="L11" s="20"/>
    </row>
    <row r="12" spans="1:12" ht="36" customHeight="1">
      <c r="A12" s="17" t="s">
        <v>3461</v>
      </c>
      <c r="B12" s="31" t="s">
        <v>2346</v>
      </c>
      <c r="C12" s="31" t="s">
        <v>2416</v>
      </c>
      <c r="D12" s="43">
        <v>8000</v>
      </c>
      <c r="E12" s="13">
        <v>41662</v>
      </c>
      <c r="F12" s="13">
        <v>44145</v>
      </c>
      <c r="G12" s="27">
        <v>34056</v>
      </c>
      <c r="H12" s="22">
        <f>IF(I12&lt;=8000,$F$5+(I12/24),"error")</f>
        <v>44705.883333333331</v>
      </c>
      <c r="I12" s="23">
        <f t="shared" si="0"/>
        <v>3285.1999999999971</v>
      </c>
      <c r="J12" s="17" t="str">
        <f t="shared" si="1"/>
        <v>NOT DUE</v>
      </c>
      <c r="K12" s="31" t="s">
        <v>2431</v>
      </c>
      <c r="L12" s="20"/>
    </row>
    <row r="13" spans="1:12" ht="36" customHeight="1">
      <c r="A13" s="17" t="s">
        <v>3462</v>
      </c>
      <c r="B13" s="31" t="s">
        <v>2346</v>
      </c>
      <c r="C13" s="31" t="s">
        <v>2388</v>
      </c>
      <c r="D13" s="43">
        <v>20000</v>
      </c>
      <c r="E13" s="13">
        <v>41662</v>
      </c>
      <c r="F13" s="13">
        <v>44145</v>
      </c>
      <c r="G13" s="27">
        <v>34056</v>
      </c>
      <c r="H13" s="22">
        <f>IF(I13&lt;=20000,$F$5+(I13/24),"error")</f>
        <v>45205.883333333331</v>
      </c>
      <c r="I13" s="23">
        <f t="shared" si="0"/>
        <v>15285.199999999997</v>
      </c>
      <c r="J13" s="17" t="str">
        <f t="shared" si="1"/>
        <v>NOT DUE</v>
      </c>
      <c r="K13" s="31"/>
      <c r="L13" s="20"/>
    </row>
    <row r="14" spans="1:12" ht="36" customHeight="1">
      <c r="A14" s="17" t="s">
        <v>3463</v>
      </c>
      <c r="B14" s="31" t="s">
        <v>2417</v>
      </c>
      <c r="C14" s="31" t="s">
        <v>2418</v>
      </c>
      <c r="D14" s="43">
        <v>8000</v>
      </c>
      <c r="E14" s="13">
        <v>41662</v>
      </c>
      <c r="F14" s="13">
        <v>44145</v>
      </c>
      <c r="G14" s="27">
        <v>34056</v>
      </c>
      <c r="H14" s="22">
        <f t="shared" ref="H14:H16" si="2">IF(I14&lt;=8000,$F$5+(I14/24),"error")</f>
        <v>44705.883333333331</v>
      </c>
      <c r="I14" s="23">
        <f t="shared" si="0"/>
        <v>3285.1999999999971</v>
      </c>
      <c r="J14" s="17" t="str">
        <f t="shared" si="1"/>
        <v>NOT DUE</v>
      </c>
      <c r="K14" s="31"/>
      <c r="L14" s="20"/>
    </row>
    <row r="15" spans="1:12" ht="36" customHeight="1">
      <c r="A15" s="17" t="s">
        <v>3464</v>
      </c>
      <c r="B15" s="31" t="s">
        <v>2419</v>
      </c>
      <c r="C15" s="31" t="s">
        <v>2420</v>
      </c>
      <c r="D15" s="43">
        <v>8000</v>
      </c>
      <c r="E15" s="13">
        <v>41662</v>
      </c>
      <c r="F15" s="13">
        <v>44145</v>
      </c>
      <c r="G15" s="27">
        <v>34056</v>
      </c>
      <c r="H15" s="22">
        <f t="shared" si="2"/>
        <v>44705.883333333331</v>
      </c>
      <c r="I15" s="23">
        <f t="shared" si="0"/>
        <v>3285.1999999999971</v>
      </c>
      <c r="J15" s="17" t="str">
        <f t="shared" si="1"/>
        <v>NOT DUE</v>
      </c>
      <c r="K15" s="31" t="s">
        <v>2431</v>
      </c>
      <c r="L15" s="20"/>
    </row>
    <row r="16" spans="1:12" ht="36" customHeight="1">
      <c r="A16" s="17" t="s">
        <v>3465</v>
      </c>
      <c r="B16" s="31" t="s">
        <v>2421</v>
      </c>
      <c r="C16" s="31" t="s">
        <v>2422</v>
      </c>
      <c r="D16" s="43">
        <v>8000</v>
      </c>
      <c r="E16" s="13">
        <v>41662</v>
      </c>
      <c r="F16" s="13">
        <v>44145</v>
      </c>
      <c r="G16" s="27">
        <v>34056</v>
      </c>
      <c r="H16" s="22">
        <f t="shared" si="2"/>
        <v>44705.883333333331</v>
      </c>
      <c r="I16" s="23">
        <f t="shared" si="0"/>
        <v>3285.1999999999971</v>
      </c>
      <c r="J16" s="17" t="str">
        <f t="shared" si="1"/>
        <v>NOT DUE</v>
      </c>
      <c r="K16" s="31" t="s">
        <v>2431</v>
      </c>
      <c r="L16" s="20"/>
    </row>
    <row r="17" spans="1:12" ht="36" customHeight="1">
      <c r="A17" s="17" t="s">
        <v>3466</v>
      </c>
      <c r="B17" s="31" t="s">
        <v>2423</v>
      </c>
      <c r="C17" s="31" t="s">
        <v>2424</v>
      </c>
      <c r="D17" s="43">
        <v>600</v>
      </c>
      <c r="E17" s="13">
        <v>41662</v>
      </c>
      <c r="F17" s="13">
        <v>44540</v>
      </c>
      <c r="G17" s="27">
        <v>38656.199999999997</v>
      </c>
      <c r="H17" s="22">
        <f>IF(I17&lt;=600,$F$5+(I17/24),"error")</f>
        <v>44589.224999999999</v>
      </c>
      <c r="I17" s="23">
        <f t="shared" si="0"/>
        <v>485.39999999999418</v>
      </c>
      <c r="J17" s="17" t="str">
        <f t="shared" si="1"/>
        <v>NOT DUE</v>
      </c>
      <c r="K17" s="31" t="s">
        <v>2432</v>
      </c>
      <c r="L17" s="121"/>
    </row>
    <row r="18" spans="1:12" ht="36" customHeight="1">
      <c r="A18" s="17" t="s">
        <v>3467</v>
      </c>
      <c r="B18" s="31" t="s">
        <v>2425</v>
      </c>
      <c r="C18" s="31" t="s">
        <v>2426</v>
      </c>
      <c r="D18" s="43">
        <v>8000</v>
      </c>
      <c r="E18" s="13">
        <v>41662</v>
      </c>
      <c r="F18" s="13">
        <v>44145</v>
      </c>
      <c r="G18" s="27">
        <v>34056</v>
      </c>
      <c r="H18" s="22">
        <f t="shared" ref="H18:H19" si="3">IF(I18&lt;=8000,$F$5+(I18/24),"error")</f>
        <v>44705.883333333331</v>
      </c>
      <c r="I18" s="23">
        <f t="shared" si="0"/>
        <v>3285.1999999999971</v>
      </c>
      <c r="J18" s="17" t="str">
        <f t="shared" si="1"/>
        <v>NOT DUE</v>
      </c>
      <c r="K18" s="31" t="s">
        <v>2431</v>
      </c>
      <c r="L18" s="20"/>
    </row>
    <row r="19" spans="1:12" ht="36" customHeight="1">
      <c r="A19" s="17" t="s">
        <v>3468</v>
      </c>
      <c r="B19" s="31" t="s">
        <v>2398</v>
      </c>
      <c r="C19" s="31" t="s">
        <v>2427</v>
      </c>
      <c r="D19" s="43">
        <v>8000</v>
      </c>
      <c r="E19" s="13">
        <v>41662</v>
      </c>
      <c r="F19" s="13">
        <v>44145</v>
      </c>
      <c r="G19" s="27">
        <v>34056</v>
      </c>
      <c r="H19" s="22">
        <f t="shared" si="3"/>
        <v>44705.883333333331</v>
      </c>
      <c r="I19" s="23">
        <f t="shared" si="0"/>
        <v>3285.1999999999971</v>
      </c>
      <c r="J19" s="17" t="str">
        <f t="shared" si="1"/>
        <v>NOT DUE</v>
      </c>
      <c r="K19" s="31"/>
      <c r="L19" s="20"/>
    </row>
    <row r="20" spans="1:12" ht="36" customHeight="1">
      <c r="A20" s="17" t="s">
        <v>3469</v>
      </c>
      <c r="B20" s="31" t="s">
        <v>1765</v>
      </c>
      <c r="C20" s="31" t="s">
        <v>1766</v>
      </c>
      <c r="D20" s="43" t="s">
        <v>1</v>
      </c>
      <c r="E20" s="13">
        <v>41662</v>
      </c>
      <c r="F20" s="13">
        <f>'CMP01 Main Air Compressor No.1'!F33</f>
        <v>44570</v>
      </c>
      <c r="G20" s="154"/>
      <c r="H20" s="15">
        <f>DATE(YEAR(F20),MONTH(F20),DAY(F20)+1)</f>
        <v>44571</v>
      </c>
      <c r="I20" s="16">
        <f t="shared" ref="I20:I37" ca="1" si="4">IF(ISBLANK(H20),"",H20-DATE(YEAR(NOW()),MONTH(NOW()),DAY(NOW())))</f>
        <v>1</v>
      </c>
      <c r="J20" s="17" t="str">
        <f t="shared" ca="1" si="1"/>
        <v>NOT DUE</v>
      </c>
      <c r="K20" s="31" t="s">
        <v>1797</v>
      </c>
      <c r="L20" s="20"/>
    </row>
    <row r="21" spans="1:12" ht="36" customHeight="1">
      <c r="A21" s="17" t="s">
        <v>3470</v>
      </c>
      <c r="B21" s="31" t="s">
        <v>1767</v>
      </c>
      <c r="C21" s="31" t="s">
        <v>1768</v>
      </c>
      <c r="D21" s="43" t="s">
        <v>1</v>
      </c>
      <c r="E21" s="13">
        <v>41662</v>
      </c>
      <c r="F21" s="13">
        <f>'CMP01 Main Air Compressor No.1'!F34</f>
        <v>44570</v>
      </c>
      <c r="G21" s="154"/>
      <c r="H21" s="15">
        <f>DATE(YEAR(F21),MONTH(F21),DAY(F21)+1)</f>
        <v>44571</v>
      </c>
      <c r="I21" s="16">
        <f t="shared" ca="1" si="4"/>
        <v>1</v>
      </c>
      <c r="J21" s="17" t="str">
        <f t="shared" ca="1" si="1"/>
        <v>NOT DUE</v>
      </c>
      <c r="K21" s="31" t="s">
        <v>1798</v>
      </c>
      <c r="L21" s="20"/>
    </row>
    <row r="22" spans="1:12" ht="36" customHeight="1">
      <c r="A22" s="17" t="s">
        <v>3471</v>
      </c>
      <c r="B22" s="31" t="s">
        <v>1769</v>
      </c>
      <c r="C22" s="31" t="s">
        <v>1770</v>
      </c>
      <c r="D22" s="43" t="s">
        <v>1</v>
      </c>
      <c r="E22" s="13">
        <v>41662</v>
      </c>
      <c r="F22" s="13">
        <f>'CMP01 Main Air Compressor No.1'!F35</f>
        <v>44570</v>
      </c>
      <c r="G22" s="154"/>
      <c r="H22" s="15">
        <f>DATE(YEAR(F22),MONTH(F22),DAY(F22)+1)</f>
        <v>44571</v>
      </c>
      <c r="I22" s="16">
        <f t="shared" ca="1" si="4"/>
        <v>1</v>
      </c>
      <c r="J22" s="17" t="str">
        <f t="shared" ca="1" si="1"/>
        <v>NOT DUE</v>
      </c>
      <c r="K22" s="31" t="s">
        <v>1799</v>
      </c>
      <c r="L22" s="20"/>
    </row>
    <row r="23" spans="1:12" ht="36" customHeight="1">
      <c r="A23" s="17" t="s">
        <v>3472</v>
      </c>
      <c r="B23" s="31" t="s">
        <v>1771</v>
      </c>
      <c r="C23" s="31" t="s">
        <v>1772</v>
      </c>
      <c r="D23" s="43" t="s">
        <v>4</v>
      </c>
      <c r="E23" s="13">
        <v>41662</v>
      </c>
      <c r="F23" s="13">
        <f>'CMP01 Main Air Compressor No.1'!F36</f>
        <v>44569</v>
      </c>
      <c r="G23" s="154"/>
      <c r="H23" s="15">
        <f>EDATE(F23-1,1)</f>
        <v>44599</v>
      </c>
      <c r="I23" s="16">
        <f t="shared" ca="1" si="4"/>
        <v>29</v>
      </c>
      <c r="J23" s="17" t="str">
        <f t="shared" ca="1" si="1"/>
        <v>NOT DUE</v>
      </c>
      <c r="K23" s="31" t="s">
        <v>1800</v>
      </c>
      <c r="L23" s="20"/>
    </row>
    <row r="24" spans="1:12" ht="36" customHeight="1">
      <c r="A24" s="17" t="s">
        <v>3473</v>
      </c>
      <c r="B24" s="31" t="s">
        <v>1773</v>
      </c>
      <c r="C24" s="31" t="s">
        <v>1774</v>
      </c>
      <c r="D24" s="43" t="s">
        <v>1</v>
      </c>
      <c r="E24" s="13">
        <v>41662</v>
      </c>
      <c r="F24" s="13">
        <f>'CMP01 Main Air Compressor No.1'!F37</f>
        <v>44570</v>
      </c>
      <c r="G24" s="154"/>
      <c r="H24" s="15">
        <f>DATE(YEAR(F24),MONTH(F24),DAY(F24)+1)</f>
        <v>44571</v>
      </c>
      <c r="I24" s="16">
        <f t="shared" ca="1" si="4"/>
        <v>1</v>
      </c>
      <c r="J24" s="17" t="str">
        <f t="shared" ca="1" si="1"/>
        <v>NOT DUE</v>
      </c>
      <c r="K24" s="31" t="s">
        <v>1801</v>
      </c>
      <c r="L24" s="20"/>
    </row>
    <row r="25" spans="1:12" ht="36" customHeight="1">
      <c r="A25" s="17" t="s">
        <v>3474</v>
      </c>
      <c r="B25" s="31" t="s">
        <v>1775</v>
      </c>
      <c r="C25" s="31" t="s">
        <v>1776</v>
      </c>
      <c r="D25" s="43" t="s">
        <v>1</v>
      </c>
      <c r="E25" s="13">
        <v>41662</v>
      </c>
      <c r="F25" s="13">
        <f>'CMP01 Main Air Compressor No.1'!F38</f>
        <v>44570</v>
      </c>
      <c r="G25" s="154"/>
      <c r="H25" s="15">
        <f>DATE(YEAR(F25),MONTH(F25),DAY(F25)+1)</f>
        <v>44571</v>
      </c>
      <c r="I25" s="16">
        <f t="shared" ca="1" si="4"/>
        <v>1</v>
      </c>
      <c r="J25" s="17" t="str">
        <f t="shared" ca="1" si="1"/>
        <v>NOT DUE</v>
      </c>
      <c r="K25" s="31" t="s">
        <v>1802</v>
      </c>
      <c r="L25" s="20"/>
    </row>
    <row r="26" spans="1:12" ht="36" customHeight="1">
      <c r="A26" s="17" t="s">
        <v>3475</v>
      </c>
      <c r="B26" s="31" t="s">
        <v>1777</v>
      </c>
      <c r="C26" s="31" t="s">
        <v>1778</v>
      </c>
      <c r="D26" s="43" t="s">
        <v>1</v>
      </c>
      <c r="E26" s="13">
        <v>41662</v>
      </c>
      <c r="F26" s="13">
        <f>'CMP01 Main Air Compressor No.1'!F39</f>
        <v>44570</v>
      </c>
      <c r="G26" s="154"/>
      <c r="H26" s="15">
        <f>DATE(YEAR(F26),MONTH(F26),DAY(F26)+1)</f>
        <v>44571</v>
      </c>
      <c r="I26" s="16">
        <f t="shared" ca="1" si="4"/>
        <v>1</v>
      </c>
      <c r="J26" s="17" t="str">
        <f t="shared" ca="1" si="1"/>
        <v>NOT DUE</v>
      </c>
      <c r="K26" s="31" t="s">
        <v>1802</v>
      </c>
      <c r="L26" s="20"/>
    </row>
    <row r="27" spans="1:12" ht="36" customHeight="1">
      <c r="A27" s="17" t="s">
        <v>3476</v>
      </c>
      <c r="B27" s="31" t="s">
        <v>1779</v>
      </c>
      <c r="C27" s="31" t="s">
        <v>1766</v>
      </c>
      <c r="D27" s="43" t="s">
        <v>1</v>
      </c>
      <c r="E27" s="13">
        <v>41662</v>
      </c>
      <c r="F27" s="13">
        <f>'CMP01 Main Air Compressor No.1'!F40</f>
        <v>44570</v>
      </c>
      <c r="G27" s="154"/>
      <c r="H27" s="15">
        <f>DATE(YEAR(F27),MONTH(F27),DAY(F27)+1)</f>
        <v>44571</v>
      </c>
      <c r="I27" s="16">
        <f t="shared" ca="1" si="4"/>
        <v>1</v>
      </c>
      <c r="J27" s="17" t="str">
        <f t="shared" ca="1" si="1"/>
        <v>NOT DUE</v>
      </c>
      <c r="K27" s="31" t="s">
        <v>1802</v>
      </c>
      <c r="L27" s="20"/>
    </row>
    <row r="28" spans="1:12" ht="36" customHeight="1">
      <c r="A28" s="17" t="s">
        <v>3477</v>
      </c>
      <c r="B28" s="31" t="s">
        <v>1780</v>
      </c>
      <c r="C28" s="31" t="s">
        <v>1781</v>
      </c>
      <c r="D28" s="43" t="s">
        <v>0</v>
      </c>
      <c r="E28" s="13">
        <v>41662</v>
      </c>
      <c r="F28" s="13">
        <f>'CMP01 Main Air Compressor No.1'!F43</f>
        <v>44544</v>
      </c>
      <c r="G28" s="154"/>
      <c r="H28" s="15">
        <f>DATE(YEAR(F28),MONTH(F28)+3,DAY(F28)-1)</f>
        <v>44633</v>
      </c>
      <c r="I28" s="16">
        <f t="shared" ca="1" si="4"/>
        <v>63</v>
      </c>
      <c r="J28" s="17" t="str">
        <f t="shared" ca="1" si="1"/>
        <v>NOT DUE</v>
      </c>
      <c r="K28" s="31" t="s">
        <v>1802</v>
      </c>
      <c r="L28" s="20"/>
    </row>
    <row r="29" spans="1:12" ht="36" customHeight="1">
      <c r="A29" s="17" t="s">
        <v>3478</v>
      </c>
      <c r="B29" s="31" t="s">
        <v>1782</v>
      </c>
      <c r="C29" s="31"/>
      <c r="D29" s="43" t="s">
        <v>4</v>
      </c>
      <c r="E29" s="13">
        <v>41662</v>
      </c>
      <c r="F29" s="13">
        <f>'CMP01 Main Air Compressor No.1'!F36</f>
        <v>44569</v>
      </c>
      <c r="G29" s="154"/>
      <c r="H29" s="15">
        <f>EDATE(F29-1,1)</f>
        <v>44599</v>
      </c>
      <c r="I29" s="16">
        <f t="shared" ca="1" si="4"/>
        <v>29</v>
      </c>
      <c r="J29" s="17" t="str">
        <f t="shared" ca="1" si="1"/>
        <v>NOT DUE</v>
      </c>
      <c r="K29" s="31"/>
      <c r="L29" s="121"/>
    </row>
    <row r="30" spans="1:12" ht="36" customHeight="1">
      <c r="A30" s="17" t="s">
        <v>3479</v>
      </c>
      <c r="B30" s="31" t="s">
        <v>1783</v>
      </c>
      <c r="C30" s="31" t="s">
        <v>1784</v>
      </c>
      <c r="D30" s="43" t="s">
        <v>0</v>
      </c>
      <c r="E30" s="13">
        <v>41662</v>
      </c>
      <c r="F30" s="13">
        <f>'CMP01 Main Air Compressor No.1'!F43</f>
        <v>44544</v>
      </c>
      <c r="G30" s="154"/>
      <c r="H30" s="15">
        <f>DATE(YEAR(F30),MONTH(F30)+3,DAY(F30)-1)</f>
        <v>44633</v>
      </c>
      <c r="I30" s="16">
        <f t="shared" ca="1" si="4"/>
        <v>63</v>
      </c>
      <c r="J30" s="17" t="str">
        <f t="shared" ca="1" si="1"/>
        <v>NOT DUE</v>
      </c>
      <c r="K30" s="31" t="s">
        <v>1803</v>
      </c>
      <c r="L30" s="20"/>
    </row>
    <row r="31" spans="1:12" ht="36" customHeight="1">
      <c r="A31" s="17" t="s">
        <v>3480</v>
      </c>
      <c r="B31" s="31" t="s">
        <v>2355</v>
      </c>
      <c r="C31" s="31"/>
      <c r="D31" s="43" t="s">
        <v>1</v>
      </c>
      <c r="E31" s="13">
        <v>41662</v>
      </c>
      <c r="F31" s="13">
        <f>'CMP01 Main Air Compressor No.1'!F33</f>
        <v>44570</v>
      </c>
      <c r="G31" s="154"/>
      <c r="H31" s="15">
        <f>DATE(YEAR(F31),MONTH(F31),DAY(F31)+1)</f>
        <v>44571</v>
      </c>
      <c r="I31" s="16">
        <f t="shared" ca="1" si="4"/>
        <v>1</v>
      </c>
      <c r="J31" s="17" t="str">
        <f t="shared" ca="1" si="1"/>
        <v>NOT DUE</v>
      </c>
      <c r="K31" s="31" t="s">
        <v>1803</v>
      </c>
      <c r="L31" s="20"/>
    </row>
    <row r="32" spans="1:12" ht="36" customHeight="1">
      <c r="A32" s="17" t="s">
        <v>3481</v>
      </c>
      <c r="B32" s="31" t="s">
        <v>1785</v>
      </c>
      <c r="C32" s="31" t="s">
        <v>1786</v>
      </c>
      <c r="D32" s="43" t="s">
        <v>377</v>
      </c>
      <c r="E32" s="13">
        <v>41662</v>
      </c>
      <c r="F32" s="13">
        <v>44504</v>
      </c>
      <c r="G32" s="154"/>
      <c r="H32" s="15">
        <f t="shared" ref="H32:H37" si="5">DATE(YEAR(F32)+1,MONTH(F32),DAY(F32)-1)</f>
        <v>44868</v>
      </c>
      <c r="I32" s="16">
        <f t="shared" ca="1" si="4"/>
        <v>298</v>
      </c>
      <c r="J32" s="17" t="str">
        <f t="shared" ca="1" si="1"/>
        <v>NOT DUE</v>
      </c>
      <c r="K32" s="31" t="s">
        <v>1803</v>
      </c>
      <c r="L32" s="20"/>
    </row>
    <row r="33" spans="1:12" ht="36" customHeight="1">
      <c r="A33" s="17" t="s">
        <v>3482</v>
      </c>
      <c r="B33" s="31" t="s">
        <v>1787</v>
      </c>
      <c r="C33" s="31" t="s">
        <v>1788</v>
      </c>
      <c r="D33" s="43" t="s">
        <v>377</v>
      </c>
      <c r="E33" s="13">
        <v>41662</v>
      </c>
      <c r="F33" s="13">
        <v>44504</v>
      </c>
      <c r="G33" s="154"/>
      <c r="H33" s="15">
        <f t="shared" si="5"/>
        <v>44868</v>
      </c>
      <c r="I33" s="16">
        <f t="shared" ca="1" si="4"/>
        <v>298</v>
      </c>
      <c r="J33" s="17" t="str">
        <f t="shared" ca="1" si="1"/>
        <v>NOT DUE</v>
      </c>
      <c r="K33" s="31" t="s">
        <v>1804</v>
      </c>
      <c r="L33" s="20"/>
    </row>
    <row r="34" spans="1:12" ht="36" customHeight="1">
      <c r="A34" s="17" t="s">
        <v>3483</v>
      </c>
      <c r="B34" s="31" t="s">
        <v>1789</v>
      </c>
      <c r="C34" s="31" t="s">
        <v>1790</v>
      </c>
      <c r="D34" s="43" t="s">
        <v>377</v>
      </c>
      <c r="E34" s="13">
        <v>41662</v>
      </c>
      <c r="F34" s="13">
        <v>44504</v>
      </c>
      <c r="G34" s="154"/>
      <c r="H34" s="15">
        <f t="shared" si="5"/>
        <v>44868</v>
      </c>
      <c r="I34" s="16">
        <f t="shared" ca="1" si="4"/>
        <v>298</v>
      </c>
      <c r="J34" s="17" t="str">
        <f t="shared" ca="1" si="1"/>
        <v>NOT DUE</v>
      </c>
      <c r="K34" s="31" t="s">
        <v>1804</v>
      </c>
      <c r="L34" s="20"/>
    </row>
    <row r="35" spans="1:12" ht="36" customHeight="1">
      <c r="A35" s="17" t="s">
        <v>3484</v>
      </c>
      <c r="B35" s="31" t="s">
        <v>1791</v>
      </c>
      <c r="C35" s="31" t="s">
        <v>1792</v>
      </c>
      <c r="D35" s="43" t="s">
        <v>377</v>
      </c>
      <c r="E35" s="13">
        <v>41662</v>
      </c>
      <c r="F35" s="13">
        <v>44504</v>
      </c>
      <c r="G35" s="154"/>
      <c r="H35" s="15">
        <f t="shared" si="5"/>
        <v>44868</v>
      </c>
      <c r="I35" s="16">
        <f t="shared" ca="1" si="4"/>
        <v>298</v>
      </c>
      <c r="J35" s="17" t="str">
        <f t="shared" ca="1" si="1"/>
        <v>NOT DUE</v>
      </c>
      <c r="K35" s="31" t="s">
        <v>1804</v>
      </c>
      <c r="L35" s="20"/>
    </row>
    <row r="36" spans="1:12" ht="36" customHeight="1">
      <c r="A36" s="17" t="s">
        <v>3485</v>
      </c>
      <c r="B36" s="31" t="s">
        <v>1793</v>
      </c>
      <c r="C36" s="31" t="s">
        <v>1794</v>
      </c>
      <c r="D36" s="43" t="s">
        <v>377</v>
      </c>
      <c r="E36" s="13">
        <v>41662</v>
      </c>
      <c r="F36" s="13">
        <v>44504</v>
      </c>
      <c r="G36" s="154"/>
      <c r="H36" s="15">
        <f t="shared" si="5"/>
        <v>44868</v>
      </c>
      <c r="I36" s="16">
        <f t="shared" ca="1" si="4"/>
        <v>298</v>
      </c>
      <c r="J36" s="17" t="str">
        <f t="shared" ca="1" si="1"/>
        <v>NOT DUE</v>
      </c>
      <c r="K36" s="31" t="s">
        <v>1805</v>
      </c>
      <c r="L36" s="20"/>
    </row>
    <row r="37" spans="1:12" ht="36" customHeight="1">
      <c r="A37" s="17" t="s">
        <v>3486</v>
      </c>
      <c r="B37" s="31" t="s">
        <v>1806</v>
      </c>
      <c r="C37" s="31" t="s">
        <v>1807</v>
      </c>
      <c r="D37" s="43" t="s">
        <v>377</v>
      </c>
      <c r="E37" s="13">
        <v>41662</v>
      </c>
      <c r="F37" s="13">
        <v>44504</v>
      </c>
      <c r="G37" s="154"/>
      <c r="H37" s="15">
        <f t="shared" si="5"/>
        <v>44868</v>
      </c>
      <c r="I37" s="16">
        <f t="shared" ca="1" si="4"/>
        <v>298</v>
      </c>
      <c r="J37" s="17" t="str">
        <f t="shared" ca="1" si="1"/>
        <v>NOT DUE</v>
      </c>
      <c r="K37" s="31" t="s">
        <v>1805</v>
      </c>
      <c r="L37" s="20"/>
    </row>
    <row r="38" spans="1:12" ht="15.75" customHeight="1">
      <c r="A38"/>
      <c r="C38" s="224"/>
      <c r="D38"/>
    </row>
    <row r="39" spans="1:12">
      <c r="A39"/>
      <c r="C39" s="224"/>
      <c r="D39"/>
    </row>
    <row r="40" spans="1:12">
      <c r="A40"/>
      <c r="C40" s="224"/>
      <c r="D40"/>
    </row>
    <row r="41" spans="1:12">
      <c r="A41"/>
      <c r="B41" s="255" t="s">
        <v>5143</v>
      </c>
      <c r="C41"/>
      <c r="D41" s="255" t="s">
        <v>5144</v>
      </c>
      <c r="H41" s="255" t="s">
        <v>5145</v>
      </c>
    </row>
    <row r="42" spans="1:12">
      <c r="A42"/>
      <c r="C42"/>
      <c r="D42"/>
    </row>
    <row r="43" spans="1:12">
      <c r="A43"/>
      <c r="C43" s="374" t="s">
        <v>5303</v>
      </c>
      <c r="D43"/>
      <c r="E43" s="380" t="s">
        <v>5304</v>
      </c>
      <c r="F43" s="380"/>
      <c r="G43" s="380"/>
      <c r="I43" s="446" t="s">
        <v>5292</v>
      </c>
      <c r="J43" s="446"/>
      <c r="K43" s="446"/>
    </row>
    <row r="44" spans="1:12">
      <c r="A44"/>
      <c r="C44" s="254"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C00000"/>
  </sheetPr>
  <dimension ref="A1:L44"/>
  <sheetViews>
    <sheetView topLeftCell="A43" zoomScaleNormal="100" workbookViewId="0">
      <selection activeCell="G19" sqref="G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2436</v>
      </c>
      <c r="D3" s="384" t="s">
        <v>12</v>
      </c>
      <c r="E3" s="384"/>
      <c r="F3" s="5" t="s">
        <v>3487</v>
      </c>
    </row>
    <row r="4" spans="1:12" ht="18" customHeight="1">
      <c r="A4" s="382" t="s">
        <v>77</v>
      </c>
      <c r="B4" s="382"/>
      <c r="C4" s="37" t="s">
        <v>2435</v>
      </c>
      <c r="D4" s="384" t="s">
        <v>15</v>
      </c>
      <c r="E4" s="384"/>
      <c r="F4" s="6">
        <f>'Running Hours'!B32</f>
        <v>28418</v>
      </c>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3488</v>
      </c>
      <c r="B8" s="31" t="s">
        <v>2384</v>
      </c>
      <c r="C8" s="31" t="s">
        <v>2413</v>
      </c>
      <c r="D8" s="43">
        <v>20000</v>
      </c>
      <c r="E8" s="13">
        <v>41662</v>
      </c>
      <c r="F8" s="13">
        <v>43947</v>
      </c>
      <c r="G8" s="27">
        <v>9336.9</v>
      </c>
      <c r="H8" s="22">
        <f>IF(I8&lt;=20000,$F$5+(I8/24),"error")</f>
        <v>44607.287499999999</v>
      </c>
      <c r="I8" s="23">
        <f t="shared" ref="I8:I19" si="0">D8-($F$4-G8)</f>
        <v>918.90000000000146</v>
      </c>
      <c r="J8" s="17" t="str">
        <f t="shared" ref="J8:J37" si="1">IF(I8="","",IF(I8&lt;0,"OVERDUE","NOT DUE"))</f>
        <v>NOT DUE</v>
      </c>
      <c r="K8" s="31" t="s">
        <v>2430</v>
      </c>
      <c r="L8" s="20"/>
    </row>
    <row r="9" spans="1:12" ht="36" customHeight="1">
      <c r="A9" s="17" t="s">
        <v>3489</v>
      </c>
      <c r="B9" s="31" t="s">
        <v>2340</v>
      </c>
      <c r="C9" s="31" t="s">
        <v>2131</v>
      </c>
      <c r="D9" s="43">
        <v>600</v>
      </c>
      <c r="E9" s="13">
        <v>41662</v>
      </c>
      <c r="F9" s="13">
        <v>44540</v>
      </c>
      <c r="G9" s="27">
        <v>27861.5</v>
      </c>
      <c r="H9" s="22">
        <f>IF(I9&lt;=600,$F$5+(I9/24),"error")</f>
        <v>44570.8125</v>
      </c>
      <c r="I9" s="23">
        <f t="shared" si="0"/>
        <v>43.5</v>
      </c>
      <c r="J9" s="17" t="str">
        <f t="shared" si="1"/>
        <v>NOT DUE</v>
      </c>
      <c r="K9" s="31"/>
      <c r="L9" s="121" t="s">
        <v>4462</v>
      </c>
    </row>
    <row r="10" spans="1:12" ht="36" customHeight="1">
      <c r="A10" s="17" t="s">
        <v>3490</v>
      </c>
      <c r="B10" s="31" t="s">
        <v>2340</v>
      </c>
      <c r="C10" s="31" t="s">
        <v>2414</v>
      </c>
      <c r="D10" s="43">
        <v>8000</v>
      </c>
      <c r="E10" s="13">
        <v>41662</v>
      </c>
      <c r="F10" s="13">
        <v>44407</v>
      </c>
      <c r="G10" s="27">
        <v>26133.599999999999</v>
      </c>
      <c r="H10" s="22">
        <f>IF(I10&lt;=8000,$F$5+(I10/24),"error")</f>
        <v>44807.15</v>
      </c>
      <c r="I10" s="23">
        <f t="shared" si="0"/>
        <v>5715.5999999999985</v>
      </c>
      <c r="J10" s="17" t="str">
        <f t="shared" si="1"/>
        <v>NOT DUE</v>
      </c>
      <c r="K10" s="31"/>
      <c r="L10" s="20"/>
    </row>
    <row r="11" spans="1:12" ht="36" customHeight="1">
      <c r="A11" s="17" t="s">
        <v>3491</v>
      </c>
      <c r="B11" s="31" t="s">
        <v>2340</v>
      </c>
      <c r="C11" s="31" t="s">
        <v>2415</v>
      </c>
      <c r="D11" s="43">
        <v>20000</v>
      </c>
      <c r="E11" s="13">
        <v>41662</v>
      </c>
      <c r="F11" s="13">
        <v>42545</v>
      </c>
      <c r="G11" s="27">
        <v>9336.9</v>
      </c>
      <c r="H11" s="22">
        <f>IF(I11&lt;=20000,$F$5+(I11/24),"error")</f>
        <v>44607.287499999999</v>
      </c>
      <c r="I11" s="23">
        <f t="shared" si="0"/>
        <v>918.90000000000146</v>
      </c>
      <c r="J11" s="17" t="str">
        <f t="shared" si="1"/>
        <v>NOT DUE</v>
      </c>
      <c r="K11" s="31"/>
      <c r="L11" s="20"/>
    </row>
    <row r="12" spans="1:12" ht="36" customHeight="1">
      <c r="A12" s="17" t="s">
        <v>3492</v>
      </c>
      <c r="B12" s="31" t="s">
        <v>2346</v>
      </c>
      <c r="C12" s="31" t="s">
        <v>2416</v>
      </c>
      <c r="D12" s="43">
        <v>8000</v>
      </c>
      <c r="E12" s="13">
        <v>41662</v>
      </c>
      <c r="F12" s="13">
        <v>44407</v>
      </c>
      <c r="G12" s="27">
        <v>26133.599999999999</v>
      </c>
      <c r="H12" s="22">
        <f>IF(I12&lt;=8000,$F$5+(I12/24),"error")</f>
        <v>44807.15</v>
      </c>
      <c r="I12" s="23">
        <f t="shared" si="0"/>
        <v>5715.5999999999985</v>
      </c>
      <c r="J12" s="17" t="str">
        <f t="shared" si="1"/>
        <v>NOT DUE</v>
      </c>
      <c r="K12" s="31" t="s">
        <v>2431</v>
      </c>
      <c r="L12" s="20"/>
    </row>
    <row r="13" spans="1:12" ht="36" customHeight="1">
      <c r="A13" s="17" t="s">
        <v>3493</v>
      </c>
      <c r="B13" s="31" t="s">
        <v>2346</v>
      </c>
      <c r="C13" s="31" t="s">
        <v>2388</v>
      </c>
      <c r="D13" s="43">
        <v>20000</v>
      </c>
      <c r="E13" s="13">
        <v>41662</v>
      </c>
      <c r="F13" s="13">
        <v>42545</v>
      </c>
      <c r="G13" s="27">
        <v>9336.9</v>
      </c>
      <c r="H13" s="22">
        <f>IF(I13&lt;=20000,$F$5+(I13/24),"error")</f>
        <v>44607.287499999999</v>
      </c>
      <c r="I13" s="23">
        <f t="shared" si="0"/>
        <v>918.90000000000146</v>
      </c>
      <c r="J13" s="17" t="str">
        <f t="shared" si="1"/>
        <v>NOT DUE</v>
      </c>
      <c r="K13" s="31"/>
      <c r="L13" s="20"/>
    </row>
    <row r="14" spans="1:12" ht="36" customHeight="1">
      <c r="A14" s="17" t="s">
        <v>3494</v>
      </c>
      <c r="B14" s="31" t="s">
        <v>2417</v>
      </c>
      <c r="C14" s="31" t="s">
        <v>2418</v>
      </c>
      <c r="D14" s="43">
        <v>8000</v>
      </c>
      <c r="E14" s="13">
        <v>41662</v>
      </c>
      <c r="F14" s="13">
        <v>44407</v>
      </c>
      <c r="G14" s="27">
        <v>26133.599999999999</v>
      </c>
      <c r="H14" s="22">
        <f t="shared" ref="H14:H16" si="2">IF(I14&lt;=8000,$F$5+(I14/24),"error")</f>
        <v>44807.15</v>
      </c>
      <c r="I14" s="23">
        <f t="shared" si="0"/>
        <v>5715.5999999999985</v>
      </c>
      <c r="J14" s="17" t="str">
        <f t="shared" si="1"/>
        <v>NOT DUE</v>
      </c>
      <c r="K14" s="31"/>
      <c r="L14" s="20"/>
    </row>
    <row r="15" spans="1:12" ht="36" customHeight="1">
      <c r="A15" s="17" t="s">
        <v>3495</v>
      </c>
      <c r="B15" s="31" t="s">
        <v>2419</v>
      </c>
      <c r="C15" s="31" t="s">
        <v>2420</v>
      </c>
      <c r="D15" s="43">
        <v>8000</v>
      </c>
      <c r="E15" s="13">
        <v>41662</v>
      </c>
      <c r="F15" s="13">
        <v>44407</v>
      </c>
      <c r="G15" s="27">
        <v>26133.599999999999</v>
      </c>
      <c r="H15" s="22">
        <f t="shared" si="2"/>
        <v>44807.15</v>
      </c>
      <c r="I15" s="23">
        <f t="shared" si="0"/>
        <v>5715.5999999999985</v>
      </c>
      <c r="J15" s="17" t="str">
        <f t="shared" si="1"/>
        <v>NOT DUE</v>
      </c>
      <c r="K15" s="31" t="s">
        <v>2431</v>
      </c>
      <c r="L15" s="20"/>
    </row>
    <row r="16" spans="1:12" ht="36" customHeight="1">
      <c r="A16" s="17" t="s">
        <v>3496</v>
      </c>
      <c r="B16" s="31" t="s">
        <v>2421</v>
      </c>
      <c r="C16" s="31" t="s">
        <v>2422</v>
      </c>
      <c r="D16" s="43">
        <v>8000</v>
      </c>
      <c r="E16" s="13">
        <v>41662</v>
      </c>
      <c r="F16" s="13">
        <v>44407</v>
      </c>
      <c r="G16" s="27">
        <v>26133.599999999999</v>
      </c>
      <c r="H16" s="22">
        <f t="shared" si="2"/>
        <v>44807.15</v>
      </c>
      <c r="I16" s="23">
        <f t="shared" si="0"/>
        <v>5715.5999999999985</v>
      </c>
      <c r="J16" s="17" t="str">
        <f t="shared" si="1"/>
        <v>NOT DUE</v>
      </c>
      <c r="K16" s="31" t="s">
        <v>2431</v>
      </c>
      <c r="L16" s="20"/>
    </row>
    <row r="17" spans="1:12" ht="36" customHeight="1">
      <c r="A17" s="17" t="s">
        <v>3497</v>
      </c>
      <c r="B17" s="31" t="s">
        <v>2423</v>
      </c>
      <c r="C17" s="31" t="s">
        <v>2424</v>
      </c>
      <c r="D17" s="43">
        <v>600</v>
      </c>
      <c r="E17" s="13">
        <v>41662</v>
      </c>
      <c r="F17" s="13">
        <v>44540</v>
      </c>
      <c r="G17" s="27">
        <v>27861.5</v>
      </c>
      <c r="H17" s="22">
        <f>IF(I17&lt;=600,$F$5+(I17/24),"error")</f>
        <v>44570.8125</v>
      </c>
      <c r="I17" s="23">
        <f t="shared" si="0"/>
        <v>43.5</v>
      </c>
      <c r="J17" s="17" t="str">
        <f t="shared" si="1"/>
        <v>NOT DUE</v>
      </c>
      <c r="K17" s="31" t="s">
        <v>2432</v>
      </c>
      <c r="L17" s="20"/>
    </row>
    <row r="18" spans="1:12" ht="36" customHeight="1">
      <c r="A18" s="17" t="s">
        <v>3498</v>
      </c>
      <c r="B18" s="31" t="s">
        <v>2425</v>
      </c>
      <c r="C18" s="31" t="s">
        <v>2426</v>
      </c>
      <c r="D18" s="43">
        <v>8000</v>
      </c>
      <c r="E18" s="13">
        <v>41662</v>
      </c>
      <c r="F18" s="13">
        <v>44407</v>
      </c>
      <c r="G18" s="27">
        <v>26133.599999999999</v>
      </c>
      <c r="H18" s="22">
        <f t="shared" ref="H18:H19" si="3">IF(I18&lt;=8000,$F$5+(I18/24),"error")</f>
        <v>44807.15</v>
      </c>
      <c r="I18" s="23">
        <f t="shared" si="0"/>
        <v>5715.5999999999985</v>
      </c>
      <c r="J18" s="17" t="str">
        <f t="shared" si="1"/>
        <v>NOT DUE</v>
      </c>
      <c r="K18" s="31" t="s">
        <v>2431</v>
      </c>
      <c r="L18" s="20"/>
    </row>
    <row r="19" spans="1:12" ht="36" customHeight="1">
      <c r="A19" s="17" t="s">
        <v>3499</v>
      </c>
      <c r="B19" s="31" t="s">
        <v>2398</v>
      </c>
      <c r="C19" s="31" t="s">
        <v>2427</v>
      </c>
      <c r="D19" s="43">
        <v>8000</v>
      </c>
      <c r="E19" s="13">
        <v>41662</v>
      </c>
      <c r="F19" s="13">
        <v>44407</v>
      </c>
      <c r="G19" s="27">
        <v>26133.599999999999</v>
      </c>
      <c r="H19" s="22">
        <f t="shared" si="3"/>
        <v>44807.15</v>
      </c>
      <c r="I19" s="23">
        <f t="shared" si="0"/>
        <v>5715.5999999999985</v>
      </c>
      <c r="J19" s="17" t="str">
        <f t="shared" si="1"/>
        <v>NOT DUE</v>
      </c>
      <c r="K19" s="31"/>
      <c r="L19" s="20"/>
    </row>
    <row r="20" spans="1:12" ht="36" customHeight="1">
      <c r="A20" s="17" t="s">
        <v>3500</v>
      </c>
      <c r="B20" s="31" t="s">
        <v>1765</v>
      </c>
      <c r="C20" s="31" t="s">
        <v>1766</v>
      </c>
      <c r="D20" s="43" t="s">
        <v>1</v>
      </c>
      <c r="E20" s="13">
        <v>41662</v>
      </c>
      <c r="F20" s="13">
        <f>'CMP01 Main Air Compressor No.1'!F33</f>
        <v>44570</v>
      </c>
      <c r="G20" s="154"/>
      <c r="H20" s="15">
        <f>DATE(YEAR(F20),MONTH(F20),DAY(F20)+1)</f>
        <v>44571</v>
      </c>
      <c r="I20" s="16">
        <f t="shared" ref="I20:I37" ca="1" si="4">IF(ISBLANK(H20),"",H20-DATE(YEAR(NOW()),MONTH(NOW()),DAY(NOW())))</f>
        <v>1</v>
      </c>
      <c r="J20" s="17" t="str">
        <f t="shared" ca="1" si="1"/>
        <v>NOT DUE</v>
      </c>
      <c r="K20" s="31" t="s">
        <v>1797</v>
      </c>
      <c r="L20" s="20"/>
    </row>
    <row r="21" spans="1:12" ht="36" customHeight="1">
      <c r="A21" s="17" t="s">
        <v>3501</v>
      </c>
      <c r="B21" s="31" t="s">
        <v>1767</v>
      </c>
      <c r="C21" s="31" t="s">
        <v>1768</v>
      </c>
      <c r="D21" s="43" t="s">
        <v>1</v>
      </c>
      <c r="E21" s="13">
        <v>41662</v>
      </c>
      <c r="F21" s="13">
        <f>'CMP01 Main Air Compressor No.1'!F34</f>
        <v>44570</v>
      </c>
      <c r="G21" s="154"/>
      <c r="H21" s="15">
        <f>DATE(YEAR(F21),MONTH(F21),DAY(F21)+1)</f>
        <v>44571</v>
      </c>
      <c r="I21" s="16">
        <f t="shared" ca="1" si="4"/>
        <v>1</v>
      </c>
      <c r="J21" s="17" t="str">
        <f t="shared" ca="1" si="1"/>
        <v>NOT DUE</v>
      </c>
      <c r="K21" s="31" t="s">
        <v>1798</v>
      </c>
      <c r="L21" s="20"/>
    </row>
    <row r="22" spans="1:12" ht="36" customHeight="1">
      <c r="A22" s="17" t="s">
        <v>3502</v>
      </c>
      <c r="B22" s="31" t="s">
        <v>1769</v>
      </c>
      <c r="C22" s="31" t="s">
        <v>1770</v>
      </c>
      <c r="D22" s="43" t="s">
        <v>1</v>
      </c>
      <c r="E22" s="13">
        <v>41662</v>
      </c>
      <c r="F22" s="13">
        <f>'CMP01 Main Air Compressor No.1'!F35</f>
        <v>44570</v>
      </c>
      <c r="G22" s="154"/>
      <c r="H22" s="15">
        <f>DATE(YEAR(F22),MONTH(F22),DAY(F22)+1)</f>
        <v>44571</v>
      </c>
      <c r="I22" s="16">
        <f t="shared" ca="1" si="4"/>
        <v>1</v>
      </c>
      <c r="J22" s="17" t="str">
        <f t="shared" ca="1" si="1"/>
        <v>NOT DUE</v>
      </c>
      <c r="K22" s="31" t="s">
        <v>1799</v>
      </c>
      <c r="L22" s="20"/>
    </row>
    <row r="23" spans="1:12" ht="36" customHeight="1">
      <c r="A23" s="17" t="s">
        <v>3503</v>
      </c>
      <c r="B23" s="31" t="s">
        <v>1771</v>
      </c>
      <c r="C23" s="31" t="s">
        <v>1772</v>
      </c>
      <c r="D23" s="43" t="s">
        <v>4</v>
      </c>
      <c r="E23" s="13">
        <v>41662</v>
      </c>
      <c r="F23" s="13">
        <f>'CMP01 Main Air Compressor No.1'!F36</f>
        <v>44569</v>
      </c>
      <c r="G23" s="154"/>
      <c r="H23" s="15">
        <f>EDATE(F23-1,1)</f>
        <v>44599</v>
      </c>
      <c r="I23" s="16">
        <f t="shared" ca="1" si="4"/>
        <v>29</v>
      </c>
      <c r="J23" s="17" t="str">
        <f t="shared" ca="1" si="1"/>
        <v>NOT DUE</v>
      </c>
      <c r="K23" s="31" t="s">
        <v>1800</v>
      </c>
      <c r="L23" s="20"/>
    </row>
    <row r="24" spans="1:12" ht="36" customHeight="1">
      <c r="A24" s="17" t="s">
        <v>3504</v>
      </c>
      <c r="B24" s="31" t="s">
        <v>1773</v>
      </c>
      <c r="C24" s="31" t="s">
        <v>1774</v>
      </c>
      <c r="D24" s="43" t="s">
        <v>1</v>
      </c>
      <c r="E24" s="13">
        <v>41662</v>
      </c>
      <c r="F24" s="13">
        <f>'CMP01 Main Air Compressor No.1'!F37</f>
        <v>44570</v>
      </c>
      <c r="G24" s="154"/>
      <c r="H24" s="15">
        <f>DATE(YEAR(F24),MONTH(F24),DAY(F24)+1)</f>
        <v>44571</v>
      </c>
      <c r="I24" s="16">
        <f t="shared" ca="1" si="4"/>
        <v>1</v>
      </c>
      <c r="J24" s="17" t="str">
        <f t="shared" ca="1" si="1"/>
        <v>NOT DUE</v>
      </c>
      <c r="K24" s="31" t="s">
        <v>1801</v>
      </c>
      <c r="L24" s="20"/>
    </row>
    <row r="25" spans="1:12" ht="36" customHeight="1">
      <c r="A25" s="17" t="s">
        <v>3505</v>
      </c>
      <c r="B25" s="31" t="s">
        <v>1775</v>
      </c>
      <c r="C25" s="31" t="s">
        <v>1776</v>
      </c>
      <c r="D25" s="43" t="s">
        <v>1</v>
      </c>
      <c r="E25" s="13">
        <v>41662</v>
      </c>
      <c r="F25" s="13">
        <f>'CMP01 Main Air Compressor No.1'!F38</f>
        <v>44570</v>
      </c>
      <c r="G25" s="154"/>
      <c r="H25" s="15">
        <f>DATE(YEAR(F25),MONTH(F25),DAY(F25)+1)</f>
        <v>44571</v>
      </c>
      <c r="I25" s="16">
        <f t="shared" ca="1" si="4"/>
        <v>1</v>
      </c>
      <c r="J25" s="17" t="str">
        <f t="shared" ca="1" si="1"/>
        <v>NOT DUE</v>
      </c>
      <c r="K25" s="31" t="s">
        <v>1802</v>
      </c>
      <c r="L25" s="20"/>
    </row>
    <row r="26" spans="1:12" ht="36" customHeight="1">
      <c r="A26" s="17" t="s">
        <v>3506</v>
      </c>
      <c r="B26" s="31" t="s">
        <v>1777</v>
      </c>
      <c r="C26" s="31" t="s">
        <v>1778</v>
      </c>
      <c r="D26" s="43" t="s">
        <v>1</v>
      </c>
      <c r="E26" s="13">
        <v>41662</v>
      </c>
      <c r="F26" s="13">
        <f>'CMP01 Main Air Compressor No.1'!F39</f>
        <v>44570</v>
      </c>
      <c r="G26" s="154"/>
      <c r="H26" s="15">
        <f>DATE(YEAR(F26),MONTH(F26),DAY(F26)+1)</f>
        <v>44571</v>
      </c>
      <c r="I26" s="16">
        <f t="shared" ca="1" si="4"/>
        <v>1</v>
      </c>
      <c r="J26" s="17" t="str">
        <f t="shared" ca="1" si="1"/>
        <v>NOT DUE</v>
      </c>
      <c r="K26" s="31" t="s">
        <v>1802</v>
      </c>
      <c r="L26" s="20"/>
    </row>
    <row r="27" spans="1:12" ht="36" customHeight="1">
      <c r="A27" s="17" t="s">
        <v>3507</v>
      </c>
      <c r="B27" s="31" t="s">
        <v>1779</v>
      </c>
      <c r="C27" s="31" t="s">
        <v>1766</v>
      </c>
      <c r="D27" s="43" t="s">
        <v>1</v>
      </c>
      <c r="E27" s="13">
        <v>41662</v>
      </c>
      <c r="F27" s="13">
        <f>'CMP01 Main Air Compressor No.1'!F40</f>
        <v>44570</v>
      </c>
      <c r="G27" s="154"/>
      <c r="H27" s="15">
        <f>DATE(YEAR(F27),MONTH(F27),DAY(F27)+1)</f>
        <v>44571</v>
      </c>
      <c r="I27" s="16">
        <f t="shared" ca="1" si="4"/>
        <v>1</v>
      </c>
      <c r="J27" s="17" t="str">
        <f t="shared" ca="1" si="1"/>
        <v>NOT DUE</v>
      </c>
      <c r="K27" s="31" t="s">
        <v>1802</v>
      </c>
      <c r="L27" s="20"/>
    </row>
    <row r="28" spans="1:12" ht="36" customHeight="1">
      <c r="A28" s="17" t="s">
        <v>3508</v>
      </c>
      <c r="B28" s="31" t="s">
        <v>1780</v>
      </c>
      <c r="C28" s="31" t="s">
        <v>1781</v>
      </c>
      <c r="D28" s="43" t="s">
        <v>0</v>
      </c>
      <c r="E28" s="13">
        <v>41662</v>
      </c>
      <c r="F28" s="13">
        <f>'CMP01 Main Air Compressor No.1'!F43</f>
        <v>44544</v>
      </c>
      <c r="G28" s="154"/>
      <c r="H28" s="15">
        <f>DATE(YEAR(F28),MONTH(F28)+3,DAY(F28)-1)</f>
        <v>44633</v>
      </c>
      <c r="I28" s="16">
        <f t="shared" ca="1" si="4"/>
        <v>63</v>
      </c>
      <c r="J28" s="17" t="str">
        <f t="shared" ca="1" si="1"/>
        <v>NOT DUE</v>
      </c>
      <c r="K28" s="31" t="s">
        <v>1802</v>
      </c>
      <c r="L28" s="20"/>
    </row>
    <row r="29" spans="1:12" ht="36" customHeight="1">
      <c r="A29" s="17" t="s">
        <v>3509</v>
      </c>
      <c r="B29" s="31" t="s">
        <v>1782</v>
      </c>
      <c r="C29" s="31"/>
      <c r="D29" s="43" t="s">
        <v>4</v>
      </c>
      <c r="E29" s="13">
        <v>41662</v>
      </c>
      <c r="F29" s="13">
        <f>'CMP01 Main Air Compressor No.1'!F36</f>
        <v>44569</v>
      </c>
      <c r="G29" s="154"/>
      <c r="H29" s="15">
        <f>EDATE(F29-1,1)</f>
        <v>44599</v>
      </c>
      <c r="I29" s="16">
        <f t="shared" ca="1" si="4"/>
        <v>29</v>
      </c>
      <c r="J29" s="17" t="str">
        <f t="shared" ca="1" si="1"/>
        <v>NOT DUE</v>
      </c>
      <c r="K29" s="31"/>
      <c r="L29" s="20"/>
    </row>
    <row r="30" spans="1:12" ht="36" customHeight="1">
      <c r="A30" s="17" t="s">
        <v>3510</v>
      </c>
      <c r="B30" s="31" t="s">
        <v>1783</v>
      </c>
      <c r="C30" s="31" t="s">
        <v>1784</v>
      </c>
      <c r="D30" s="43" t="s">
        <v>0</v>
      </c>
      <c r="E30" s="13">
        <v>41662</v>
      </c>
      <c r="F30" s="13">
        <f>'CMP01 Main Air Compressor No.1'!F43</f>
        <v>44544</v>
      </c>
      <c r="G30" s="154"/>
      <c r="H30" s="15">
        <f>DATE(YEAR(F30),MONTH(F30)+3,DAY(F30)-1)</f>
        <v>44633</v>
      </c>
      <c r="I30" s="16">
        <f t="shared" ca="1" si="4"/>
        <v>63</v>
      </c>
      <c r="J30" s="17" t="str">
        <f t="shared" ca="1" si="1"/>
        <v>NOT DUE</v>
      </c>
      <c r="K30" s="31" t="s">
        <v>1803</v>
      </c>
      <c r="L30" s="20"/>
    </row>
    <row r="31" spans="1:12" ht="36" customHeight="1">
      <c r="A31" s="17" t="s">
        <v>3511</v>
      </c>
      <c r="B31" s="31" t="s">
        <v>2355</v>
      </c>
      <c r="C31" s="31"/>
      <c r="D31" s="43" t="s">
        <v>1</v>
      </c>
      <c r="E31" s="13">
        <v>41662</v>
      </c>
      <c r="F31" s="13">
        <f>'CMP01 Main Air Compressor No.1'!F33</f>
        <v>44570</v>
      </c>
      <c r="G31" s="154"/>
      <c r="H31" s="15">
        <f>DATE(YEAR(F31),MONTH(F31),DAY(F31)+1)</f>
        <v>44571</v>
      </c>
      <c r="I31" s="16">
        <f t="shared" ca="1" si="4"/>
        <v>1</v>
      </c>
      <c r="J31" s="17" t="str">
        <f t="shared" ca="1" si="1"/>
        <v>NOT DUE</v>
      </c>
      <c r="K31" s="31" t="s">
        <v>1803</v>
      </c>
      <c r="L31" s="20"/>
    </row>
    <row r="32" spans="1:12" ht="36" customHeight="1">
      <c r="A32" s="17" t="s">
        <v>3512</v>
      </c>
      <c r="B32" s="31" t="s">
        <v>1785</v>
      </c>
      <c r="C32" s="31" t="s">
        <v>1786</v>
      </c>
      <c r="D32" s="43" t="s">
        <v>377</v>
      </c>
      <c r="E32" s="13">
        <v>41662</v>
      </c>
      <c r="F32" s="13">
        <v>44449</v>
      </c>
      <c r="G32" s="154"/>
      <c r="H32" s="15">
        <f t="shared" ref="H32:H37" si="5">DATE(YEAR(F32)+1,MONTH(F32),DAY(F32)-1)</f>
        <v>44813</v>
      </c>
      <c r="I32" s="16">
        <f t="shared" ca="1" si="4"/>
        <v>243</v>
      </c>
      <c r="J32" s="17" t="str">
        <f t="shared" ca="1" si="1"/>
        <v>NOT DUE</v>
      </c>
      <c r="K32" s="31" t="s">
        <v>1803</v>
      </c>
      <c r="L32" s="20"/>
    </row>
    <row r="33" spans="1:12" ht="36" customHeight="1">
      <c r="A33" s="17" t="s">
        <v>3513</v>
      </c>
      <c r="B33" s="31" t="s">
        <v>1787</v>
      </c>
      <c r="C33" s="31" t="s">
        <v>1788</v>
      </c>
      <c r="D33" s="43" t="s">
        <v>377</v>
      </c>
      <c r="E33" s="13">
        <v>41662</v>
      </c>
      <c r="F33" s="13">
        <v>44449</v>
      </c>
      <c r="G33" s="154"/>
      <c r="H33" s="15">
        <f t="shared" si="5"/>
        <v>44813</v>
      </c>
      <c r="I33" s="16">
        <f t="shared" ca="1" si="4"/>
        <v>243</v>
      </c>
      <c r="J33" s="17" t="str">
        <f t="shared" ca="1" si="1"/>
        <v>NOT DUE</v>
      </c>
      <c r="K33" s="31" t="s">
        <v>1804</v>
      </c>
      <c r="L33" s="20"/>
    </row>
    <row r="34" spans="1:12" ht="36" customHeight="1">
      <c r="A34" s="17" t="s">
        <v>3514</v>
      </c>
      <c r="B34" s="31" t="s">
        <v>1789</v>
      </c>
      <c r="C34" s="31" t="s">
        <v>1790</v>
      </c>
      <c r="D34" s="43" t="s">
        <v>377</v>
      </c>
      <c r="E34" s="13">
        <v>41662</v>
      </c>
      <c r="F34" s="13">
        <v>44449</v>
      </c>
      <c r="G34" s="154"/>
      <c r="H34" s="15">
        <f t="shared" si="5"/>
        <v>44813</v>
      </c>
      <c r="I34" s="16">
        <f t="shared" ca="1" si="4"/>
        <v>243</v>
      </c>
      <c r="J34" s="17" t="str">
        <f t="shared" ca="1" si="1"/>
        <v>NOT DUE</v>
      </c>
      <c r="K34" s="31" t="s">
        <v>1804</v>
      </c>
      <c r="L34" s="20"/>
    </row>
    <row r="35" spans="1:12" ht="36" customHeight="1">
      <c r="A35" s="17" t="s">
        <v>3515</v>
      </c>
      <c r="B35" s="31" t="s">
        <v>1791</v>
      </c>
      <c r="C35" s="31" t="s">
        <v>1792</v>
      </c>
      <c r="D35" s="43" t="s">
        <v>377</v>
      </c>
      <c r="E35" s="13">
        <v>41662</v>
      </c>
      <c r="F35" s="13">
        <v>44449</v>
      </c>
      <c r="G35" s="154"/>
      <c r="H35" s="15">
        <f t="shared" si="5"/>
        <v>44813</v>
      </c>
      <c r="I35" s="16">
        <f t="shared" ca="1" si="4"/>
        <v>243</v>
      </c>
      <c r="J35" s="17" t="str">
        <f t="shared" ca="1" si="1"/>
        <v>NOT DUE</v>
      </c>
      <c r="K35" s="31" t="s">
        <v>1804</v>
      </c>
      <c r="L35" s="20"/>
    </row>
    <row r="36" spans="1:12" ht="36" customHeight="1">
      <c r="A36" s="17" t="s">
        <v>3516</v>
      </c>
      <c r="B36" s="31" t="s">
        <v>1793</v>
      </c>
      <c r="C36" s="31" t="s">
        <v>1794</v>
      </c>
      <c r="D36" s="43" t="s">
        <v>377</v>
      </c>
      <c r="E36" s="13">
        <v>41662</v>
      </c>
      <c r="F36" s="13">
        <v>44449</v>
      </c>
      <c r="G36" s="154"/>
      <c r="H36" s="15">
        <f t="shared" si="5"/>
        <v>44813</v>
      </c>
      <c r="I36" s="16">
        <f t="shared" ca="1" si="4"/>
        <v>243</v>
      </c>
      <c r="J36" s="17" t="str">
        <f t="shared" ca="1" si="1"/>
        <v>NOT DUE</v>
      </c>
      <c r="K36" s="31" t="s">
        <v>1805</v>
      </c>
      <c r="L36" s="20"/>
    </row>
    <row r="37" spans="1:12" ht="36" customHeight="1">
      <c r="A37" s="17" t="s">
        <v>3517</v>
      </c>
      <c r="B37" s="31" t="s">
        <v>1806</v>
      </c>
      <c r="C37" s="31" t="s">
        <v>1807</v>
      </c>
      <c r="D37" s="43" t="s">
        <v>377</v>
      </c>
      <c r="E37" s="13">
        <v>41662</v>
      </c>
      <c r="F37" s="13">
        <v>44449</v>
      </c>
      <c r="G37" s="154"/>
      <c r="H37" s="15">
        <f t="shared" si="5"/>
        <v>44813</v>
      </c>
      <c r="I37" s="16">
        <f t="shared" ca="1" si="4"/>
        <v>243</v>
      </c>
      <c r="J37" s="17" t="str">
        <f t="shared" ca="1" si="1"/>
        <v>NOT DUE</v>
      </c>
      <c r="K37" s="31" t="s">
        <v>1805</v>
      </c>
      <c r="L37" s="20"/>
    </row>
    <row r="38" spans="1:12" ht="15.75" customHeight="1">
      <c r="A38"/>
      <c r="C38" s="224"/>
      <c r="D38"/>
    </row>
    <row r="39" spans="1:12">
      <c r="A39"/>
      <c r="C39" s="224"/>
      <c r="D39"/>
    </row>
    <row r="40" spans="1:12">
      <c r="A40"/>
      <c r="C40" s="224"/>
      <c r="D40"/>
    </row>
    <row r="41" spans="1:12">
      <c r="A41"/>
      <c r="B41" s="255" t="s">
        <v>5143</v>
      </c>
      <c r="C41"/>
      <c r="D41" s="255" t="s">
        <v>5144</v>
      </c>
      <c r="H41" s="255" t="s">
        <v>5145</v>
      </c>
    </row>
    <row r="42" spans="1:12">
      <c r="A42"/>
      <c r="C42"/>
      <c r="D42"/>
    </row>
    <row r="43" spans="1:12">
      <c r="A43"/>
      <c r="C43" s="374" t="s">
        <v>5303</v>
      </c>
      <c r="D43"/>
      <c r="E43" s="380" t="s">
        <v>5304</v>
      </c>
      <c r="F43" s="380"/>
      <c r="G43" s="380"/>
      <c r="I43" s="446" t="s">
        <v>5292</v>
      </c>
      <c r="J43" s="446"/>
      <c r="K43" s="446"/>
    </row>
    <row r="44" spans="1:12">
      <c r="A44"/>
      <c r="C44" s="254"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6"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C00000"/>
  </sheetPr>
  <dimension ref="A1:L43"/>
  <sheetViews>
    <sheetView topLeftCell="A16" zoomScale="85" zoomScaleNormal="85" workbookViewId="0">
      <selection activeCell="L18" sqref="L18"/>
    </sheetView>
  </sheetViews>
  <sheetFormatPr defaultRowHeight="15"/>
  <cols>
    <col min="1" max="1" width="10.7109375" style="45" customWidth="1"/>
    <col min="2" max="2" width="20.7109375" customWidth="1"/>
    <col min="3" max="3" width="41.28515625" style="39" customWidth="1"/>
    <col min="4" max="4" width="11.7109375" style="49" customWidth="1"/>
    <col min="5" max="6" width="12.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2437</v>
      </c>
      <c r="D3" s="384" t="s">
        <v>12</v>
      </c>
      <c r="E3" s="384"/>
      <c r="F3" s="5" t="s">
        <v>3396</v>
      </c>
    </row>
    <row r="4" spans="1:12" ht="18" customHeight="1">
      <c r="A4" s="382" t="s">
        <v>77</v>
      </c>
      <c r="B4" s="382"/>
      <c r="C4" s="37" t="s">
        <v>2458</v>
      </c>
      <c r="D4" s="384" t="s">
        <v>15</v>
      </c>
      <c r="E4" s="384"/>
      <c r="F4" s="6">
        <f>'Running Hours'!B27</f>
        <v>34380.199999999997</v>
      </c>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3397</v>
      </c>
      <c r="B8" s="31" t="s">
        <v>2384</v>
      </c>
      <c r="C8" s="31" t="s">
        <v>2438</v>
      </c>
      <c r="D8" s="43">
        <v>20000</v>
      </c>
      <c r="E8" s="13">
        <v>41662</v>
      </c>
      <c r="F8" s="13">
        <v>43404</v>
      </c>
      <c r="G8" s="27">
        <v>20000</v>
      </c>
      <c r="H8" s="22">
        <f>IF(I8&lt;=20000,$F$5+(I8/24),"error")</f>
        <v>44803.158333333333</v>
      </c>
      <c r="I8" s="23">
        <f t="shared" ref="I8:I18" si="0">D8-($F$4-G8)</f>
        <v>5619.8000000000029</v>
      </c>
      <c r="J8" s="17" t="str">
        <f t="shared" ref="J8:J36" si="1">IF(I8="","",IF(I8&lt;0,"OVERDUE","NOT DUE"))</f>
        <v>NOT DUE</v>
      </c>
      <c r="K8" s="31" t="s">
        <v>2451</v>
      </c>
      <c r="L8" s="20"/>
    </row>
    <row r="9" spans="1:12" ht="36" customHeight="1">
      <c r="A9" s="17" t="s">
        <v>3398</v>
      </c>
      <c r="B9" s="31" t="s">
        <v>2439</v>
      </c>
      <c r="C9" s="31" t="s">
        <v>2440</v>
      </c>
      <c r="D9" s="43">
        <v>8000</v>
      </c>
      <c r="E9" s="13">
        <v>41662</v>
      </c>
      <c r="F9" s="13">
        <v>44025</v>
      </c>
      <c r="G9" s="27">
        <v>26123</v>
      </c>
      <c r="H9" s="22">
        <f>IF(I9&lt;=8000,$F$5+(I9/24),"error")</f>
        <v>44558.283333333333</v>
      </c>
      <c r="I9" s="23">
        <f t="shared" si="0"/>
        <v>-257.19999999999709</v>
      </c>
      <c r="J9" s="17" t="str">
        <f t="shared" si="1"/>
        <v>OVERDUE</v>
      </c>
      <c r="K9" s="31" t="s">
        <v>2452</v>
      </c>
      <c r="L9" s="20" t="s">
        <v>5314</v>
      </c>
    </row>
    <row r="10" spans="1:12" ht="36" customHeight="1">
      <c r="A10" s="17" t="s">
        <v>3399</v>
      </c>
      <c r="B10" s="31" t="s">
        <v>2389</v>
      </c>
      <c r="C10" s="31" t="s">
        <v>2441</v>
      </c>
      <c r="D10" s="43">
        <v>2000</v>
      </c>
      <c r="E10" s="13">
        <v>41662</v>
      </c>
      <c r="F10" s="13">
        <v>44368</v>
      </c>
      <c r="G10" s="27">
        <v>32789</v>
      </c>
      <c r="H10" s="22">
        <f>IF(I10&lt;=2000,$F$5+(I10/24),"error")</f>
        <v>44586.033333333333</v>
      </c>
      <c r="I10" s="23">
        <f t="shared" si="0"/>
        <v>408.80000000000291</v>
      </c>
      <c r="J10" s="17" t="str">
        <f t="shared" si="1"/>
        <v>NOT DUE</v>
      </c>
      <c r="K10" s="31"/>
      <c r="L10" s="121"/>
    </row>
    <row r="11" spans="1:12" ht="36" customHeight="1">
      <c r="A11" s="17" t="s">
        <v>3400</v>
      </c>
      <c r="B11" s="31" t="s">
        <v>2389</v>
      </c>
      <c r="C11" s="31" t="s">
        <v>2442</v>
      </c>
      <c r="D11" s="43">
        <v>8000</v>
      </c>
      <c r="E11" s="13">
        <v>41662</v>
      </c>
      <c r="F11" s="13">
        <v>44025</v>
      </c>
      <c r="G11" s="27">
        <v>26123</v>
      </c>
      <c r="H11" s="22">
        <f>IF(I11&lt;=8000,$F$5+(I11/24),"error")</f>
        <v>44558.283333333333</v>
      </c>
      <c r="I11" s="23">
        <f t="shared" si="0"/>
        <v>-257.19999999999709</v>
      </c>
      <c r="J11" s="17" t="str">
        <f t="shared" si="1"/>
        <v>OVERDUE</v>
      </c>
      <c r="K11" s="31"/>
      <c r="L11" s="20" t="s">
        <v>5314</v>
      </c>
    </row>
    <row r="12" spans="1:12" ht="36" customHeight="1">
      <c r="A12" s="17" t="s">
        <v>3401</v>
      </c>
      <c r="B12" s="31" t="s">
        <v>2343</v>
      </c>
      <c r="C12" s="31" t="s">
        <v>2443</v>
      </c>
      <c r="D12" s="43">
        <v>20000</v>
      </c>
      <c r="E12" s="13">
        <v>41662</v>
      </c>
      <c r="F12" s="13">
        <v>43404</v>
      </c>
      <c r="G12" s="27">
        <v>20000</v>
      </c>
      <c r="H12" s="22">
        <f>IF(I12&lt;=20000,$F$5+(I12/24),"error")</f>
        <v>44803.158333333333</v>
      </c>
      <c r="I12" s="23">
        <f t="shared" si="0"/>
        <v>5619.8000000000029</v>
      </c>
      <c r="J12" s="17" t="str">
        <f t="shared" si="1"/>
        <v>NOT DUE</v>
      </c>
      <c r="K12" s="31"/>
      <c r="L12" s="20"/>
    </row>
    <row r="13" spans="1:12" ht="36" customHeight="1">
      <c r="A13" s="17" t="s">
        <v>3402</v>
      </c>
      <c r="B13" s="31" t="s">
        <v>2444</v>
      </c>
      <c r="C13" s="31" t="s">
        <v>2440</v>
      </c>
      <c r="D13" s="43">
        <v>8000</v>
      </c>
      <c r="E13" s="13">
        <v>41662</v>
      </c>
      <c r="F13" s="13">
        <v>44025</v>
      </c>
      <c r="G13" s="27">
        <v>26123</v>
      </c>
      <c r="H13" s="22">
        <f t="shared" ref="H13:H14" si="2">IF(I13&lt;=8000,$F$5+(I13/24),"error")</f>
        <v>44558.283333333333</v>
      </c>
      <c r="I13" s="23">
        <f t="shared" si="0"/>
        <v>-257.19999999999709</v>
      </c>
      <c r="J13" s="17" t="str">
        <f t="shared" si="1"/>
        <v>OVERDUE</v>
      </c>
      <c r="K13" s="31" t="s">
        <v>2453</v>
      </c>
      <c r="L13" s="20" t="s">
        <v>5314</v>
      </c>
    </row>
    <row r="14" spans="1:12" ht="36" customHeight="1">
      <c r="A14" s="17" t="s">
        <v>3403</v>
      </c>
      <c r="B14" s="31" t="s">
        <v>2346</v>
      </c>
      <c r="C14" s="31" t="s">
        <v>2445</v>
      </c>
      <c r="D14" s="43">
        <v>8000</v>
      </c>
      <c r="E14" s="13">
        <v>41662</v>
      </c>
      <c r="F14" s="13">
        <v>44025</v>
      </c>
      <c r="G14" s="27">
        <v>26123</v>
      </c>
      <c r="H14" s="22">
        <f t="shared" si="2"/>
        <v>44558.283333333333</v>
      </c>
      <c r="I14" s="23">
        <f t="shared" si="0"/>
        <v>-257.19999999999709</v>
      </c>
      <c r="J14" s="17" t="str">
        <f t="shared" si="1"/>
        <v>OVERDUE</v>
      </c>
      <c r="K14" s="31" t="s">
        <v>2454</v>
      </c>
      <c r="L14" s="20" t="s">
        <v>5314</v>
      </c>
    </row>
    <row r="15" spans="1:12" ht="36" customHeight="1">
      <c r="A15" s="17" t="s">
        <v>3404</v>
      </c>
      <c r="B15" s="31" t="s">
        <v>2346</v>
      </c>
      <c r="C15" s="31" t="s">
        <v>2446</v>
      </c>
      <c r="D15" s="43">
        <v>20000</v>
      </c>
      <c r="E15" s="13">
        <v>41662</v>
      </c>
      <c r="F15" s="13">
        <v>43404</v>
      </c>
      <c r="G15" s="27">
        <v>20000</v>
      </c>
      <c r="H15" s="22">
        <f t="shared" ref="H15:H17" si="3">IF(I15&lt;=20000,$F$5+(I15/24),"error")</f>
        <v>44803.158333333333</v>
      </c>
      <c r="I15" s="23">
        <f t="shared" si="0"/>
        <v>5619.8000000000029</v>
      </c>
      <c r="J15" s="17" t="str">
        <f t="shared" si="1"/>
        <v>NOT DUE</v>
      </c>
      <c r="K15" s="31"/>
      <c r="L15" s="20"/>
    </row>
    <row r="16" spans="1:12" ht="36" customHeight="1">
      <c r="A16" s="17" t="s">
        <v>3405</v>
      </c>
      <c r="B16" s="31" t="s">
        <v>1963</v>
      </c>
      <c r="C16" s="31" t="s">
        <v>2447</v>
      </c>
      <c r="D16" s="43">
        <v>20000</v>
      </c>
      <c r="E16" s="13">
        <v>41662</v>
      </c>
      <c r="F16" s="13">
        <v>43404</v>
      </c>
      <c r="G16" s="27">
        <v>20000</v>
      </c>
      <c r="H16" s="22">
        <f t="shared" si="3"/>
        <v>44803.158333333333</v>
      </c>
      <c r="I16" s="23">
        <f t="shared" si="0"/>
        <v>5619.8000000000029</v>
      </c>
      <c r="J16" s="17" t="str">
        <f t="shared" si="1"/>
        <v>NOT DUE</v>
      </c>
      <c r="K16" s="31" t="s">
        <v>2455</v>
      </c>
      <c r="L16" s="20"/>
    </row>
    <row r="17" spans="1:12" ht="36" customHeight="1">
      <c r="A17" s="17" t="s">
        <v>3406</v>
      </c>
      <c r="B17" s="31" t="s">
        <v>2349</v>
      </c>
      <c r="C17" s="31" t="s">
        <v>2448</v>
      </c>
      <c r="D17" s="43">
        <v>20000</v>
      </c>
      <c r="E17" s="13">
        <v>41662</v>
      </c>
      <c r="F17" s="13">
        <v>43404</v>
      </c>
      <c r="G17" s="27">
        <v>20000</v>
      </c>
      <c r="H17" s="22">
        <f t="shared" si="3"/>
        <v>44803.158333333333</v>
      </c>
      <c r="I17" s="23">
        <f t="shared" si="0"/>
        <v>5619.8000000000029</v>
      </c>
      <c r="J17" s="17" t="str">
        <f t="shared" si="1"/>
        <v>NOT DUE</v>
      </c>
      <c r="K17" s="31" t="s">
        <v>2456</v>
      </c>
      <c r="L17" s="20"/>
    </row>
    <row r="18" spans="1:12" ht="36" customHeight="1">
      <c r="A18" s="17" t="s">
        <v>3407</v>
      </c>
      <c r="B18" s="31" t="s">
        <v>2449</v>
      </c>
      <c r="C18" s="31" t="s">
        <v>2450</v>
      </c>
      <c r="D18" s="43">
        <v>8000</v>
      </c>
      <c r="E18" s="13">
        <v>41662</v>
      </c>
      <c r="F18" s="13">
        <v>44025</v>
      </c>
      <c r="G18" s="27">
        <v>26123</v>
      </c>
      <c r="H18" s="22">
        <f>IF(I18&lt;=8000,$F$5+(I18/24),"error")</f>
        <v>44558.283333333333</v>
      </c>
      <c r="I18" s="23">
        <f t="shared" si="0"/>
        <v>-257.19999999999709</v>
      </c>
      <c r="J18" s="17" t="str">
        <f t="shared" si="1"/>
        <v>OVERDUE</v>
      </c>
      <c r="K18" s="31" t="s">
        <v>2457</v>
      </c>
      <c r="L18" s="20" t="s">
        <v>5314</v>
      </c>
    </row>
    <row r="19" spans="1:12" ht="36" customHeight="1">
      <c r="A19" s="17" t="s">
        <v>3408</v>
      </c>
      <c r="B19" s="31" t="s">
        <v>1765</v>
      </c>
      <c r="C19" s="31" t="s">
        <v>1766</v>
      </c>
      <c r="D19" s="43" t="s">
        <v>1</v>
      </c>
      <c r="E19" s="13">
        <v>41662</v>
      </c>
      <c r="F19" s="13">
        <f>'CMP01 Main Air Compressor No.1'!F33</f>
        <v>44570</v>
      </c>
      <c r="G19" s="155"/>
      <c r="H19" s="15">
        <f>DATE(YEAR(F19),MONTH(F19),DAY(F19)+1)</f>
        <v>44571</v>
      </c>
      <c r="I19" s="16">
        <f t="shared" ref="I19:I36" ca="1" si="4">IF(ISBLANK(H19),"",H19-DATE(YEAR(NOW()),MONTH(NOW()),DAY(NOW())))</f>
        <v>1</v>
      </c>
      <c r="J19" s="17" t="str">
        <f t="shared" ca="1" si="1"/>
        <v>NOT DUE</v>
      </c>
      <c r="K19" s="31" t="s">
        <v>1797</v>
      </c>
      <c r="L19" s="20"/>
    </row>
    <row r="20" spans="1:12" ht="36" customHeight="1">
      <c r="A20" s="17" t="s">
        <v>3409</v>
      </c>
      <c r="B20" s="31" t="s">
        <v>1767</v>
      </c>
      <c r="C20" s="31" t="s">
        <v>1768</v>
      </c>
      <c r="D20" s="43" t="s">
        <v>1</v>
      </c>
      <c r="E20" s="13">
        <v>41662</v>
      </c>
      <c r="F20" s="13">
        <f>'CMP01 Main Air Compressor No.1'!F33</f>
        <v>44570</v>
      </c>
      <c r="G20" s="155"/>
      <c r="H20" s="15">
        <f>DATE(YEAR(F20),MONTH(F20),DAY(F20)+1)</f>
        <v>44571</v>
      </c>
      <c r="I20" s="16">
        <f t="shared" ca="1" si="4"/>
        <v>1</v>
      </c>
      <c r="J20" s="17" t="str">
        <f t="shared" ca="1" si="1"/>
        <v>NOT DUE</v>
      </c>
      <c r="K20" s="31" t="s">
        <v>1798</v>
      </c>
      <c r="L20" s="20"/>
    </row>
    <row r="21" spans="1:12" ht="36" customHeight="1">
      <c r="A21" s="17" t="s">
        <v>3410</v>
      </c>
      <c r="B21" s="31" t="s">
        <v>1769</v>
      </c>
      <c r="C21" s="31" t="s">
        <v>1770</v>
      </c>
      <c r="D21" s="43" t="s">
        <v>1</v>
      </c>
      <c r="E21" s="13">
        <v>41662</v>
      </c>
      <c r="F21" s="13">
        <f>'CMP01 Main Air Compressor No.1'!F34</f>
        <v>44570</v>
      </c>
      <c r="G21" s="155"/>
      <c r="H21" s="15">
        <f>DATE(YEAR(F21),MONTH(F21),DAY(F21)+1)</f>
        <v>44571</v>
      </c>
      <c r="I21" s="16">
        <f t="shared" ca="1" si="4"/>
        <v>1</v>
      </c>
      <c r="J21" s="17" t="str">
        <f t="shared" ca="1" si="1"/>
        <v>NOT DUE</v>
      </c>
      <c r="K21" s="31" t="s">
        <v>1799</v>
      </c>
      <c r="L21" s="20"/>
    </row>
    <row r="22" spans="1:12" ht="36" customHeight="1">
      <c r="A22" s="17" t="s">
        <v>3411</v>
      </c>
      <c r="B22" s="31" t="s">
        <v>1771</v>
      </c>
      <c r="C22" s="31" t="s">
        <v>1772</v>
      </c>
      <c r="D22" s="43" t="s">
        <v>4</v>
      </c>
      <c r="E22" s="13">
        <v>41662</v>
      </c>
      <c r="F22" s="13">
        <f>'CMP01 Main Air Compressor No.1'!F36</f>
        <v>44569</v>
      </c>
      <c r="G22" s="155"/>
      <c r="H22" s="15">
        <f>EDATE(F22-1,1)</f>
        <v>44599</v>
      </c>
      <c r="I22" s="16">
        <f t="shared" ca="1" si="4"/>
        <v>29</v>
      </c>
      <c r="J22" s="17" t="str">
        <f t="shared" ca="1" si="1"/>
        <v>NOT DUE</v>
      </c>
      <c r="K22" s="31" t="s">
        <v>1800</v>
      </c>
      <c r="L22" s="20"/>
    </row>
    <row r="23" spans="1:12" ht="36" customHeight="1">
      <c r="A23" s="17" t="s">
        <v>3412</v>
      </c>
      <c r="B23" s="31" t="s">
        <v>1773</v>
      </c>
      <c r="C23" s="31" t="s">
        <v>1774</v>
      </c>
      <c r="D23" s="43" t="s">
        <v>1</v>
      </c>
      <c r="E23" s="13">
        <v>41662</v>
      </c>
      <c r="F23" s="13">
        <f>'CMP01 Main Air Compressor No.1'!F33</f>
        <v>44570</v>
      </c>
      <c r="G23" s="155"/>
      <c r="H23" s="15">
        <f>DATE(YEAR(F23),MONTH(F23),DAY(F23)+1)</f>
        <v>44571</v>
      </c>
      <c r="I23" s="16">
        <f t="shared" ca="1" si="4"/>
        <v>1</v>
      </c>
      <c r="J23" s="17" t="str">
        <f t="shared" ca="1" si="1"/>
        <v>NOT DUE</v>
      </c>
      <c r="K23" s="31" t="s">
        <v>1801</v>
      </c>
      <c r="L23" s="20"/>
    </row>
    <row r="24" spans="1:12" ht="36" customHeight="1">
      <c r="A24" s="17" t="s">
        <v>3413</v>
      </c>
      <c r="B24" s="31" t="s">
        <v>1775</v>
      </c>
      <c r="C24" s="31" t="s">
        <v>1776</v>
      </c>
      <c r="D24" s="43" t="s">
        <v>1</v>
      </c>
      <c r="E24" s="13">
        <v>41662</v>
      </c>
      <c r="F24" s="13">
        <f>'CMP01 Main Air Compressor No.1'!F37</f>
        <v>44570</v>
      </c>
      <c r="G24" s="155"/>
      <c r="H24" s="15">
        <f>DATE(YEAR(F24),MONTH(F24),DAY(F24)+1)</f>
        <v>44571</v>
      </c>
      <c r="I24" s="16">
        <f t="shared" ca="1" si="4"/>
        <v>1</v>
      </c>
      <c r="J24" s="17" t="str">
        <f t="shared" ca="1" si="1"/>
        <v>NOT DUE</v>
      </c>
      <c r="K24" s="31" t="s">
        <v>1802</v>
      </c>
      <c r="L24" s="20"/>
    </row>
    <row r="25" spans="1:12" ht="36" customHeight="1">
      <c r="A25" s="17" t="s">
        <v>3414</v>
      </c>
      <c r="B25" s="31" t="s">
        <v>1777</v>
      </c>
      <c r="C25" s="31" t="s">
        <v>1778</v>
      </c>
      <c r="D25" s="43" t="s">
        <v>1</v>
      </c>
      <c r="E25" s="13">
        <v>41662</v>
      </c>
      <c r="F25" s="13">
        <f>'CMP01 Main Air Compressor No.1'!F38</f>
        <v>44570</v>
      </c>
      <c r="G25" s="155"/>
      <c r="H25" s="15">
        <f>DATE(YEAR(F25),MONTH(F25),DAY(F25)+1)</f>
        <v>44571</v>
      </c>
      <c r="I25" s="16">
        <f t="shared" ca="1" si="4"/>
        <v>1</v>
      </c>
      <c r="J25" s="17" t="str">
        <f t="shared" ca="1" si="1"/>
        <v>NOT DUE</v>
      </c>
      <c r="K25" s="31" t="s">
        <v>1802</v>
      </c>
      <c r="L25" s="20"/>
    </row>
    <row r="26" spans="1:12" ht="36" customHeight="1">
      <c r="A26" s="17" t="s">
        <v>3415</v>
      </c>
      <c r="B26" s="31" t="s">
        <v>1779</v>
      </c>
      <c r="C26" s="31" t="s">
        <v>1766</v>
      </c>
      <c r="D26" s="43" t="s">
        <v>1</v>
      </c>
      <c r="E26" s="13">
        <v>41662</v>
      </c>
      <c r="F26" s="13">
        <f>'CMP01 Main Air Compressor No.1'!F39</f>
        <v>44570</v>
      </c>
      <c r="G26" s="155"/>
      <c r="H26" s="15">
        <f>DATE(YEAR(F26),MONTH(F26),DAY(F26)+1)</f>
        <v>44571</v>
      </c>
      <c r="I26" s="16">
        <f t="shared" ca="1" si="4"/>
        <v>1</v>
      </c>
      <c r="J26" s="17" t="str">
        <f t="shared" ca="1" si="1"/>
        <v>NOT DUE</v>
      </c>
      <c r="K26" s="31" t="s">
        <v>1802</v>
      </c>
      <c r="L26" s="20"/>
    </row>
    <row r="27" spans="1:12" ht="36" customHeight="1">
      <c r="A27" s="17" t="s">
        <v>3416</v>
      </c>
      <c r="B27" s="31" t="s">
        <v>1780</v>
      </c>
      <c r="C27" s="31" t="s">
        <v>1781</v>
      </c>
      <c r="D27" s="43" t="s">
        <v>0</v>
      </c>
      <c r="E27" s="13">
        <v>41662</v>
      </c>
      <c r="F27" s="13">
        <f>'CMP01 Main Air Compressor No.1'!F43</f>
        <v>44544</v>
      </c>
      <c r="G27" s="155"/>
      <c r="H27" s="15">
        <f>DATE(YEAR(F27),MONTH(F27)+3,DAY(F27)-1)</f>
        <v>44633</v>
      </c>
      <c r="I27" s="16">
        <f t="shared" ca="1" si="4"/>
        <v>63</v>
      </c>
      <c r="J27" s="17" t="str">
        <f t="shared" ca="1" si="1"/>
        <v>NOT DUE</v>
      </c>
      <c r="K27" s="31" t="s">
        <v>1802</v>
      </c>
      <c r="L27" s="20"/>
    </row>
    <row r="28" spans="1:12" ht="36" customHeight="1">
      <c r="A28" s="17" t="s">
        <v>3417</v>
      </c>
      <c r="B28" s="31" t="s">
        <v>1782</v>
      </c>
      <c r="C28" s="31"/>
      <c r="D28" s="43" t="s">
        <v>4</v>
      </c>
      <c r="E28" s="13">
        <v>41662</v>
      </c>
      <c r="F28" s="13">
        <f>'CMP01 Main Air Compressor No.1'!F36</f>
        <v>44569</v>
      </c>
      <c r="G28" s="155"/>
      <c r="H28" s="15">
        <f>EDATE(F28-1,1)</f>
        <v>44599</v>
      </c>
      <c r="I28" s="16">
        <f t="shared" ca="1" si="4"/>
        <v>29</v>
      </c>
      <c r="J28" s="17" t="str">
        <f t="shared" ca="1" si="1"/>
        <v>NOT DUE</v>
      </c>
      <c r="K28" s="31"/>
      <c r="L28" s="20"/>
    </row>
    <row r="29" spans="1:12" ht="36" customHeight="1">
      <c r="A29" s="17" t="s">
        <v>3418</v>
      </c>
      <c r="B29" s="31" t="s">
        <v>1783</v>
      </c>
      <c r="C29" s="31" t="s">
        <v>1784</v>
      </c>
      <c r="D29" s="43" t="s">
        <v>0</v>
      </c>
      <c r="E29" s="13">
        <v>41662</v>
      </c>
      <c r="F29" s="13">
        <f>'CMP01 Main Air Compressor No.1'!F43</f>
        <v>44544</v>
      </c>
      <c r="G29" s="155"/>
      <c r="H29" s="15">
        <f>DATE(YEAR(F29),MONTH(F29)+3,DAY(F29)-1)</f>
        <v>44633</v>
      </c>
      <c r="I29" s="16">
        <f t="shared" ca="1" si="4"/>
        <v>63</v>
      </c>
      <c r="J29" s="17" t="str">
        <f t="shared" ca="1" si="1"/>
        <v>NOT DUE</v>
      </c>
      <c r="K29" s="31" t="s">
        <v>1803</v>
      </c>
      <c r="L29" s="20"/>
    </row>
    <row r="30" spans="1:12" ht="36" customHeight="1">
      <c r="A30" s="17" t="s">
        <v>3419</v>
      </c>
      <c r="B30" s="31" t="s">
        <v>2355</v>
      </c>
      <c r="C30" s="31"/>
      <c r="D30" s="43" t="s">
        <v>1</v>
      </c>
      <c r="E30" s="13">
        <v>41662</v>
      </c>
      <c r="F30" s="13">
        <f>'CMP01 Main Air Compressor No.1'!F33</f>
        <v>44570</v>
      </c>
      <c r="G30" s="155"/>
      <c r="H30" s="15">
        <f>DATE(YEAR(F30),MONTH(F30),DAY(F30)+1)</f>
        <v>44571</v>
      </c>
      <c r="I30" s="16">
        <f t="shared" ca="1" si="4"/>
        <v>1</v>
      </c>
      <c r="J30" s="17" t="str">
        <f t="shared" ca="1" si="1"/>
        <v>NOT DUE</v>
      </c>
      <c r="K30" s="31" t="s">
        <v>1803</v>
      </c>
      <c r="L30" s="20"/>
    </row>
    <row r="31" spans="1:12" ht="36" customHeight="1">
      <c r="A31" s="17" t="s">
        <v>3420</v>
      </c>
      <c r="B31" s="31" t="s">
        <v>1785</v>
      </c>
      <c r="C31" s="31" t="s">
        <v>1786</v>
      </c>
      <c r="D31" s="43" t="s">
        <v>377</v>
      </c>
      <c r="E31" s="13">
        <v>41662</v>
      </c>
      <c r="F31" s="13">
        <v>44498</v>
      </c>
      <c r="G31" s="155"/>
      <c r="H31" s="15">
        <f t="shared" ref="H31:H36" si="5">DATE(YEAR(F31)+1,MONTH(F31),DAY(F31)-1)</f>
        <v>44862</v>
      </c>
      <c r="I31" s="16">
        <f t="shared" ca="1" si="4"/>
        <v>292</v>
      </c>
      <c r="J31" s="17" t="str">
        <f t="shared" ca="1" si="1"/>
        <v>NOT DUE</v>
      </c>
      <c r="K31" s="31" t="s">
        <v>1803</v>
      </c>
      <c r="L31" s="20"/>
    </row>
    <row r="32" spans="1:12" ht="36" customHeight="1">
      <c r="A32" s="17" t="s">
        <v>3421</v>
      </c>
      <c r="B32" s="31" t="s">
        <v>1787</v>
      </c>
      <c r="C32" s="31" t="s">
        <v>1788</v>
      </c>
      <c r="D32" s="43" t="s">
        <v>377</v>
      </c>
      <c r="E32" s="13">
        <v>41662</v>
      </c>
      <c r="F32" s="13">
        <v>44498</v>
      </c>
      <c r="G32" s="155"/>
      <c r="H32" s="15">
        <f t="shared" si="5"/>
        <v>44862</v>
      </c>
      <c r="I32" s="16">
        <f t="shared" ca="1" si="4"/>
        <v>292</v>
      </c>
      <c r="J32" s="17" t="str">
        <f t="shared" ca="1" si="1"/>
        <v>NOT DUE</v>
      </c>
      <c r="K32" s="31" t="s">
        <v>1804</v>
      </c>
      <c r="L32" s="20"/>
    </row>
    <row r="33" spans="1:12" ht="36" customHeight="1">
      <c r="A33" s="17" t="s">
        <v>3422</v>
      </c>
      <c r="B33" s="31" t="s">
        <v>1789</v>
      </c>
      <c r="C33" s="31" t="s">
        <v>1790</v>
      </c>
      <c r="D33" s="43" t="s">
        <v>377</v>
      </c>
      <c r="E33" s="13">
        <v>41662</v>
      </c>
      <c r="F33" s="13">
        <v>44498</v>
      </c>
      <c r="G33" s="155"/>
      <c r="H33" s="15">
        <f t="shared" si="5"/>
        <v>44862</v>
      </c>
      <c r="I33" s="16">
        <f t="shared" ca="1" si="4"/>
        <v>292</v>
      </c>
      <c r="J33" s="17" t="str">
        <f t="shared" ca="1" si="1"/>
        <v>NOT DUE</v>
      </c>
      <c r="K33" s="31" t="s">
        <v>1804</v>
      </c>
      <c r="L33" s="20"/>
    </row>
    <row r="34" spans="1:12" ht="36" customHeight="1">
      <c r="A34" s="17" t="s">
        <v>3423</v>
      </c>
      <c r="B34" s="31" t="s">
        <v>1791</v>
      </c>
      <c r="C34" s="31" t="s">
        <v>1792</v>
      </c>
      <c r="D34" s="43" t="s">
        <v>377</v>
      </c>
      <c r="E34" s="13">
        <v>41662</v>
      </c>
      <c r="F34" s="13">
        <v>44498</v>
      </c>
      <c r="G34" s="155"/>
      <c r="H34" s="15">
        <f t="shared" si="5"/>
        <v>44862</v>
      </c>
      <c r="I34" s="16">
        <f t="shared" ca="1" si="4"/>
        <v>292</v>
      </c>
      <c r="J34" s="17" t="str">
        <f t="shared" ca="1" si="1"/>
        <v>NOT DUE</v>
      </c>
      <c r="K34" s="31" t="s">
        <v>1804</v>
      </c>
      <c r="L34" s="20"/>
    </row>
    <row r="35" spans="1:12" ht="36" customHeight="1">
      <c r="A35" s="17" t="s">
        <v>3424</v>
      </c>
      <c r="B35" s="31" t="s">
        <v>1793</v>
      </c>
      <c r="C35" s="31" t="s">
        <v>1794</v>
      </c>
      <c r="D35" s="43" t="s">
        <v>377</v>
      </c>
      <c r="E35" s="13">
        <v>41662</v>
      </c>
      <c r="F35" s="13">
        <v>44498</v>
      </c>
      <c r="G35" s="155"/>
      <c r="H35" s="15">
        <f t="shared" si="5"/>
        <v>44862</v>
      </c>
      <c r="I35" s="16">
        <f t="shared" ca="1" si="4"/>
        <v>292</v>
      </c>
      <c r="J35" s="17" t="str">
        <f t="shared" ca="1" si="1"/>
        <v>NOT DUE</v>
      </c>
      <c r="K35" s="31" t="s">
        <v>1805</v>
      </c>
      <c r="L35" s="20"/>
    </row>
    <row r="36" spans="1:12" ht="36" customHeight="1">
      <c r="A36" s="17" t="s">
        <v>3425</v>
      </c>
      <c r="B36" s="31" t="s">
        <v>1806</v>
      </c>
      <c r="C36" s="31" t="s">
        <v>1807</v>
      </c>
      <c r="D36" s="43" t="s">
        <v>377</v>
      </c>
      <c r="E36" s="13">
        <v>41662</v>
      </c>
      <c r="F36" s="13">
        <v>44498</v>
      </c>
      <c r="G36" s="155"/>
      <c r="H36" s="15">
        <f t="shared" si="5"/>
        <v>44862</v>
      </c>
      <c r="I36" s="16">
        <f t="shared" ca="1" si="4"/>
        <v>292</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5" t="s">
        <v>5143</v>
      </c>
      <c r="C40"/>
      <c r="D40" s="255" t="s">
        <v>5144</v>
      </c>
      <c r="H40" s="255" t="s">
        <v>5145</v>
      </c>
    </row>
    <row r="41" spans="1:12">
      <c r="A41"/>
      <c r="C41"/>
      <c r="D41"/>
    </row>
    <row r="42" spans="1:12">
      <c r="A42"/>
      <c r="C42" s="374" t="s">
        <v>5303</v>
      </c>
      <c r="D42"/>
      <c r="E42" s="380" t="s">
        <v>5304</v>
      </c>
      <c r="F42" s="380"/>
      <c r="G42" s="380"/>
      <c r="I42" s="446" t="s">
        <v>5292</v>
      </c>
      <c r="J42" s="446"/>
      <c r="K42" s="446"/>
    </row>
    <row r="43" spans="1:12">
      <c r="A43"/>
      <c r="C43" s="254"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5"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C00000"/>
  </sheetPr>
  <dimension ref="A1:L43"/>
  <sheetViews>
    <sheetView topLeftCell="B1" zoomScaleNormal="100" workbookViewId="0">
      <selection activeCell="L18" sqref="L1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2459</v>
      </c>
      <c r="D3" s="384" t="s">
        <v>12</v>
      </c>
      <c r="E3" s="384"/>
      <c r="F3" s="5" t="s">
        <v>3426</v>
      </c>
    </row>
    <row r="4" spans="1:12" ht="18" customHeight="1">
      <c r="A4" s="382" t="s">
        <v>77</v>
      </c>
      <c r="B4" s="382"/>
      <c r="C4" s="37" t="s">
        <v>2458</v>
      </c>
      <c r="D4" s="384" t="s">
        <v>15</v>
      </c>
      <c r="E4" s="384"/>
      <c r="F4" s="6">
        <f>'Running Hours'!B28</f>
        <v>34576.199999999997</v>
      </c>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3427</v>
      </c>
      <c r="B8" s="31" t="s">
        <v>2384</v>
      </c>
      <c r="C8" s="31" t="s">
        <v>2438</v>
      </c>
      <c r="D8" s="43">
        <v>20000</v>
      </c>
      <c r="E8" s="13">
        <v>41662</v>
      </c>
      <c r="F8" s="13">
        <v>43404</v>
      </c>
      <c r="G8" s="27">
        <v>20000</v>
      </c>
      <c r="H8" s="22">
        <f>IF(I8&lt;=20000,$F$5+(I8/24),"error")</f>
        <v>44794.991666666669</v>
      </c>
      <c r="I8" s="23">
        <f t="shared" ref="I8:I18" si="0">D8-($F$4-G8)</f>
        <v>5423.8000000000029</v>
      </c>
      <c r="J8" s="17" t="str">
        <f t="shared" ref="J8:J36" si="1">IF(I8="","",IF(I8&lt;0,"OVERDUE","NOT DUE"))</f>
        <v>NOT DUE</v>
      </c>
      <c r="K8" s="31" t="s">
        <v>2451</v>
      </c>
      <c r="L8" s="20"/>
    </row>
    <row r="9" spans="1:12" ht="36" customHeight="1">
      <c r="A9" s="17" t="s">
        <v>3428</v>
      </c>
      <c r="B9" s="31" t="s">
        <v>2439</v>
      </c>
      <c r="C9" s="31" t="s">
        <v>2440</v>
      </c>
      <c r="D9" s="43">
        <v>8000</v>
      </c>
      <c r="E9" s="13">
        <v>41662</v>
      </c>
      <c r="F9" s="13">
        <v>44025</v>
      </c>
      <c r="G9" s="27">
        <v>26123</v>
      </c>
      <c r="H9" s="22">
        <f>IF(I9&lt;=8000,$F$5+(I9/24),"error")</f>
        <v>44550.116666666669</v>
      </c>
      <c r="I9" s="23">
        <f t="shared" si="0"/>
        <v>-453.19999999999709</v>
      </c>
      <c r="J9" s="17" t="str">
        <f t="shared" si="1"/>
        <v>OVERDUE</v>
      </c>
      <c r="K9" s="31" t="s">
        <v>2452</v>
      </c>
      <c r="L9" s="20" t="s">
        <v>5314</v>
      </c>
    </row>
    <row r="10" spans="1:12" ht="36" customHeight="1">
      <c r="A10" s="17" t="s">
        <v>3429</v>
      </c>
      <c r="B10" s="31" t="s">
        <v>2389</v>
      </c>
      <c r="C10" s="31" t="s">
        <v>2441</v>
      </c>
      <c r="D10" s="43">
        <v>2000</v>
      </c>
      <c r="E10" s="13">
        <v>41662</v>
      </c>
      <c r="F10" s="13">
        <v>44498</v>
      </c>
      <c r="G10" s="27">
        <v>33727</v>
      </c>
      <c r="H10" s="22">
        <f>IF(I10&lt;=2000,$F$5+(I10/24),"error")</f>
        <v>44616.95</v>
      </c>
      <c r="I10" s="23">
        <f t="shared" si="0"/>
        <v>1150.8000000000029</v>
      </c>
      <c r="J10" s="17" t="str">
        <f t="shared" si="1"/>
        <v>NOT DUE</v>
      </c>
      <c r="K10" s="31"/>
      <c r="L10" s="20"/>
    </row>
    <row r="11" spans="1:12" ht="36" customHeight="1">
      <c r="A11" s="17" t="s">
        <v>3430</v>
      </c>
      <c r="B11" s="31" t="s">
        <v>2389</v>
      </c>
      <c r="C11" s="31" t="s">
        <v>2442</v>
      </c>
      <c r="D11" s="43">
        <v>8000</v>
      </c>
      <c r="E11" s="13">
        <v>41662</v>
      </c>
      <c r="F11" s="13">
        <v>44025</v>
      </c>
      <c r="G11" s="27">
        <v>26123</v>
      </c>
      <c r="H11" s="22">
        <f>IF(I11&lt;=8000,$F$5+(I11/24),"error")</f>
        <v>44550.116666666669</v>
      </c>
      <c r="I11" s="23">
        <f t="shared" si="0"/>
        <v>-453.19999999999709</v>
      </c>
      <c r="J11" s="17" t="str">
        <f t="shared" si="1"/>
        <v>OVERDUE</v>
      </c>
      <c r="K11" s="31"/>
      <c r="L11" s="20" t="s">
        <v>5314</v>
      </c>
    </row>
    <row r="12" spans="1:12" ht="36" customHeight="1">
      <c r="A12" s="17" t="s">
        <v>3431</v>
      </c>
      <c r="B12" s="31" t="s">
        <v>2343</v>
      </c>
      <c r="C12" s="31" t="s">
        <v>2443</v>
      </c>
      <c r="D12" s="43">
        <v>20000</v>
      </c>
      <c r="E12" s="13">
        <v>41662</v>
      </c>
      <c r="F12" s="13">
        <v>43404</v>
      </c>
      <c r="G12" s="27">
        <v>20000</v>
      </c>
      <c r="H12" s="22">
        <f>IF(I12&lt;=20000,$F$5+(I12/24),"error")</f>
        <v>44794.991666666669</v>
      </c>
      <c r="I12" s="23">
        <f t="shared" si="0"/>
        <v>5423.8000000000029</v>
      </c>
      <c r="J12" s="17" t="str">
        <f t="shared" si="1"/>
        <v>NOT DUE</v>
      </c>
      <c r="K12" s="31"/>
      <c r="L12" s="20"/>
    </row>
    <row r="13" spans="1:12" ht="36" customHeight="1">
      <c r="A13" s="17" t="s">
        <v>3432</v>
      </c>
      <c r="B13" s="31" t="s">
        <v>2444</v>
      </c>
      <c r="C13" s="31" t="s">
        <v>2440</v>
      </c>
      <c r="D13" s="43">
        <v>8000</v>
      </c>
      <c r="E13" s="13">
        <v>41662</v>
      </c>
      <c r="F13" s="13">
        <v>44025</v>
      </c>
      <c r="G13" s="27">
        <v>26123</v>
      </c>
      <c r="H13" s="22">
        <f t="shared" ref="H13:H14" si="2">IF(I13&lt;=8000,$F$5+(I13/24),"error")</f>
        <v>44550.116666666669</v>
      </c>
      <c r="I13" s="23">
        <f t="shared" si="0"/>
        <v>-453.19999999999709</v>
      </c>
      <c r="J13" s="17" t="str">
        <f t="shared" si="1"/>
        <v>OVERDUE</v>
      </c>
      <c r="K13" s="31" t="s">
        <v>2453</v>
      </c>
      <c r="L13" s="20" t="s">
        <v>5314</v>
      </c>
    </row>
    <row r="14" spans="1:12" ht="36" customHeight="1">
      <c r="A14" s="17" t="s">
        <v>3433</v>
      </c>
      <c r="B14" s="31" t="s">
        <v>2346</v>
      </c>
      <c r="C14" s="31" t="s">
        <v>2445</v>
      </c>
      <c r="D14" s="43">
        <v>8000</v>
      </c>
      <c r="E14" s="13">
        <v>41662</v>
      </c>
      <c r="F14" s="13">
        <v>44025</v>
      </c>
      <c r="G14" s="27">
        <v>26123</v>
      </c>
      <c r="H14" s="22">
        <f t="shared" si="2"/>
        <v>44550.116666666669</v>
      </c>
      <c r="I14" s="23">
        <f t="shared" si="0"/>
        <v>-453.19999999999709</v>
      </c>
      <c r="J14" s="17" t="str">
        <f t="shared" si="1"/>
        <v>OVERDUE</v>
      </c>
      <c r="K14" s="31" t="s">
        <v>2454</v>
      </c>
      <c r="L14" s="20" t="s">
        <v>5314</v>
      </c>
    </row>
    <row r="15" spans="1:12" ht="36" customHeight="1">
      <c r="A15" s="17" t="s">
        <v>3434</v>
      </c>
      <c r="B15" s="31" t="s">
        <v>2346</v>
      </c>
      <c r="C15" s="31" t="s">
        <v>2446</v>
      </c>
      <c r="D15" s="43">
        <v>20000</v>
      </c>
      <c r="E15" s="13">
        <v>41662</v>
      </c>
      <c r="F15" s="13">
        <v>43404</v>
      </c>
      <c r="G15" s="27">
        <v>20000</v>
      </c>
      <c r="H15" s="22">
        <f t="shared" ref="H15:H17" si="3">IF(I15&lt;=20000,$F$5+(I15/24),"error")</f>
        <v>44794.991666666669</v>
      </c>
      <c r="I15" s="23">
        <f t="shared" si="0"/>
        <v>5423.8000000000029</v>
      </c>
      <c r="J15" s="17" t="str">
        <f t="shared" si="1"/>
        <v>NOT DUE</v>
      </c>
      <c r="K15" s="31"/>
      <c r="L15" s="20"/>
    </row>
    <row r="16" spans="1:12" ht="36" customHeight="1">
      <c r="A16" s="17" t="s">
        <v>3435</v>
      </c>
      <c r="B16" s="31" t="s">
        <v>1963</v>
      </c>
      <c r="C16" s="31" t="s">
        <v>2447</v>
      </c>
      <c r="D16" s="43">
        <v>20000</v>
      </c>
      <c r="E16" s="13">
        <v>41662</v>
      </c>
      <c r="F16" s="13">
        <v>43404</v>
      </c>
      <c r="G16" s="27">
        <v>20000</v>
      </c>
      <c r="H16" s="22">
        <f t="shared" si="3"/>
        <v>44794.991666666669</v>
      </c>
      <c r="I16" s="23">
        <f t="shared" si="0"/>
        <v>5423.8000000000029</v>
      </c>
      <c r="J16" s="17" t="str">
        <f t="shared" si="1"/>
        <v>NOT DUE</v>
      </c>
      <c r="K16" s="31" t="s">
        <v>2455</v>
      </c>
      <c r="L16" s="20"/>
    </row>
    <row r="17" spans="1:12" ht="36" customHeight="1">
      <c r="A17" s="17" t="s">
        <v>3436</v>
      </c>
      <c r="B17" s="31" t="s">
        <v>2349</v>
      </c>
      <c r="C17" s="31" t="s">
        <v>2448</v>
      </c>
      <c r="D17" s="43">
        <v>20000</v>
      </c>
      <c r="E17" s="13">
        <v>41662</v>
      </c>
      <c r="F17" s="13">
        <v>43404</v>
      </c>
      <c r="G17" s="27">
        <v>20000</v>
      </c>
      <c r="H17" s="22">
        <f t="shared" si="3"/>
        <v>44794.991666666669</v>
      </c>
      <c r="I17" s="23">
        <f t="shared" si="0"/>
        <v>5423.8000000000029</v>
      </c>
      <c r="J17" s="17" t="str">
        <f t="shared" si="1"/>
        <v>NOT DUE</v>
      </c>
      <c r="K17" s="31" t="s">
        <v>2456</v>
      </c>
      <c r="L17" s="20"/>
    </row>
    <row r="18" spans="1:12" ht="36" customHeight="1">
      <c r="A18" s="17" t="s">
        <v>3437</v>
      </c>
      <c r="B18" s="31" t="s">
        <v>2449</v>
      </c>
      <c r="C18" s="31" t="s">
        <v>2450</v>
      </c>
      <c r="D18" s="43">
        <v>8000</v>
      </c>
      <c r="E18" s="13">
        <v>41662</v>
      </c>
      <c r="F18" s="13">
        <v>44025</v>
      </c>
      <c r="G18" s="27">
        <v>26123</v>
      </c>
      <c r="H18" s="22">
        <f>IF(I18&lt;=8000,$F$5+(I18/24),"error")</f>
        <v>44550.116666666669</v>
      </c>
      <c r="I18" s="23">
        <f t="shared" si="0"/>
        <v>-453.19999999999709</v>
      </c>
      <c r="J18" s="17" t="str">
        <f t="shared" si="1"/>
        <v>OVERDUE</v>
      </c>
      <c r="K18" s="31" t="s">
        <v>2457</v>
      </c>
      <c r="L18" s="20" t="s">
        <v>5314</v>
      </c>
    </row>
    <row r="19" spans="1:12" ht="36" customHeight="1">
      <c r="A19" s="17" t="s">
        <v>3438</v>
      </c>
      <c r="B19" s="31" t="s">
        <v>1765</v>
      </c>
      <c r="C19" s="31" t="s">
        <v>1766</v>
      </c>
      <c r="D19" s="43" t="s">
        <v>1</v>
      </c>
      <c r="E19" s="13">
        <v>41662</v>
      </c>
      <c r="F19" s="13">
        <f>'CMP01 Main Air Compressor No.1'!F33</f>
        <v>44570</v>
      </c>
      <c r="G19" s="155"/>
      <c r="H19" s="15">
        <f>DATE(YEAR(F19),MONTH(F19),DAY(F19)+1)</f>
        <v>44571</v>
      </c>
      <c r="I19" s="16">
        <f t="shared" ref="I19:I36" ca="1" si="4">IF(ISBLANK(H19),"",H19-DATE(YEAR(NOW()),MONTH(NOW()),DAY(NOW())))</f>
        <v>1</v>
      </c>
      <c r="J19" s="17" t="str">
        <f t="shared" ca="1" si="1"/>
        <v>NOT DUE</v>
      </c>
      <c r="K19" s="31" t="s">
        <v>1797</v>
      </c>
      <c r="L19" s="20"/>
    </row>
    <row r="20" spans="1:12" ht="36" customHeight="1">
      <c r="A20" s="17" t="s">
        <v>3439</v>
      </c>
      <c r="B20" s="31" t="s">
        <v>1767</v>
      </c>
      <c r="C20" s="31" t="s">
        <v>1768</v>
      </c>
      <c r="D20" s="43" t="s">
        <v>1</v>
      </c>
      <c r="E20" s="13">
        <v>41662</v>
      </c>
      <c r="F20" s="13">
        <f>'CMP01 Main Air Compressor No.1'!F34</f>
        <v>44570</v>
      </c>
      <c r="G20" s="155"/>
      <c r="H20" s="15">
        <f>DATE(YEAR(F20),MONTH(F20),DAY(F20)+1)</f>
        <v>44571</v>
      </c>
      <c r="I20" s="16">
        <f t="shared" ca="1" si="4"/>
        <v>1</v>
      </c>
      <c r="J20" s="17" t="str">
        <f t="shared" ca="1" si="1"/>
        <v>NOT DUE</v>
      </c>
      <c r="K20" s="31" t="s">
        <v>1798</v>
      </c>
      <c r="L20" s="20"/>
    </row>
    <row r="21" spans="1:12" ht="36" customHeight="1">
      <c r="A21" s="17" t="s">
        <v>3440</v>
      </c>
      <c r="B21" s="31" t="s">
        <v>1769</v>
      </c>
      <c r="C21" s="31" t="s">
        <v>1770</v>
      </c>
      <c r="D21" s="43" t="s">
        <v>1</v>
      </c>
      <c r="E21" s="13">
        <v>41662</v>
      </c>
      <c r="F21" s="13">
        <f>'CMP01 Main Air Compressor No.1'!F35</f>
        <v>44570</v>
      </c>
      <c r="G21" s="155"/>
      <c r="H21" s="15">
        <f>DATE(YEAR(F21),MONTH(F21),DAY(F21)+1)</f>
        <v>44571</v>
      </c>
      <c r="I21" s="16">
        <f t="shared" ca="1" si="4"/>
        <v>1</v>
      </c>
      <c r="J21" s="17" t="str">
        <f t="shared" ca="1" si="1"/>
        <v>NOT DUE</v>
      </c>
      <c r="K21" s="31" t="s">
        <v>1799</v>
      </c>
      <c r="L21" s="20"/>
    </row>
    <row r="22" spans="1:12" ht="36" customHeight="1">
      <c r="A22" s="17" t="s">
        <v>3441</v>
      </c>
      <c r="B22" s="31" t="s">
        <v>1771</v>
      </c>
      <c r="C22" s="31" t="s">
        <v>1772</v>
      </c>
      <c r="D22" s="43" t="s">
        <v>4</v>
      </c>
      <c r="E22" s="13">
        <v>41662</v>
      </c>
      <c r="F22" s="13">
        <f>'CMP01 Main Air Compressor No.1'!F36</f>
        <v>44569</v>
      </c>
      <c r="G22" s="155"/>
      <c r="H22" s="15">
        <f>EDATE(F22-1,1)</f>
        <v>44599</v>
      </c>
      <c r="I22" s="16">
        <f t="shared" ca="1" si="4"/>
        <v>29</v>
      </c>
      <c r="J22" s="17" t="str">
        <f t="shared" ca="1" si="1"/>
        <v>NOT DUE</v>
      </c>
      <c r="K22" s="31" t="s">
        <v>1800</v>
      </c>
      <c r="L22" s="20"/>
    </row>
    <row r="23" spans="1:12" ht="36" customHeight="1">
      <c r="A23" s="17" t="s">
        <v>3442</v>
      </c>
      <c r="B23" s="31" t="s">
        <v>1773</v>
      </c>
      <c r="C23" s="31" t="s">
        <v>1774</v>
      </c>
      <c r="D23" s="43" t="s">
        <v>1</v>
      </c>
      <c r="E23" s="13">
        <v>41662</v>
      </c>
      <c r="F23" s="13">
        <f>'CMP01 Main Air Compressor No.1'!F37</f>
        <v>44570</v>
      </c>
      <c r="G23" s="155"/>
      <c r="H23" s="15">
        <f>DATE(YEAR(F23),MONTH(F23),DAY(F23)+1)</f>
        <v>44571</v>
      </c>
      <c r="I23" s="16">
        <f t="shared" ca="1" si="4"/>
        <v>1</v>
      </c>
      <c r="J23" s="17" t="str">
        <f t="shared" ca="1" si="1"/>
        <v>NOT DUE</v>
      </c>
      <c r="K23" s="31" t="s">
        <v>1801</v>
      </c>
      <c r="L23" s="20"/>
    </row>
    <row r="24" spans="1:12" ht="36" customHeight="1">
      <c r="A24" s="17" t="s">
        <v>3443</v>
      </c>
      <c r="B24" s="31" t="s">
        <v>1775</v>
      </c>
      <c r="C24" s="31" t="s">
        <v>1776</v>
      </c>
      <c r="D24" s="43" t="s">
        <v>1</v>
      </c>
      <c r="E24" s="13">
        <v>41662</v>
      </c>
      <c r="F24" s="13">
        <f>'CMP01 Main Air Compressor No.1'!F38</f>
        <v>44570</v>
      </c>
      <c r="G24" s="155"/>
      <c r="H24" s="15">
        <f>DATE(YEAR(F24),MONTH(F24),DAY(F24)+1)</f>
        <v>44571</v>
      </c>
      <c r="I24" s="16">
        <f t="shared" ca="1" si="4"/>
        <v>1</v>
      </c>
      <c r="J24" s="17" t="str">
        <f t="shared" ca="1" si="1"/>
        <v>NOT DUE</v>
      </c>
      <c r="K24" s="31" t="s">
        <v>1802</v>
      </c>
      <c r="L24" s="20"/>
    </row>
    <row r="25" spans="1:12" ht="36" customHeight="1">
      <c r="A25" s="17" t="s">
        <v>3444</v>
      </c>
      <c r="B25" s="31" t="s">
        <v>1777</v>
      </c>
      <c r="C25" s="31" t="s">
        <v>1778</v>
      </c>
      <c r="D25" s="43" t="s">
        <v>1</v>
      </c>
      <c r="E25" s="13">
        <v>41662</v>
      </c>
      <c r="F25" s="13">
        <f>'CMP01 Main Air Compressor No.1'!F39</f>
        <v>44570</v>
      </c>
      <c r="G25" s="155"/>
      <c r="H25" s="15">
        <f>DATE(YEAR(F25),MONTH(F25),DAY(F25)+1)</f>
        <v>44571</v>
      </c>
      <c r="I25" s="16">
        <f t="shared" ca="1" si="4"/>
        <v>1</v>
      </c>
      <c r="J25" s="17" t="str">
        <f t="shared" ca="1" si="1"/>
        <v>NOT DUE</v>
      </c>
      <c r="K25" s="31" t="s">
        <v>1802</v>
      </c>
      <c r="L25" s="20"/>
    </row>
    <row r="26" spans="1:12" ht="36" customHeight="1">
      <c r="A26" s="17" t="s">
        <v>3445</v>
      </c>
      <c r="B26" s="31" t="s">
        <v>1779</v>
      </c>
      <c r="C26" s="31" t="s">
        <v>1766</v>
      </c>
      <c r="D26" s="43" t="s">
        <v>1</v>
      </c>
      <c r="E26" s="13">
        <v>41662</v>
      </c>
      <c r="F26" s="13">
        <f>'CMP01 Main Air Compressor No.1'!F40</f>
        <v>44570</v>
      </c>
      <c r="G26" s="155"/>
      <c r="H26" s="15">
        <f>DATE(YEAR(F26),MONTH(F26),DAY(F26)+1)</f>
        <v>44571</v>
      </c>
      <c r="I26" s="16">
        <f t="shared" ca="1" si="4"/>
        <v>1</v>
      </c>
      <c r="J26" s="17" t="str">
        <f t="shared" ca="1" si="1"/>
        <v>NOT DUE</v>
      </c>
      <c r="K26" s="31" t="s">
        <v>1802</v>
      </c>
      <c r="L26" s="20"/>
    </row>
    <row r="27" spans="1:12" ht="36" customHeight="1">
      <c r="A27" s="17" t="s">
        <v>3446</v>
      </c>
      <c r="B27" s="31" t="s">
        <v>1780</v>
      </c>
      <c r="C27" s="31" t="s">
        <v>1781</v>
      </c>
      <c r="D27" s="43" t="s">
        <v>0</v>
      </c>
      <c r="E27" s="13">
        <v>41662</v>
      </c>
      <c r="F27" s="13">
        <f>'CMP01 Main Air Compressor No.1'!F43</f>
        <v>44544</v>
      </c>
      <c r="G27" s="155"/>
      <c r="H27" s="15">
        <f>DATE(YEAR(F27),MONTH(F27)+3,DAY(F27)-1)</f>
        <v>44633</v>
      </c>
      <c r="I27" s="16">
        <f t="shared" ca="1" si="4"/>
        <v>63</v>
      </c>
      <c r="J27" s="17" t="str">
        <f t="shared" ca="1" si="1"/>
        <v>NOT DUE</v>
      </c>
      <c r="K27" s="31" t="s">
        <v>1802</v>
      </c>
      <c r="L27" s="20"/>
    </row>
    <row r="28" spans="1:12" ht="36" customHeight="1">
      <c r="A28" s="17" t="s">
        <v>3447</v>
      </c>
      <c r="B28" s="31" t="s">
        <v>1782</v>
      </c>
      <c r="C28" s="31"/>
      <c r="D28" s="43" t="s">
        <v>4</v>
      </c>
      <c r="E28" s="13">
        <v>41662</v>
      </c>
      <c r="F28" s="13">
        <f>'CMP01 Main Air Compressor No.1'!F36</f>
        <v>44569</v>
      </c>
      <c r="G28" s="155"/>
      <c r="H28" s="15">
        <f>EDATE(F28-1,1)</f>
        <v>44599</v>
      </c>
      <c r="I28" s="16">
        <f t="shared" ca="1" si="4"/>
        <v>29</v>
      </c>
      <c r="J28" s="17" t="str">
        <f t="shared" ca="1" si="1"/>
        <v>NOT DUE</v>
      </c>
      <c r="K28" s="31"/>
      <c r="L28" s="20"/>
    </row>
    <row r="29" spans="1:12" ht="36" customHeight="1">
      <c r="A29" s="17" t="s">
        <v>3448</v>
      </c>
      <c r="B29" s="31" t="s">
        <v>1783</v>
      </c>
      <c r="C29" s="31" t="s">
        <v>1784</v>
      </c>
      <c r="D29" s="43" t="s">
        <v>0</v>
      </c>
      <c r="E29" s="13">
        <v>41662</v>
      </c>
      <c r="F29" s="13">
        <f>'CMP01 Main Air Compressor No.1'!F43</f>
        <v>44544</v>
      </c>
      <c r="G29" s="155"/>
      <c r="H29" s="15">
        <f>DATE(YEAR(F29),MONTH(F29)+3,DAY(F29)-1)</f>
        <v>44633</v>
      </c>
      <c r="I29" s="16">
        <f t="shared" ca="1" si="4"/>
        <v>63</v>
      </c>
      <c r="J29" s="17" t="str">
        <f t="shared" ca="1" si="1"/>
        <v>NOT DUE</v>
      </c>
      <c r="K29" s="31" t="s">
        <v>1803</v>
      </c>
      <c r="L29" s="20"/>
    </row>
    <row r="30" spans="1:12" ht="36" customHeight="1">
      <c r="A30" s="17" t="s">
        <v>3449</v>
      </c>
      <c r="B30" s="31" t="s">
        <v>2355</v>
      </c>
      <c r="C30" s="31"/>
      <c r="D30" s="43" t="s">
        <v>1</v>
      </c>
      <c r="E30" s="13">
        <v>41662</v>
      </c>
      <c r="F30" s="13">
        <f>'CMP01 Main Air Compressor No.1'!F33</f>
        <v>44570</v>
      </c>
      <c r="G30" s="155"/>
      <c r="H30" s="15">
        <f>DATE(YEAR(F30),MONTH(F30),DAY(F30)+1)</f>
        <v>44571</v>
      </c>
      <c r="I30" s="16">
        <f t="shared" ca="1" si="4"/>
        <v>1</v>
      </c>
      <c r="J30" s="17" t="str">
        <f t="shared" ca="1" si="1"/>
        <v>NOT DUE</v>
      </c>
      <c r="K30" s="31" t="s">
        <v>1803</v>
      </c>
      <c r="L30" s="20"/>
    </row>
    <row r="31" spans="1:12" ht="36" customHeight="1">
      <c r="A31" s="17" t="s">
        <v>3450</v>
      </c>
      <c r="B31" s="31" t="s">
        <v>1785</v>
      </c>
      <c r="C31" s="31" t="s">
        <v>1786</v>
      </c>
      <c r="D31" s="43" t="s">
        <v>377</v>
      </c>
      <c r="E31" s="13">
        <v>41662</v>
      </c>
      <c r="F31" s="13">
        <v>44498</v>
      </c>
      <c r="G31" s="155"/>
      <c r="H31" s="15">
        <f t="shared" ref="H31:H36" si="5">DATE(YEAR(F31)+1,MONTH(F31),DAY(F31)-1)</f>
        <v>44862</v>
      </c>
      <c r="I31" s="16">
        <f t="shared" ca="1" si="4"/>
        <v>292</v>
      </c>
      <c r="J31" s="17" t="str">
        <f t="shared" ca="1" si="1"/>
        <v>NOT DUE</v>
      </c>
      <c r="K31" s="31" t="s">
        <v>1803</v>
      </c>
      <c r="L31" s="20"/>
    </row>
    <row r="32" spans="1:12" ht="36" customHeight="1">
      <c r="A32" s="17" t="s">
        <v>3451</v>
      </c>
      <c r="B32" s="31" t="s">
        <v>1787</v>
      </c>
      <c r="C32" s="31" t="s">
        <v>1788</v>
      </c>
      <c r="D32" s="43" t="s">
        <v>377</v>
      </c>
      <c r="E32" s="13">
        <v>41662</v>
      </c>
      <c r="F32" s="13">
        <v>44498</v>
      </c>
      <c r="G32" s="155"/>
      <c r="H32" s="15">
        <f t="shared" si="5"/>
        <v>44862</v>
      </c>
      <c r="I32" s="16">
        <f t="shared" ca="1" si="4"/>
        <v>292</v>
      </c>
      <c r="J32" s="17" t="str">
        <f t="shared" ca="1" si="1"/>
        <v>NOT DUE</v>
      </c>
      <c r="K32" s="31" t="s">
        <v>1804</v>
      </c>
      <c r="L32" s="20"/>
    </row>
    <row r="33" spans="1:12" ht="36" customHeight="1">
      <c r="A33" s="17" t="s">
        <v>3452</v>
      </c>
      <c r="B33" s="31" t="s">
        <v>1789</v>
      </c>
      <c r="C33" s="31" t="s">
        <v>1790</v>
      </c>
      <c r="D33" s="43" t="s">
        <v>377</v>
      </c>
      <c r="E33" s="13">
        <v>41662</v>
      </c>
      <c r="F33" s="13">
        <v>44498</v>
      </c>
      <c r="G33" s="155"/>
      <c r="H33" s="15">
        <f t="shared" si="5"/>
        <v>44862</v>
      </c>
      <c r="I33" s="16">
        <f t="shared" ca="1" si="4"/>
        <v>292</v>
      </c>
      <c r="J33" s="17" t="str">
        <f t="shared" ca="1" si="1"/>
        <v>NOT DUE</v>
      </c>
      <c r="K33" s="31" t="s">
        <v>1804</v>
      </c>
      <c r="L33" s="20"/>
    </row>
    <row r="34" spans="1:12" ht="36" customHeight="1">
      <c r="A34" s="17" t="s">
        <v>3453</v>
      </c>
      <c r="B34" s="31" t="s">
        <v>1791</v>
      </c>
      <c r="C34" s="31" t="s">
        <v>1792</v>
      </c>
      <c r="D34" s="43" t="s">
        <v>377</v>
      </c>
      <c r="E34" s="13">
        <v>41662</v>
      </c>
      <c r="F34" s="13">
        <v>44498</v>
      </c>
      <c r="G34" s="155"/>
      <c r="H34" s="15">
        <f t="shared" si="5"/>
        <v>44862</v>
      </c>
      <c r="I34" s="16">
        <f t="shared" ca="1" si="4"/>
        <v>292</v>
      </c>
      <c r="J34" s="17" t="str">
        <f t="shared" ca="1" si="1"/>
        <v>NOT DUE</v>
      </c>
      <c r="K34" s="31" t="s">
        <v>1804</v>
      </c>
      <c r="L34" s="20"/>
    </row>
    <row r="35" spans="1:12" ht="36" customHeight="1">
      <c r="A35" s="17" t="s">
        <v>3454</v>
      </c>
      <c r="B35" s="31" t="s">
        <v>1793</v>
      </c>
      <c r="C35" s="31" t="s">
        <v>1794</v>
      </c>
      <c r="D35" s="43" t="s">
        <v>377</v>
      </c>
      <c r="E35" s="13">
        <v>41662</v>
      </c>
      <c r="F35" s="13">
        <v>44498</v>
      </c>
      <c r="G35" s="155"/>
      <c r="H35" s="15">
        <f t="shared" si="5"/>
        <v>44862</v>
      </c>
      <c r="I35" s="16">
        <f t="shared" ca="1" si="4"/>
        <v>292</v>
      </c>
      <c r="J35" s="17" t="str">
        <f t="shared" ca="1" si="1"/>
        <v>NOT DUE</v>
      </c>
      <c r="K35" s="31" t="s">
        <v>1805</v>
      </c>
      <c r="L35" s="20"/>
    </row>
    <row r="36" spans="1:12" ht="36" customHeight="1">
      <c r="A36" s="17" t="s">
        <v>3455</v>
      </c>
      <c r="B36" s="31" t="s">
        <v>1806</v>
      </c>
      <c r="C36" s="31" t="s">
        <v>1807</v>
      </c>
      <c r="D36" s="43" t="s">
        <v>377</v>
      </c>
      <c r="E36" s="13">
        <v>41662</v>
      </c>
      <c r="F36" s="13">
        <v>44498</v>
      </c>
      <c r="G36" s="155"/>
      <c r="H36" s="15">
        <f t="shared" si="5"/>
        <v>44862</v>
      </c>
      <c r="I36" s="16">
        <f t="shared" ca="1" si="4"/>
        <v>292</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5" t="s">
        <v>5143</v>
      </c>
      <c r="C40"/>
      <c r="D40" s="255" t="s">
        <v>5144</v>
      </c>
      <c r="H40" s="255" t="s">
        <v>5145</v>
      </c>
    </row>
    <row r="41" spans="1:12">
      <c r="A41"/>
      <c r="C41"/>
      <c r="D41"/>
    </row>
    <row r="42" spans="1:12">
      <c r="A42"/>
      <c r="C42" s="374" t="s">
        <v>5303</v>
      </c>
      <c r="D42"/>
      <c r="E42" s="380" t="s">
        <v>5304</v>
      </c>
      <c r="F42" s="380"/>
      <c r="G42" s="380"/>
      <c r="I42" s="449" t="s">
        <v>5292</v>
      </c>
      <c r="J42" s="449"/>
      <c r="K42" s="449"/>
    </row>
    <row r="43" spans="1:12">
      <c r="A43"/>
      <c r="C43" s="254"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4"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C00000"/>
  </sheetPr>
  <dimension ref="A1:L40"/>
  <sheetViews>
    <sheetView topLeftCell="A7" zoomScale="85" zoomScaleNormal="85" workbookViewId="0">
      <selection activeCell="G49" sqref="G4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2474</v>
      </c>
      <c r="D3" s="384" t="s">
        <v>12</v>
      </c>
      <c r="E3" s="384"/>
      <c r="F3" s="5" t="s">
        <v>3067</v>
      </c>
    </row>
    <row r="4" spans="1:12" ht="18" customHeight="1">
      <c r="A4" s="382" t="s">
        <v>77</v>
      </c>
      <c r="B4" s="382"/>
      <c r="C4" s="37" t="s">
        <v>2475</v>
      </c>
      <c r="D4" s="384" t="s">
        <v>15</v>
      </c>
      <c r="E4" s="384"/>
      <c r="F4" s="27"/>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3370</v>
      </c>
      <c r="B8" s="31" t="s">
        <v>2460</v>
      </c>
      <c r="C8" s="31" t="s">
        <v>2461</v>
      </c>
      <c r="D8" s="43" t="s">
        <v>595</v>
      </c>
      <c r="E8" s="13">
        <v>41662</v>
      </c>
      <c r="F8" s="13">
        <v>44135</v>
      </c>
      <c r="G8" s="155"/>
      <c r="H8" s="15">
        <f>DATE(YEAR(F8)+2,MONTH(F8),DAY(F8)-1)</f>
        <v>44864</v>
      </c>
      <c r="I8" s="16">
        <f t="shared" ref="I8:I33" ca="1" si="0">IF(ISBLANK(H8),"",H8-DATE(YEAR(NOW()),MONTH(NOW()),DAY(NOW())))</f>
        <v>294</v>
      </c>
      <c r="J8" s="17" t="str">
        <f t="shared" ref="J8:J33" ca="1" si="1">IF(I8="","",IF(I8&lt;0,"OVERDUE","NOT DUE"))</f>
        <v>NOT DUE</v>
      </c>
      <c r="K8" s="31" t="s">
        <v>4465</v>
      </c>
      <c r="L8" s="20"/>
    </row>
    <row r="9" spans="1:12" ht="36" customHeight="1">
      <c r="A9" s="17" t="s">
        <v>3371</v>
      </c>
      <c r="B9" s="31" t="s">
        <v>2462</v>
      </c>
      <c r="C9" s="31" t="s">
        <v>2463</v>
      </c>
      <c r="D9" s="43" t="s">
        <v>595</v>
      </c>
      <c r="E9" s="13">
        <v>41662</v>
      </c>
      <c r="F9" s="13">
        <v>44135</v>
      </c>
      <c r="G9" s="155"/>
      <c r="H9" s="15">
        <f>DATE(YEAR(F9)+2,MONTH(F9),DAY(F9)-1)</f>
        <v>44864</v>
      </c>
      <c r="I9" s="16">
        <f t="shared" ca="1" si="0"/>
        <v>294</v>
      </c>
      <c r="J9" s="17" t="str">
        <f t="shared" ca="1" si="1"/>
        <v>NOT DUE</v>
      </c>
      <c r="K9" s="31"/>
      <c r="L9" s="20"/>
    </row>
    <row r="10" spans="1:12" ht="36" customHeight="1">
      <c r="A10" s="17" t="s">
        <v>3372</v>
      </c>
      <c r="B10" s="31" t="s">
        <v>2464</v>
      </c>
      <c r="C10" s="31" t="s">
        <v>2465</v>
      </c>
      <c r="D10" s="43" t="s">
        <v>0</v>
      </c>
      <c r="E10" s="13">
        <v>41662</v>
      </c>
      <c r="F10" s="13">
        <f>'CMP01 Main Air Compressor No.1'!F43</f>
        <v>44544</v>
      </c>
      <c r="G10" s="155"/>
      <c r="H10" s="15">
        <f>DATE(YEAR(F10),MONTH(F10)+3,DAY(F10)-1)</f>
        <v>44633</v>
      </c>
      <c r="I10" s="16">
        <f t="shared" ca="1" si="0"/>
        <v>63</v>
      </c>
      <c r="J10" s="17" t="str">
        <f t="shared" ca="1" si="1"/>
        <v>NOT DUE</v>
      </c>
      <c r="K10" s="31"/>
      <c r="L10" s="20"/>
    </row>
    <row r="11" spans="1:12" ht="36" customHeight="1">
      <c r="A11" s="17" t="s">
        <v>3373</v>
      </c>
      <c r="B11" s="31" t="s">
        <v>2466</v>
      </c>
      <c r="C11" s="31" t="s">
        <v>2467</v>
      </c>
      <c r="D11" s="43" t="s">
        <v>377</v>
      </c>
      <c r="E11" s="13">
        <v>41662</v>
      </c>
      <c r="F11" s="13">
        <v>44508</v>
      </c>
      <c r="G11" s="155"/>
      <c r="H11" s="15">
        <f>DATE(YEAR(F11)+1,MONTH(F11),DAY(F11)-1)</f>
        <v>44872</v>
      </c>
      <c r="I11" s="16">
        <f t="shared" ca="1" si="0"/>
        <v>302</v>
      </c>
      <c r="J11" s="17" t="str">
        <f t="shared" ca="1" si="1"/>
        <v>NOT DUE</v>
      </c>
      <c r="K11" s="31"/>
      <c r="L11" s="20"/>
    </row>
    <row r="12" spans="1:12" ht="36" customHeight="1">
      <c r="A12" s="17" t="s">
        <v>3374</v>
      </c>
      <c r="B12" s="31" t="s">
        <v>2468</v>
      </c>
      <c r="C12" s="31" t="s">
        <v>2469</v>
      </c>
      <c r="D12" s="43" t="s">
        <v>377</v>
      </c>
      <c r="E12" s="13">
        <v>41662</v>
      </c>
      <c r="F12" s="13">
        <v>44508</v>
      </c>
      <c r="G12" s="155"/>
      <c r="H12" s="15">
        <f>DATE(YEAR(F12)+1,MONTH(F12),DAY(F12)-1)</f>
        <v>44872</v>
      </c>
      <c r="I12" s="16">
        <f t="shared" ca="1" si="0"/>
        <v>302</v>
      </c>
      <c r="J12" s="17" t="str">
        <f t="shared" ca="1" si="1"/>
        <v>NOT DUE</v>
      </c>
      <c r="K12" s="31"/>
      <c r="L12" s="20"/>
    </row>
    <row r="13" spans="1:12" ht="36" customHeight="1">
      <c r="A13" s="17" t="s">
        <v>3375</v>
      </c>
      <c r="B13" s="31" t="s">
        <v>2470</v>
      </c>
      <c r="C13" s="31" t="s">
        <v>2471</v>
      </c>
      <c r="D13" s="43" t="s">
        <v>377</v>
      </c>
      <c r="E13" s="13">
        <v>41662</v>
      </c>
      <c r="F13" s="13">
        <v>44508</v>
      </c>
      <c r="G13" s="155"/>
      <c r="H13" s="15">
        <f>DATE(YEAR(F13)+1,MONTH(F13),DAY(F13)-1)</f>
        <v>44872</v>
      </c>
      <c r="I13" s="16">
        <f t="shared" ca="1" si="0"/>
        <v>302</v>
      </c>
      <c r="J13" s="17" t="str">
        <f t="shared" ca="1" si="1"/>
        <v>NOT DUE</v>
      </c>
      <c r="K13" s="31"/>
      <c r="L13" s="20"/>
    </row>
    <row r="14" spans="1:12" ht="36" customHeight="1">
      <c r="A14" s="17" t="s">
        <v>3376</v>
      </c>
      <c r="B14" s="31" t="s">
        <v>4472</v>
      </c>
      <c r="C14" s="31" t="s">
        <v>2472</v>
      </c>
      <c r="D14" s="43" t="s">
        <v>377</v>
      </c>
      <c r="E14" s="13">
        <v>41662</v>
      </c>
      <c r="F14" s="13">
        <v>44498</v>
      </c>
      <c r="G14" s="155"/>
      <c r="H14" s="15">
        <f>DATE(YEAR(F14)+1,MONTH(F14),DAY(F14)-1)</f>
        <v>44862</v>
      </c>
      <c r="I14" s="16">
        <f t="shared" ca="1" si="0"/>
        <v>292</v>
      </c>
      <c r="J14" s="17" t="str">
        <f t="shared" ca="1" si="1"/>
        <v>NOT DUE</v>
      </c>
      <c r="K14" s="31"/>
      <c r="L14" s="20"/>
    </row>
    <row r="15" spans="1:12" ht="36" customHeight="1">
      <c r="A15" s="17" t="s">
        <v>3377</v>
      </c>
      <c r="B15" s="31" t="s">
        <v>2473</v>
      </c>
      <c r="C15" s="31" t="s">
        <v>2472</v>
      </c>
      <c r="D15" s="43" t="s">
        <v>0</v>
      </c>
      <c r="E15" s="13">
        <v>41662</v>
      </c>
      <c r="F15" s="13">
        <f>'CMP01 Main Air Compressor No.1'!F43</f>
        <v>44544</v>
      </c>
      <c r="G15" s="155"/>
      <c r="H15" s="15">
        <f>DATE(YEAR(F15),MONTH(F15)+3,DAY(F15)-1)</f>
        <v>44633</v>
      </c>
      <c r="I15" s="16">
        <f t="shared" ca="1" si="0"/>
        <v>63</v>
      </c>
      <c r="J15" s="17" t="str">
        <f t="shared" ca="1" si="1"/>
        <v>NOT DUE</v>
      </c>
      <c r="K15" s="31"/>
      <c r="L15" s="20"/>
    </row>
    <row r="16" spans="1:12" ht="36" customHeight="1">
      <c r="A16" s="17" t="s">
        <v>3378</v>
      </c>
      <c r="B16" s="31" t="s">
        <v>1765</v>
      </c>
      <c r="C16" s="31" t="s">
        <v>1766</v>
      </c>
      <c r="D16" s="43" t="s">
        <v>1</v>
      </c>
      <c r="E16" s="13">
        <v>41662</v>
      </c>
      <c r="F16" s="13">
        <f>'CMP01 Main Air Compressor No.1'!F33</f>
        <v>44570</v>
      </c>
      <c r="G16" s="155"/>
      <c r="H16" s="15">
        <f>DATE(YEAR(F16),MONTH(F16),DAY(F16)+1)</f>
        <v>44571</v>
      </c>
      <c r="I16" s="16">
        <f t="shared" ca="1" si="0"/>
        <v>1</v>
      </c>
      <c r="J16" s="17" t="str">
        <f t="shared" ca="1" si="1"/>
        <v>NOT DUE</v>
      </c>
      <c r="K16" s="31" t="s">
        <v>1797</v>
      </c>
      <c r="L16" s="20"/>
    </row>
    <row r="17" spans="1:12" ht="36" customHeight="1">
      <c r="A17" s="17" t="s">
        <v>3379</v>
      </c>
      <c r="B17" s="31" t="s">
        <v>1767</v>
      </c>
      <c r="C17" s="31" t="s">
        <v>1768</v>
      </c>
      <c r="D17" s="43" t="s">
        <v>1</v>
      </c>
      <c r="E17" s="13">
        <v>41662</v>
      </c>
      <c r="F17" s="13">
        <f>'CMP01 Main Air Compressor No.1'!F34</f>
        <v>44570</v>
      </c>
      <c r="G17" s="155"/>
      <c r="H17" s="15">
        <f>DATE(YEAR(F17),MONTH(F17),DAY(F17)+1)</f>
        <v>44571</v>
      </c>
      <c r="I17" s="16">
        <f t="shared" ca="1" si="0"/>
        <v>1</v>
      </c>
      <c r="J17" s="17" t="str">
        <f t="shared" ca="1" si="1"/>
        <v>NOT DUE</v>
      </c>
      <c r="K17" s="31" t="s">
        <v>1798</v>
      </c>
      <c r="L17" s="20"/>
    </row>
    <row r="18" spans="1:12" ht="36" customHeight="1">
      <c r="A18" s="17" t="s">
        <v>3380</v>
      </c>
      <c r="B18" s="31" t="s">
        <v>1769</v>
      </c>
      <c r="C18" s="31" t="s">
        <v>1770</v>
      </c>
      <c r="D18" s="43" t="s">
        <v>1</v>
      </c>
      <c r="E18" s="13">
        <v>41662</v>
      </c>
      <c r="F18" s="13">
        <f>'CMP01 Main Air Compressor No.1'!F35</f>
        <v>44570</v>
      </c>
      <c r="G18" s="155"/>
      <c r="H18" s="15">
        <f>DATE(YEAR(F18),MONTH(F18),DAY(F18)+1)</f>
        <v>44571</v>
      </c>
      <c r="I18" s="16">
        <f t="shared" ca="1" si="0"/>
        <v>1</v>
      </c>
      <c r="J18" s="17" t="str">
        <f t="shared" ca="1" si="1"/>
        <v>NOT DUE</v>
      </c>
      <c r="K18" s="31" t="s">
        <v>1799</v>
      </c>
      <c r="L18" s="20"/>
    </row>
    <row r="19" spans="1:12" ht="36" customHeight="1">
      <c r="A19" s="17" t="s">
        <v>3381</v>
      </c>
      <c r="B19" s="31" t="s">
        <v>1771</v>
      </c>
      <c r="C19" s="31" t="s">
        <v>1772</v>
      </c>
      <c r="D19" s="43" t="s">
        <v>4</v>
      </c>
      <c r="E19" s="13">
        <v>41662</v>
      </c>
      <c r="F19" s="13">
        <f>'CMP01 Main Air Compressor No.1'!F36</f>
        <v>44569</v>
      </c>
      <c r="G19" s="155"/>
      <c r="H19" s="15">
        <f>EDATE(F19-1,1)</f>
        <v>44599</v>
      </c>
      <c r="I19" s="16">
        <f t="shared" ca="1" si="0"/>
        <v>29</v>
      </c>
      <c r="J19" s="17" t="str">
        <f t="shared" ca="1" si="1"/>
        <v>NOT DUE</v>
      </c>
      <c r="K19" s="31" t="s">
        <v>1800</v>
      </c>
      <c r="L19" s="20"/>
    </row>
    <row r="20" spans="1:12" ht="36" customHeight="1">
      <c r="A20" s="17" t="s">
        <v>3382</v>
      </c>
      <c r="B20" s="31" t="s">
        <v>1773</v>
      </c>
      <c r="C20" s="31" t="s">
        <v>1774</v>
      </c>
      <c r="D20" s="43" t="s">
        <v>1</v>
      </c>
      <c r="E20" s="13">
        <v>41662</v>
      </c>
      <c r="F20" s="13">
        <f>'CMP01 Main Air Compressor No.1'!F37</f>
        <v>44570</v>
      </c>
      <c r="G20" s="155"/>
      <c r="H20" s="15">
        <f>DATE(YEAR(F20),MONTH(F20),DAY(F20)+1)</f>
        <v>44571</v>
      </c>
      <c r="I20" s="16">
        <f t="shared" ca="1" si="0"/>
        <v>1</v>
      </c>
      <c r="J20" s="17" t="str">
        <f t="shared" ca="1" si="1"/>
        <v>NOT DUE</v>
      </c>
      <c r="K20" s="31" t="s">
        <v>1801</v>
      </c>
      <c r="L20" s="20"/>
    </row>
    <row r="21" spans="1:12" ht="36" customHeight="1">
      <c r="A21" s="17" t="s">
        <v>3383</v>
      </c>
      <c r="B21" s="31" t="s">
        <v>1775</v>
      </c>
      <c r="C21" s="31" t="s">
        <v>1776</v>
      </c>
      <c r="D21" s="43" t="s">
        <v>1</v>
      </c>
      <c r="E21" s="13">
        <v>41662</v>
      </c>
      <c r="F21" s="13">
        <f>'CMP01 Main Air Compressor No.1'!F38</f>
        <v>44570</v>
      </c>
      <c r="G21" s="155"/>
      <c r="H21" s="15">
        <f>DATE(YEAR(F21),MONTH(F21),DAY(F21)+1)</f>
        <v>44571</v>
      </c>
      <c r="I21" s="16">
        <f t="shared" ca="1" si="0"/>
        <v>1</v>
      </c>
      <c r="J21" s="17" t="str">
        <f t="shared" ca="1" si="1"/>
        <v>NOT DUE</v>
      </c>
      <c r="K21" s="31" t="s">
        <v>1802</v>
      </c>
      <c r="L21" s="20"/>
    </row>
    <row r="22" spans="1:12" ht="36" customHeight="1">
      <c r="A22" s="17" t="s">
        <v>3384</v>
      </c>
      <c r="B22" s="31" t="s">
        <v>1777</v>
      </c>
      <c r="C22" s="31" t="s">
        <v>1778</v>
      </c>
      <c r="D22" s="43" t="s">
        <v>1</v>
      </c>
      <c r="E22" s="13">
        <v>41662</v>
      </c>
      <c r="F22" s="13">
        <f>'CMP01 Main Air Compressor No.1'!F39</f>
        <v>44570</v>
      </c>
      <c r="G22" s="155"/>
      <c r="H22" s="15">
        <f>DATE(YEAR(F22),MONTH(F22),DAY(F22)+1)</f>
        <v>44571</v>
      </c>
      <c r="I22" s="16">
        <f t="shared" ca="1" si="0"/>
        <v>1</v>
      </c>
      <c r="J22" s="17" t="str">
        <f t="shared" ca="1" si="1"/>
        <v>NOT DUE</v>
      </c>
      <c r="K22" s="31" t="s">
        <v>1802</v>
      </c>
      <c r="L22" s="20"/>
    </row>
    <row r="23" spans="1:12" ht="36" customHeight="1">
      <c r="A23" s="17" t="s">
        <v>3385</v>
      </c>
      <c r="B23" s="31" t="s">
        <v>1779</v>
      </c>
      <c r="C23" s="31" t="s">
        <v>1766</v>
      </c>
      <c r="D23" s="43" t="s">
        <v>1</v>
      </c>
      <c r="E23" s="13">
        <v>41662</v>
      </c>
      <c r="F23" s="13">
        <f>'CMP01 Main Air Compressor No.1'!F40</f>
        <v>44570</v>
      </c>
      <c r="G23" s="155"/>
      <c r="H23" s="15">
        <f>DATE(YEAR(F23),MONTH(F23),DAY(F23)+1)</f>
        <v>44571</v>
      </c>
      <c r="I23" s="16">
        <f t="shared" ca="1" si="0"/>
        <v>1</v>
      </c>
      <c r="J23" s="17" t="str">
        <f t="shared" ca="1" si="1"/>
        <v>NOT DUE</v>
      </c>
      <c r="K23" s="31" t="s">
        <v>1802</v>
      </c>
      <c r="L23" s="20"/>
    </row>
    <row r="24" spans="1:12" ht="36" customHeight="1">
      <c r="A24" s="17" t="s">
        <v>3386</v>
      </c>
      <c r="B24" s="31" t="s">
        <v>1780</v>
      </c>
      <c r="C24" s="31" t="s">
        <v>1781</v>
      </c>
      <c r="D24" s="43" t="s">
        <v>0</v>
      </c>
      <c r="E24" s="13">
        <v>41662</v>
      </c>
      <c r="F24" s="13">
        <f>'CMP01 Main Air Compressor No.1'!F43</f>
        <v>44544</v>
      </c>
      <c r="G24" s="155"/>
      <c r="H24" s="15">
        <f>DATE(YEAR(F24),MONTH(F24)+3,DAY(F24)-1)</f>
        <v>44633</v>
      </c>
      <c r="I24" s="16">
        <f t="shared" ca="1" si="0"/>
        <v>63</v>
      </c>
      <c r="J24" s="17" t="str">
        <f t="shared" ca="1" si="1"/>
        <v>NOT DUE</v>
      </c>
      <c r="K24" s="31" t="s">
        <v>1802</v>
      </c>
      <c r="L24" s="20"/>
    </row>
    <row r="25" spans="1:12" ht="36" customHeight="1">
      <c r="A25" s="17" t="s">
        <v>3387</v>
      </c>
      <c r="B25" s="31" t="s">
        <v>1782</v>
      </c>
      <c r="C25" s="31"/>
      <c r="D25" s="43" t="s">
        <v>4</v>
      </c>
      <c r="E25" s="13">
        <v>41662</v>
      </c>
      <c r="F25" s="13">
        <f>'CMP01 Main Air Compressor No.1'!F36</f>
        <v>44569</v>
      </c>
      <c r="G25" s="155"/>
      <c r="H25" s="15">
        <f>EDATE(F25-1,1)</f>
        <v>44599</v>
      </c>
      <c r="I25" s="16">
        <f t="shared" ca="1" si="0"/>
        <v>29</v>
      </c>
      <c r="J25" s="17" t="str">
        <f t="shared" ca="1" si="1"/>
        <v>NOT DUE</v>
      </c>
      <c r="K25" s="31"/>
      <c r="L25" s="20"/>
    </row>
    <row r="26" spans="1:12" ht="36" customHeight="1">
      <c r="A26" s="17" t="s">
        <v>3388</v>
      </c>
      <c r="B26" s="31" t="s">
        <v>1783</v>
      </c>
      <c r="C26" s="31" t="s">
        <v>1784</v>
      </c>
      <c r="D26" s="43" t="s">
        <v>0</v>
      </c>
      <c r="E26" s="13">
        <v>41662</v>
      </c>
      <c r="F26" s="13">
        <f>'CMP01 Main Air Compressor No.1'!F43</f>
        <v>44544</v>
      </c>
      <c r="G26" s="155"/>
      <c r="H26" s="15">
        <f>DATE(YEAR(F26),MONTH(F26)+3,DAY(F26)-1)</f>
        <v>44633</v>
      </c>
      <c r="I26" s="16">
        <f t="shared" ca="1" si="0"/>
        <v>63</v>
      </c>
      <c r="J26" s="17" t="str">
        <f t="shared" ca="1" si="1"/>
        <v>NOT DUE</v>
      </c>
      <c r="K26" s="31" t="s">
        <v>1803</v>
      </c>
      <c r="L26" s="20"/>
    </row>
    <row r="27" spans="1:12" ht="36" customHeight="1">
      <c r="A27" s="17" t="s">
        <v>3389</v>
      </c>
      <c r="B27" s="31" t="s">
        <v>2355</v>
      </c>
      <c r="C27" s="31"/>
      <c r="D27" s="43" t="s">
        <v>1</v>
      </c>
      <c r="E27" s="13">
        <v>41662</v>
      </c>
      <c r="F27" s="13">
        <f>'CMP01 Main Air Compressor No.1'!F33</f>
        <v>44570</v>
      </c>
      <c r="G27" s="155"/>
      <c r="H27" s="15">
        <f>DATE(YEAR(F27),MONTH(F27),DAY(F27)+1)</f>
        <v>44571</v>
      </c>
      <c r="I27" s="16">
        <f t="shared" ca="1" si="0"/>
        <v>1</v>
      </c>
      <c r="J27" s="17" t="str">
        <f t="shared" ca="1" si="1"/>
        <v>NOT DUE</v>
      </c>
      <c r="K27" s="31" t="s">
        <v>1803</v>
      </c>
      <c r="L27" s="20"/>
    </row>
    <row r="28" spans="1:12" ht="36" customHeight="1">
      <c r="A28" s="17" t="s">
        <v>3390</v>
      </c>
      <c r="B28" s="31" t="s">
        <v>1785</v>
      </c>
      <c r="C28" s="31" t="s">
        <v>1786</v>
      </c>
      <c r="D28" s="43" t="s">
        <v>377</v>
      </c>
      <c r="E28" s="13">
        <v>41662</v>
      </c>
      <c r="F28" s="13">
        <v>44498</v>
      </c>
      <c r="G28" s="155"/>
      <c r="H28" s="15">
        <f t="shared" ref="H28:H33" si="2">DATE(YEAR(F28)+1,MONTH(F28),DAY(F28)-1)</f>
        <v>44862</v>
      </c>
      <c r="I28" s="16">
        <f t="shared" ca="1" si="0"/>
        <v>292</v>
      </c>
      <c r="J28" s="17" t="str">
        <f t="shared" ca="1" si="1"/>
        <v>NOT DUE</v>
      </c>
      <c r="K28" s="31" t="s">
        <v>1803</v>
      </c>
      <c r="L28" s="20"/>
    </row>
    <row r="29" spans="1:12" ht="36" customHeight="1">
      <c r="A29" s="17" t="s">
        <v>3391</v>
      </c>
      <c r="B29" s="31" t="s">
        <v>1787</v>
      </c>
      <c r="C29" s="31" t="s">
        <v>1788</v>
      </c>
      <c r="D29" s="43" t="s">
        <v>377</v>
      </c>
      <c r="E29" s="13">
        <v>41662</v>
      </c>
      <c r="F29" s="13">
        <v>44498</v>
      </c>
      <c r="G29" s="155"/>
      <c r="H29" s="15">
        <f t="shared" si="2"/>
        <v>44862</v>
      </c>
      <c r="I29" s="16">
        <f t="shared" ca="1" si="0"/>
        <v>292</v>
      </c>
      <c r="J29" s="17" t="str">
        <f t="shared" ca="1" si="1"/>
        <v>NOT DUE</v>
      </c>
      <c r="K29" s="31" t="s">
        <v>1804</v>
      </c>
      <c r="L29" s="20"/>
    </row>
    <row r="30" spans="1:12" ht="36" customHeight="1">
      <c r="A30" s="17" t="s">
        <v>3392</v>
      </c>
      <c r="B30" s="31" t="s">
        <v>1789</v>
      </c>
      <c r="C30" s="31" t="s">
        <v>1790</v>
      </c>
      <c r="D30" s="43" t="s">
        <v>377</v>
      </c>
      <c r="E30" s="13">
        <v>41662</v>
      </c>
      <c r="F30" s="13">
        <v>44498</v>
      </c>
      <c r="G30" s="155"/>
      <c r="H30" s="15">
        <f t="shared" si="2"/>
        <v>44862</v>
      </c>
      <c r="I30" s="16">
        <f t="shared" ca="1" si="0"/>
        <v>292</v>
      </c>
      <c r="J30" s="17" t="str">
        <f t="shared" ca="1" si="1"/>
        <v>NOT DUE</v>
      </c>
      <c r="K30" s="31" t="s">
        <v>1804</v>
      </c>
      <c r="L30" s="20"/>
    </row>
    <row r="31" spans="1:12" ht="36" customHeight="1">
      <c r="A31" s="17" t="s">
        <v>3393</v>
      </c>
      <c r="B31" s="31" t="s">
        <v>1791</v>
      </c>
      <c r="C31" s="31" t="s">
        <v>1792</v>
      </c>
      <c r="D31" s="43" t="s">
        <v>377</v>
      </c>
      <c r="E31" s="13">
        <v>41662</v>
      </c>
      <c r="F31" s="13">
        <v>44498</v>
      </c>
      <c r="G31" s="155"/>
      <c r="H31" s="15">
        <f t="shared" si="2"/>
        <v>44862</v>
      </c>
      <c r="I31" s="16">
        <f t="shared" ca="1" si="0"/>
        <v>292</v>
      </c>
      <c r="J31" s="17" t="str">
        <f t="shared" ca="1" si="1"/>
        <v>NOT DUE</v>
      </c>
      <c r="K31" s="31" t="s">
        <v>1804</v>
      </c>
      <c r="L31" s="20"/>
    </row>
    <row r="32" spans="1:12" ht="36" customHeight="1">
      <c r="A32" s="17" t="s">
        <v>3394</v>
      </c>
      <c r="B32" s="31" t="s">
        <v>1793</v>
      </c>
      <c r="C32" s="31" t="s">
        <v>1794</v>
      </c>
      <c r="D32" s="43" t="s">
        <v>377</v>
      </c>
      <c r="E32" s="13">
        <v>41662</v>
      </c>
      <c r="F32" s="13">
        <v>44498</v>
      </c>
      <c r="G32" s="155"/>
      <c r="H32" s="15">
        <f t="shared" si="2"/>
        <v>44862</v>
      </c>
      <c r="I32" s="16">
        <f t="shared" ca="1" si="0"/>
        <v>292</v>
      </c>
      <c r="J32" s="17" t="str">
        <f t="shared" ca="1" si="1"/>
        <v>NOT DUE</v>
      </c>
      <c r="K32" s="31" t="s">
        <v>1805</v>
      </c>
      <c r="L32" s="20"/>
    </row>
    <row r="33" spans="1:12" ht="36" customHeight="1">
      <c r="A33" s="17" t="s">
        <v>3395</v>
      </c>
      <c r="B33" s="31" t="s">
        <v>1806</v>
      </c>
      <c r="C33" s="31" t="s">
        <v>1807</v>
      </c>
      <c r="D33" s="43" t="s">
        <v>377</v>
      </c>
      <c r="E33" s="13">
        <v>41662</v>
      </c>
      <c r="F33" s="13">
        <v>44498</v>
      </c>
      <c r="G33" s="155"/>
      <c r="H33" s="15">
        <f t="shared" si="2"/>
        <v>44862</v>
      </c>
      <c r="I33" s="16">
        <f t="shared" ca="1" si="0"/>
        <v>292</v>
      </c>
      <c r="J33" s="17" t="str">
        <f t="shared" ca="1" si="1"/>
        <v>NOT DUE</v>
      </c>
      <c r="K33" s="31" t="s">
        <v>1805</v>
      </c>
      <c r="L33" s="20"/>
    </row>
    <row r="34" spans="1:12" ht="15.75" customHeight="1">
      <c r="A34"/>
      <c r="C34" s="224"/>
      <c r="D34"/>
    </row>
    <row r="35" spans="1:12">
      <c r="A35"/>
      <c r="C35" s="224"/>
      <c r="D35"/>
    </row>
    <row r="36" spans="1:12">
      <c r="A36"/>
      <c r="C36" s="224"/>
      <c r="D36"/>
    </row>
    <row r="37" spans="1:12">
      <c r="A37"/>
      <c r="B37" s="255" t="s">
        <v>5143</v>
      </c>
      <c r="C37"/>
      <c r="D37" s="255" t="s">
        <v>5144</v>
      </c>
      <c r="H37" s="255" t="s">
        <v>5145</v>
      </c>
    </row>
    <row r="38" spans="1:12">
      <c r="A38"/>
      <c r="C38"/>
      <c r="D38"/>
    </row>
    <row r="39" spans="1:12">
      <c r="A39"/>
      <c r="C39" s="374" t="s">
        <v>5303</v>
      </c>
      <c r="D39"/>
      <c r="E39" s="380" t="s">
        <v>5304</v>
      </c>
      <c r="F39" s="380"/>
      <c r="G39" s="380"/>
      <c r="I39" s="449" t="s">
        <v>5292</v>
      </c>
      <c r="J39" s="449"/>
      <c r="K39" s="449"/>
    </row>
    <row r="40" spans="1:12">
      <c r="A40"/>
      <c r="C40" s="254" t="s">
        <v>5146</v>
      </c>
      <c r="D40"/>
      <c r="E40" s="381" t="s">
        <v>5147</v>
      </c>
      <c r="F40" s="381"/>
      <c r="G40" s="381"/>
      <c r="I40" s="381" t="s">
        <v>5148</v>
      </c>
      <c r="J40" s="381"/>
      <c r="K40" s="381"/>
    </row>
  </sheetData>
  <sheetProtection selectLockedCells="1"/>
  <mergeCells count="13">
    <mergeCell ref="A1:B1"/>
    <mergeCell ref="D1:E1"/>
    <mergeCell ref="A2:B2"/>
    <mergeCell ref="D2:E2"/>
    <mergeCell ref="A3:B3"/>
    <mergeCell ref="D3:E3"/>
    <mergeCell ref="E39:G39"/>
    <mergeCell ref="I39:K39"/>
    <mergeCell ref="E40:G40"/>
    <mergeCell ref="I40:K40"/>
    <mergeCell ref="A4:B4"/>
    <mergeCell ref="D4:E4"/>
    <mergeCell ref="A5:B5"/>
  </mergeCells>
  <conditionalFormatting sqref="J7:J33">
    <cfRule type="cellIs" dxfId="33"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C00000"/>
  </sheetPr>
  <dimension ref="A1:L43"/>
  <sheetViews>
    <sheetView topLeftCell="A10" zoomScale="85" zoomScaleNormal="85" workbookViewId="0">
      <selection activeCell="L12" sqref="L1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2476</v>
      </c>
      <c r="D3" s="384" t="s">
        <v>12</v>
      </c>
      <c r="E3" s="384"/>
      <c r="F3" s="5" t="s">
        <v>3068</v>
      </c>
    </row>
    <row r="4" spans="1:12" ht="18" customHeight="1">
      <c r="A4" s="382" t="s">
        <v>77</v>
      </c>
      <c r="B4" s="382"/>
      <c r="C4" s="37" t="s">
        <v>2477</v>
      </c>
      <c r="D4" s="384" t="s">
        <v>15</v>
      </c>
      <c r="E4" s="384"/>
      <c r="F4" s="27"/>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3341</v>
      </c>
      <c r="B8" s="31" t="s">
        <v>2478</v>
      </c>
      <c r="C8" s="31" t="s">
        <v>2479</v>
      </c>
      <c r="D8" s="43" t="s">
        <v>377</v>
      </c>
      <c r="E8" s="13">
        <v>41662</v>
      </c>
      <c r="F8" s="13">
        <v>44498</v>
      </c>
      <c r="G8" s="155"/>
      <c r="H8" s="15">
        <f>DATE(YEAR(F8)+1,MONTH(F8),DAY(F8)-1)</f>
        <v>44862</v>
      </c>
      <c r="I8" s="16">
        <f t="shared" ref="I8:I36" ca="1" si="0">IF(ISBLANK(H8),"",H8-DATE(YEAR(NOW()),MONTH(NOW()),DAY(NOW())))</f>
        <v>292</v>
      </c>
      <c r="J8" s="17" t="str">
        <f t="shared" ref="J8:J36" ca="1" si="1">IF(I8="","",IF(I8&lt;0,"OVERDUE","NOT DUE"))</f>
        <v>NOT DUE</v>
      </c>
      <c r="K8" s="31"/>
      <c r="L8" s="20"/>
    </row>
    <row r="9" spans="1:12" ht="36" customHeight="1">
      <c r="A9" s="17" t="s">
        <v>3342</v>
      </c>
      <c r="B9" s="31" t="s">
        <v>2384</v>
      </c>
      <c r="C9" s="31" t="s">
        <v>2480</v>
      </c>
      <c r="D9" s="43" t="s">
        <v>2495</v>
      </c>
      <c r="E9" s="13">
        <v>41662</v>
      </c>
      <c r="F9" s="13">
        <v>43404</v>
      </c>
      <c r="G9" s="155"/>
      <c r="H9" s="15">
        <f>DATE(YEAR(F9)+4,MONTH(F9),DAY(F9)-1)</f>
        <v>44864</v>
      </c>
      <c r="I9" s="16">
        <f t="shared" ca="1" si="0"/>
        <v>294</v>
      </c>
      <c r="J9" s="17" t="str">
        <f t="shared" ca="1" si="1"/>
        <v>NOT DUE</v>
      </c>
      <c r="K9" s="31"/>
      <c r="L9" s="20"/>
    </row>
    <row r="10" spans="1:12" ht="36" customHeight="1">
      <c r="A10" s="17" t="s">
        <v>3343</v>
      </c>
      <c r="B10" s="31" t="s">
        <v>2481</v>
      </c>
      <c r="C10" s="31" t="s">
        <v>2482</v>
      </c>
      <c r="D10" s="43" t="s">
        <v>0</v>
      </c>
      <c r="E10" s="13">
        <v>41662</v>
      </c>
      <c r="F10" s="13">
        <f>'CMP01 Main Air Compressor No.1'!F43</f>
        <v>44544</v>
      </c>
      <c r="G10" s="155"/>
      <c r="H10" s="15">
        <f>DATE(YEAR(F10),MONTH(F10)+3,DAY(F10)-1)</f>
        <v>44633</v>
      </c>
      <c r="I10" s="16">
        <f t="shared" ca="1" si="0"/>
        <v>63</v>
      </c>
      <c r="J10" s="17" t="str">
        <f t="shared" ca="1" si="1"/>
        <v>NOT DUE</v>
      </c>
      <c r="K10" s="31"/>
      <c r="L10" s="125" t="s">
        <v>5152</v>
      </c>
    </row>
    <row r="11" spans="1:12" ht="36" customHeight="1">
      <c r="A11" s="17" t="s">
        <v>3344</v>
      </c>
      <c r="B11" s="31" t="s">
        <v>2343</v>
      </c>
      <c r="C11" s="31" t="s">
        <v>2483</v>
      </c>
      <c r="D11" s="43" t="s">
        <v>377</v>
      </c>
      <c r="E11" s="13">
        <v>41662</v>
      </c>
      <c r="F11" s="13">
        <v>44498</v>
      </c>
      <c r="G11" s="155"/>
      <c r="H11" s="15">
        <f>DATE(YEAR(F11)+1,MONTH(F11),DAY(F11)-1)</f>
        <v>44862</v>
      </c>
      <c r="I11" s="16">
        <f t="shared" ca="1" si="0"/>
        <v>292</v>
      </c>
      <c r="J11" s="17" t="str">
        <f t="shared" ca="1" si="1"/>
        <v>NOT DUE</v>
      </c>
      <c r="K11" s="31"/>
      <c r="L11" s="125" t="s">
        <v>5152</v>
      </c>
    </row>
    <row r="12" spans="1:12" ht="36" customHeight="1">
      <c r="A12" s="17" t="s">
        <v>3345</v>
      </c>
      <c r="B12" s="31" t="s">
        <v>2484</v>
      </c>
      <c r="C12" s="31" t="s">
        <v>2485</v>
      </c>
      <c r="D12" s="43" t="s">
        <v>377</v>
      </c>
      <c r="E12" s="13">
        <v>41662</v>
      </c>
      <c r="F12" s="13">
        <v>44498</v>
      </c>
      <c r="G12" s="155"/>
      <c r="H12" s="15">
        <f>DATE(YEAR(F12)+1,MONTH(F12),DAY(F12)-1)</f>
        <v>44862</v>
      </c>
      <c r="I12" s="16">
        <f t="shared" ca="1" si="0"/>
        <v>292</v>
      </c>
      <c r="J12" s="17" t="str">
        <f t="shared" ca="1" si="1"/>
        <v>NOT DUE</v>
      </c>
      <c r="K12" s="31"/>
      <c r="L12" s="125" t="s">
        <v>5152</v>
      </c>
    </row>
    <row r="13" spans="1:12" ht="36" customHeight="1">
      <c r="A13" s="17" t="s">
        <v>3346</v>
      </c>
      <c r="B13" s="31" t="s">
        <v>2486</v>
      </c>
      <c r="C13" s="31" t="s">
        <v>2487</v>
      </c>
      <c r="D13" s="43" t="s">
        <v>2495</v>
      </c>
      <c r="E13" s="13">
        <v>41662</v>
      </c>
      <c r="F13" s="13">
        <v>43404</v>
      </c>
      <c r="G13" s="155"/>
      <c r="H13" s="15">
        <f>DATE(YEAR(F13)+4,MONTH(F13),DAY(F13)-1)</f>
        <v>44864</v>
      </c>
      <c r="I13" s="16">
        <f t="shared" ca="1" si="0"/>
        <v>294</v>
      </c>
      <c r="J13" s="17" t="str">
        <f t="shared" ca="1" si="1"/>
        <v>NOT DUE</v>
      </c>
      <c r="K13" s="31"/>
      <c r="L13" s="20"/>
    </row>
    <row r="14" spans="1:12" ht="36" customHeight="1">
      <c r="A14" s="17" t="s">
        <v>3347</v>
      </c>
      <c r="B14" s="31" t="s">
        <v>2488</v>
      </c>
      <c r="C14" s="31" t="s">
        <v>2489</v>
      </c>
      <c r="D14" s="43" t="s">
        <v>377</v>
      </c>
      <c r="E14" s="13">
        <v>41662</v>
      </c>
      <c r="F14" s="13">
        <v>44498</v>
      </c>
      <c r="G14" s="155"/>
      <c r="H14" s="15">
        <f>DATE(YEAR(F14)+1,MONTH(F14),DAY(F14)-1)</f>
        <v>44862</v>
      </c>
      <c r="I14" s="16">
        <f t="shared" ca="1" si="0"/>
        <v>292</v>
      </c>
      <c r="J14" s="17" t="str">
        <f t="shared" ca="1" si="1"/>
        <v>NOT DUE</v>
      </c>
      <c r="K14" s="31"/>
      <c r="L14" s="20"/>
    </row>
    <row r="15" spans="1:12" ht="36" customHeight="1">
      <c r="A15" s="17" t="s">
        <v>3348</v>
      </c>
      <c r="B15" s="31" t="s">
        <v>571</v>
      </c>
      <c r="C15" s="31" t="s">
        <v>2490</v>
      </c>
      <c r="D15" s="43" t="s">
        <v>377</v>
      </c>
      <c r="E15" s="13">
        <v>41662</v>
      </c>
      <c r="F15" s="13">
        <v>44498</v>
      </c>
      <c r="G15" s="155"/>
      <c r="H15" s="15">
        <f>DATE(YEAR(F15)+1,MONTH(F15),DAY(F15)-1)</f>
        <v>44862</v>
      </c>
      <c r="I15" s="16">
        <f t="shared" ca="1" si="0"/>
        <v>292</v>
      </c>
      <c r="J15" s="17" t="str">
        <f t="shared" ca="1" si="1"/>
        <v>NOT DUE</v>
      </c>
      <c r="K15" s="31"/>
      <c r="L15" s="20"/>
    </row>
    <row r="16" spans="1:12" ht="36" customHeight="1">
      <c r="A16" s="17" t="s">
        <v>3349</v>
      </c>
      <c r="B16" s="31" t="s">
        <v>2491</v>
      </c>
      <c r="C16" s="31" t="s">
        <v>2489</v>
      </c>
      <c r="D16" s="43" t="s">
        <v>0</v>
      </c>
      <c r="E16" s="13">
        <v>41662</v>
      </c>
      <c r="F16" s="13">
        <f>'CMP01 Main Air Compressor No.1'!F43</f>
        <v>44544</v>
      </c>
      <c r="G16" s="155"/>
      <c r="H16" s="15">
        <f>DATE(YEAR(F16),MONTH(F16)+3,DAY(F16)-1)</f>
        <v>44633</v>
      </c>
      <c r="I16" s="16">
        <f t="shared" ca="1" si="0"/>
        <v>63</v>
      </c>
      <c r="J16" s="17" t="str">
        <f t="shared" ca="1" si="1"/>
        <v>NOT DUE</v>
      </c>
      <c r="K16" s="31"/>
      <c r="L16" s="20"/>
    </row>
    <row r="17" spans="1:12" ht="36" customHeight="1">
      <c r="A17" s="17" t="s">
        <v>3350</v>
      </c>
      <c r="B17" s="31" t="s">
        <v>2398</v>
      </c>
      <c r="C17" s="31" t="s">
        <v>2492</v>
      </c>
      <c r="D17" s="43" t="s">
        <v>377</v>
      </c>
      <c r="E17" s="13">
        <v>41662</v>
      </c>
      <c r="F17" s="13">
        <v>44498</v>
      </c>
      <c r="G17" s="155"/>
      <c r="H17" s="15">
        <f>DATE(YEAR(F17)+1,MONTH(F17),DAY(F17)-1)</f>
        <v>44862</v>
      </c>
      <c r="I17" s="16">
        <f t="shared" ca="1" si="0"/>
        <v>292</v>
      </c>
      <c r="J17" s="17" t="str">
        <f t="shared" ca="1" si="1"/>
        <v>NOT DUE</v>
      </c>
      <c r="K17" s="31"/>
      <c r="L17" s="20"/>
    </row>
    <row r="18" spans="1:12" ht="36" customHeight="1">
      <c r="A18" s="17" t="s">
        <v>3351</v>
      </c>
      <c r="B18" s="31" t="s">
        <v>2493</v>
      </c>
      <c r="C18" s="31" t="s">
        <v>2494</v>
      </c>
      <c r="D18" s="43" t="s">
        <v>377</v>
      </c>
      <c r="E18" s="13">
        <v>41662</v>
      </c>
      <c r="F18" s="13">
        <v>44498</v>
      </c>
      <c r="G18" s="155"/>
      <c r="H18" s="15">
        <f>DATE(YEAR(F18)+1,MONTH(F18),DAY(F18)-1)</f>
        <v>44862</v>
      </c>
      <c r="I18" s="16">
        <f t="shared" ca="1" si="0"/>
        <v>292</v>
      </c>
      <c r="J18" s="17" t="str">
        <f t="shared" ca="1" si="1"/>
        <v>NOT DUE</v>
      </c>
      <c r="K18" s="31"/>
      <c r="L18" s="20"/>
    </row>
    <row r="19" spans="1:12" ht="36" customHeight="1">
      <c r="A19" s="17" t="s">
        <v>3352</v>
      </c>
      <c r="B19" s="31" t="s">
        <v>1765</v>
      </c>
      <c r="C19" s="31" t="s">
        <v>1766</v>
      </c>
      <c r="D19" s="43" t="s">
        <v>1</v>
      </c>
      <c r="E19" s="13">
        <v>41662</v>
      </c>
      <c r="F19" s="13">
        <f>'CMP01 Main Air Compressor No.1'!F33</f>
        <v>44570</v>
      </c>
      <c r="G19" s="155"/>
      <c r="H19" s="15">
        <f>DATE(YEAR(F19),MONTH(F19),DAY(F19)+1)</f>
        <v>44571</v>
      </c>
      <c r="I19" s="16">
        <f t="shared" ca="1" si="0"/>
        <v>1</v>
      </c>
      <c r="J19" s="17" t="str">
        <f t="shared" ca="1" si="1"/>
        <v>NOT DUE</v>
      </c>
      <c r="K19" s="31" t="s">
        <v>1797</v>
      </c>
      <c r="L19" s="20"/>
    </row>
    <row r="20" spans="1:12" ht="36" customHeight="1">
      <c r="A20" s="17" t="s">
        <v>3353</v>
      </c>
      <c r="B20" s="31" t="s">
        <v>1767</v>
      </c>
      <c r="C20" s="31" t="s">
        <v>1768</v>
      </c>
      <c r="D20" s="43" t="s">
        <v>1</v>
      </c>
      <c r="E20" s="13">
        <v>41662</v>
      </c>
      <c r="F20" s="13">
        <f>'CMP01 Main Air Compressor No.1'!F37</f>
        <v>44570</v>
      </c>
      <c r="G20" s="155"/>
      <c r="H20" s="15">
        <f>DATE(YEAR(F20),MONTH(F20),DAY(F20)+1)</f>
        <v>44571</v>
      </c>
      <c r="I20" s="16">
        <f t="shared" ca="1" si="0"/>
        <v>1</v>
      </c>
      <c r="J20" s="17" t="str">
        <f t="shared" ca="1" si="1"/>
        <v>NOT DUE</v>
      </c>
      <c r="K20" s="31" t="s">
        <v>1798</v>
      </c>
      <c r="L20" s="20"/>
    </row>
    <row r="21" spans="1:12" ht="36" customHeight="1">
      <c r="A21" s="17" t="s">
        <v>3354</v>
      </c>
      <c r="B21" s="31" t="s">
        <v>1769</v>
      </c>
      <c r="C21" s="31" t="s">
        <v>1770</v>
      </c>
      <c r="D21" s="43" t="s">
        <v>1</v>
      </c>
      <c r="E21" s="13">
        <v>41662</v>
      </c>
      <c r="F21" s="13">
        <f>'CMP01 Main Air Compressor No.1'!F38</f>
        <v>44570</v>
      </c>
      <c r="G21" s="155"/>
      <c r="H21" s="15">
        <f>DATE(YEAR(F21),MONTH(F21),DAY(F21)+1)</f>
        <v>44571</v>
      </c>
      <c r="I21" s="16">
        <f t="shared" ca="1" si="0"/>
        <v>1</v>
      </c>
      <c r="J21" s="17" t="str">
        <f t="shared" ca="1" si="1"/>
        <v>NOT DUE</v>
      </c>
      <c r="K21" s="31" t="s">
        <v>1799</v>
      </c>
      <c r="L21" s="20"/>
    </row>
    <row r="22" spans="1:12" ht="36" customHeight="1">
      <c r="A22" s="17" t="s">
        <v>3355</v>
      </c>
      <c r="B22" s="31" t="s">
        <v>1771</v>
      </c>
      <c r="C22" s="31" t="s">
        <v>1772</v>
      </c>
      <c r="D22" s="43" t="s">
        <v>4</v>
      </c>
      <c r="E22" s="13">
        <v>41662</v>
      </c>
      <c r="F22" s="13">
        <f>'CMP01 Main Air Compressor No.1'!F36</f>
        <v>44569</v>
      </c>
      <c r="G22" s="155"/>
      <c r="H22" s="15">
        <f>EDATE(F22-1,1)</f>
        <v>44599</v>
      </c>
      <c r="I22" s="16">
        <f t="shared" ca="1" si="0"/>
        <v>29</v>
      </c>
      <c r="J22" s="17" t="str">
        <f t="shared" ca="1" si="1"/>
        <v>NOT DUE</v>
      </c>
      <c r="K22" s="31" t="s">
        <v>1800</v>
      </c>
      <c r="L22" s="20"/>
    </row>
    <row r="23" spans="1:12" ht="36" customHeight="1">
      <c r="A23" s="17" t="s">
        <v>3356</v>
      </c>
      <c r="B23" s="31" t="s">
        <v>1773</v>
      </c>
      <c r="C23" s="31" t="s">
        <v>1774</v>
      </c>
      <c r="D23" s="43" t="s">
        <v>1</v>
      </c>
      <c r="E23" s="13">
        <v>41662</v>
      </c>
      <c r="F23" s="13">
        <f>'CMP01 Main Air Compressor No.1'!F33</f>
        <v>44570</v>
      </c>
      <c r="G23" s="155"/>
      <c r="H23" s="15">
        <f>DATE(YEAR(F23),MONTH(F23),DAY(F23)+1)</f>
        <v>44571</v>
      </c>
      <c r="I23" s="16">
        <f t="shared" ca="1" si="0"/>
        <v>1</v>
      </c>
      <c r="J23" s="17" t="str">
        <f t="shared" ca="1" si="1"/>
        <v>NOT DUE</v>
      </c>
      <c r="K23" s="31" t="s">
        <v>1801</v>
      </c>
      <c r="L23" s="20"/>
    </row>
    <row r="24" spans="1:12" ht="36" customHeight="1">
      <c r="A24" s="17" t="s">
        <v>3357</v>
      </c>
      <c r="B24" s="31" t="s">
        <v>1775</v>
      </c>
      <c r="C24" s="31" t="s">
        <v>1776</v>
      </c>
      <c r="D24" s="43" t="s">
        <v>1</v>
      </c>
      <c r="E24" s="13">
        <v>41662</v>
      </c>
      <c r="F24" s="13">
        <f>'CMP01 Main Air Compressor No.1'!F33</f>
        <v>44570</v>
      </c>
      <c r="G24" s="155"/>
      <c r="H24" s="15">
        <f>DATE(YEAR(F24),MONTH(F24),DAY(F24)+1)</f>
        <v>44571</v>
      </c>
      <c r="I24" s="16">
        <f t="shared" ca="1" si="0"/>
        <v>1</v>
      </c>
      <c r="J24" s="17" t="str">
        <f t="shared" ca="1" si="1"/>
        <v>NOT DUE</v>
      </c>
      <c r="K24" s="31" t="s">
        <v>1802</v>
      </c>
      <c r="L24" s="20"/>
    </row>
    <row r="25" spans="1:12" ht="36" customHeight="1">
      <c r="A25" s="17" t="s">
        <v>3358</v>
      </c>
      <c r="B25" s="31" t="s">
        <v>1777</v>
      </c>
      <c r="C25" s="31" t="s">
        <v>1778</v>
      </c>
      <c r="D25" s="43" t="s">
        <v>1</v>
      </c>
      <c r="E25" s="13">
        <v>41662</v>
      </c>
      <c r="F25" s="13">
        <f>'CMP01 Main Air Compressor No.1'!F33</f>
        <v>44570</v>
      </c>
      <c r="G25" s="155"/>
      <c r="H25" s="15">
        <f>DATE(YEAR(F25),MONTH(F25),DAY(F25)+1)</f>
        <v>44571</v>
      </c>
      <c r="I25" s="16">
        <f t="shared" ca="1" si="0"/>
        <v>1</v>
      </c>
      <c r="J25" s="17" t="str">
        <f t="shared" ca="1" si="1"/>
        <v>NOT DUE</v>
      </c>
      <c r="K25" s="31" t="s">
        <v>1802</v>
      </c>
      <c r="L25" s="20"/>
    </row>
    <row r="26" spans="1:12" ht="36" customHeight="1">
      <c r="A26" s="17" t="s">
        <v>3359</v>
      </c>
      <c r="B26" s="31" t="s">
        <v>1779</v>
      </c>
      <c r="C26" s="31" t="s">
        <v>1766</v>
      </c>
      <c r="D26" s="43" t="s">
        <v>1</v>
      </c>
      <c r="E26" s="13">
        <v>41662</v>
      </c>
      <c r="F26" s="13">
        <f>'CMP01 Main Air Compressor No.1'!F33</f>
        <v>44570</v>
      </c>
      <c r="G26" s="155"/>
      <c r="H26" s="15">
        <f>DATE(YEAR(F26),MONTH(F26),DAY(F26)+1)</f>
        <v>44571</v>
      </c>
      <c r="I26" s="16">
        <f t="shared" ca="1" si="0"/>
        <v>1</v>
      </c>
      <c r="J26" s="17" t="str">
        <f t="shared" ca="1" si="1"/>
        <v>NOT DUE</v>
      </c>
      <c r="K26" s="31" t="s">
        <v>1802</v>
      </c>
      <c r="L26" s="20"/>
    </row>
    <row r="27" spans="1:12" ht="36" customHeight="1">
      <c r="A27" s="17" t="s">
        <v>3360</v>
      </c>
      <c r="B27" s="31" t="s">
        <v>1780</v>
      </c>
      <c r="C27" s="31" t="s">
        <v>1781</v>
      </c>
      <c r="D27" s="43" t="s">
        <v>0</v>
      </c>
      <c r="E27" s="13">
        <v>41662</v>
      </c>
      <c r="F27" s="13">
        <f>'CMP01 Main Air Compressor No.1'!F43</f>
        <v>44544</v>
      </c>
      <c r="G27" s="155"/>
      <c r="H27" s="15">
        <f>DATE(YEAR(F27),MONTH(F27)+3,DAY(F27)-1)</f>
        <v>44633</v>
      </c>
      <c r="I27" s="16">
        <f t="shared" ca="1" si="0"/>
        <v>63</v>
      </c>
      <c r="J27" s="17" t="str">
        <f t="shared" ca="1" si="1"/>
        <v>NOT DUE</v>
      </c>
      <c r="K27" s="31" t="s">
        <v>1802</v>
      </c>
      <c r="L27" s="20"/>
    </row>
    <row r="28" spans="1:12" ht="36" customHeight="1">
      <c r="A28" s="17" t="s">
        <v>3361</v>
      </c>
      <c r="B28" s="31" t="s">
        <v>1782</v>
      </c>
      <c r="C28" s="31"/>
      <c r="D28" s="43" t="s">
        <v>4</v>
      </c>
      <c r="E28" s="13">
        <v>41662</v>
      </c>
      <c r="F28" s="13">
        <f>'CMP01 Main Air Compressor No.1'!F36</f>
        <v>44569</v>
      </c>
      <c r="G28" s="155"/>
      <c r="H28" s="15">
        <f>EDATE(F28-1,1)</f>
        <v>44599</v>
      </c>
      <c r="I28" s="16">
        <f t="shared" ca="1" si="0"/>
        <v>29</v>
      </c>
      <c r="J28" s="17" t="str">
        <f t="shared" ca="1" si="1"/>
        <v>NOT DUE</v>
      </c>
      <c r="K28" s="31"/>
      <c r="L28" s="20"/>
    </row>
    <row r="29" spans="1:12" ht="36" customHeight="1">
      <c r="A29" s="17" t="s">
        <v>3362</v>
      </c>
      <c r="B29" s="31" t="s">
        <v>1783</v>
      </c>
      <c r="C29" s="31" t="s">
        <v>1784</v>
      </c>
      <c r="D29" s="43" t="s">
        <v>0</v>
      </c>
      <c r="E29" s="13">
        <v>41662</v>
      </c>
      <c r="F29" s="13">
        <f>'CMP01 Main Air Compressor No.1'!F43</f>
        <v>44544</v>
      </c>
      <c r="G29" s="155"/>
      <c r="H29" s="15">
        <f>DATE(YEAR(F29),MONTH(F29)+3,DAY(F29)-1)</f>
        <v>44633</v>
      </c>
      <c r="I29" s="16">
        <f t="shared" ca="1" si="0"/>
        <v>63</v>
      </c>
      <c r="J29" s="17" t="str">
        <f t="shared" ca="1" si="1"/>
        <v>NOT DUE</v>
      </c>
      <c r="K29" s="31" t="s">
        <v>1803</v>
      </c>
      <c r="L29" s="20"/>
    </row>
    <row r="30" spans="1:12" ht="36" customHeight="1">
      <c r="A30" s="17" t="s">
        <v>3363</v>
      </c>
      <c r="B30" s="31" t="s">
        <v>2355</v>
      </c>
      <c r="C30" s="31"/>
      <c r="D30" s="43" t="s">
        <v>1</v>
      </c>
      <c r="E30" s="13">
        <v>41662</v>
      </c>
      <c r="F30" s="13">
        <f>'CMP01 Main Air Compressor No.1'!F33</f>
        <v>44570</v>
      </c>
      <c r="G30" s="155"/>
      <c r="H30" s="15">
        <f>DATE(YEAR(F30),MONTH(F30),DAY(F30)+1)</f>
        <v>44571</v>
      </c>
      <c r="I30" s="16">
        <f t="shared" ca="1" si="0"/>
        <v>1</v>
      </c>
      <c r="J30" s="17" t="str">
        <f t="shared" ca="1" si="1"/>
        <v>NOT DUE</v>
      </c>
      <c r="K30" s="31" t="s">
        <v>1803</v>
      </c>
      <c r="L30" s="20"/>
    </row>
    <row r="31" spans="1:12" ht="36" customHeight="1">
      <c r="A31" s="17" t="s">
        <v>3364</v>
      </c>
      <c r="B31" s="31" t="s">
        <v>1785</v>
      </c>
      <c r="C31" s="31" t="s">
        <v>1786</v>
      </c>
      <c r="D31" s="43" t="s">
        <v>377</v>
      </c>
      <c r="E31" s="13">
        <v>41662</v>
      </c>
      <c r="F31" s="13">
        <v>44498</v>
      </c>
      <c r="G31" s="155"/>
      <c r="H31" s="15">
        <f t="shared" ref="H31:H36" si="2">DATE(YEAR(F31)+1,MONTH(F31),DAY(F31)-1)</f>
        <v>44862</v>
      </c>
      <c r="I31" s="16">
        <f t="shared" ca="1" si="0"/>
        <v>292</v>
      </c>
      <c r="J31" s="17" t="str">
        <f t="shared" ca="1" si="1"/>
        <v>NOT DUE</v>
      </c>
      <c r="K31" s="31" t="s">
        <v>1803</v>
      </c>
      <c r="L31" s="20"/>
    </row>
    <row r="32" spans="1:12" ht="36" customHeight="1">
      <c r="A32" s="17" t="s">
        <v>3365</v>
      </c>
      <c r="B32" s="31" t="s">
        <v>1787</v>
      </c>
      <c r="C32" s="31" t="s">
        <v>1788</v>
      </c>
      <c r="D32" s="43" t="s">
        <v>377</v>
      </c>
      <c r="E32" s="13">
        <v>41662</v>
      </c>
      <c r="F32" s="13">
        <v>44498</v>
      </c>
      <c r="G32" s="155"/>
      <c r="H32" s="15">
        <f t="shared" si="2"/>
        <v>44862</v>
      </c>
      <c r="I32" s="16">
        <f t="shared" ca="1" si="0"/>
        <v>292</v>
      </c>
      <c r="J32" s="17" t="str">
        <f t="shared" ca="1" si="1"/>
        <v>NOT DUE</v>
      </c>
      <c r="K32" s="31" t="s">
        <v>1804</v>
      </c>
      <c r="L32" s="20"/>
    </row>
    <row r="33" spans="1:12" ht="36" customHeight="1">
      <c r="A33" s="17" t="s">
        <v>3366</v>
      </c>
      <c r="B33" s="31" t="s">
        <v>1789</v>
      </c>
      <c r="C33" s="31" t="s">
        <v>1790</v>
      </c>
      <c r="D33" s="43" t="s">
        <v>377</v>
      </c>
      <c r="E33" s="13">
        <v>41662</v>
      </c>
      <c r="F33" s="13">
        <v>44498</v>
      </c>
      <c r="G33" s="155"/>
      <c r="H33" s="15">
        <f t="shared" si="2"/>
        <v>44862</v>
      </c>
      <c r="I33" s="16">
        <f t="shared" ca="1" si="0"/>
        <v>292</v>
      </c>
      <c r="J33" s="17" t="str">
        <f t="shared" ca="1" si="1"/>
        <v>NOT DUE</v>
      </c>
      <c r="K33" s="31" t="s">
        <v>1804</v>
      </c>
      <c r="L33" s="20"/>
    </row>
    <row r="34" spans="1:12" ht="36" customHeight="1">
      <c r="A34" s="17" t="s">
        <v>3367</v>
      </c>
      <c r="B34" s="31" t="s">
        <v>1791</v>
      </c>
      <c r="C34" s="31" t="s">
        <v>1792</v>
      </c>
      <c r="D34" s="43" t="s">
        <v>377</v>
      </c>
      <c r="E34" s="13">
        <v>41662</v>
      </c>
      <c r="F34" s="13">
        <v>44498</v>
      </c>
      <c r="G34" s="155"/>
      <c r="H34" s="15">
        <f t="shared" si="2"/>
        <v>44862</v>
      </c>
      <c r="I34" s="16">
        <f t="shared" ca="1" si="0"/>
        <v>292</v>
      </c>
      <c r="J34" s="17" t="str">
        <f t="shared" ca="1" si="1"/>
        <v>NOT DUE</v>
      </c>
      <c r="K34" s="31" t="s">
        <v>1804</v>
      </c>
      <c r="L34" s="20"/>
    </row>
    <row r="35" spans="1:12" ht="36" customHeight="1">
      <c r="A35" s="17" t="s">
        <v>3368</v>
      </c>
      <c r="B35" s="31" t="s">
        <v>1793</v>
      </c>
      <c r="C35" s="31" t="s">
        <v>1794</v>
      </c>
      <c r="D35" s="43" t="s">
        <v>377</v>
      </c>
      <c r="E35" s="13">
        <v>41662</v>
      </c>
      <c r="F35" s="13">
        <v>44498</v>
      </c>
      <c r="G35" s="155"/>
      <c r="H35" s="15">
        <f t="shared" si="2"/>
        <v>44862</v>
      </c>
      <c r="I35" s="16">
        <f t="shared" ca="1" si="0"/>
        <v>292</v>
      </c>
      <c r="J35" s="17" t="str">
        <f t="shared" ca="1" si="1"/>
        <v>NOT DUE</v>
      </c>
      <c r="K35" s="31" t="s">
        <v>1805</v>
      </c>
      <c r="L35" s="20"/>
    </row>
    <row r="36" spans="1:12" ht="36" customHeight="1">
      <c r="A36" s="17" t="s">
        <v>3369</v>
      </c>
      <c r="B36" s="31" t="s">
        <v>1806</v>
      </c>
      <c r="C36" s="31" t="s">
        <v>1807</v>
      </c>
      <c r="D36" s="43" t="s">
        <v>377</v>
      </c>
      <c r="E36" s="13">
        <v>41662</v>
      </c>
      <c r="F36" s="13">
        <v>44498</v>
      </c>
      <c r="G36" s="155"/>
      <c r="H36" s="15">
        <f t="shared" si="2"/>
        <v>44862</v>
      </c>
      <c r="I36" s="16">
        <f t="shared" ca="1" si="0"/>
        <v>292</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5" t="s">
        <v>5143</v>
      </c>
      <c r="C40"/>
      <c r="D40" s="255" t="s">
        <v>5144</v>
      </c>
      <c r="H40" s="255" t="s">
        <v>5145</v>
      </c>
    </row>
    <row r="41" spans="1:12">
      <c r="A41"/>
      <c r="C41"/>
      <c r="D41"/>
    </row>
    <row r="42" spans="1:12">
      <c r="A42"/>
      <c r="C42" s="374" t="s">
        <v>5303</v>
      </c>
      <c r="D42"/>
      <c r="E42" s="380" t="s">
        <v>5304</v>
      </c>
      <c r="F42" s="380"/>
      <c r="G42" s="380"/>
      <c r="I42" s="449" t="s">
        <v>5292</v>
      </c>
      <c r="J42" s="449"/>
      <c r="K42" s="449"/>
    </row>
    <row r="43" spans="1:12">
      <c r="A43"/>
      <c r="C43" s="254"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2"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C00000"/>
  </sheetPr>
  <dimension ref="A1:L43"/>
  <sheetViews>
    <sheetView topLeftCell="A31" workbookViewId="0">
      <selection activeCell="E42" sqref="E42:G4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2496</v>
      </c>
      <c r="D3" s="384" t="s">
        <v>12</v>
      </c>
      <c r="E3" s="384"/>
      <c r="F3" s="5" t="s">
        <v>3069</v>
      </c>
    </row>
    <row r="4" spans="1:12" ht="18" customHeight="1">
      <c r="A4" s="382" t="s">
        <v>77</v>
      </c>
      <c r="B4" s="382"/>
      <c r="C4" s="37" t="s">
        <v>2477</v>
      </c>
      <c r="D4" s="384" t="s">
        <v>15</v>
      </c>
      <c r="E4" s="384"/>
      <c r="F4" s="27"/>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3312</v>
      </c>
      <c r="B8" s="31" t="s">
        <v>2478</v>
      </c>
      <c r="C8" s="31" t="s">
        <v>2479</v>
      </c>
      <c r="D8" s="43" t="s">
        <v>377</v>
      </c>
      <c r="E8" s="13">
        <v>41662</v>
      </c>
      <c r="F8" s="13">
        <v>44498</v>
      </c>
      <c r="G8" s="155"/>
      <c r="H8" s="15">
        <f>DATE(YEAR(F8)+1,MONTH(F8),DAY(F8)-1)</f>
        <v>44862</v>
      </c>
      <c r="I8" s="16">
        <f t="shared" ref="I8:I36" ca="1" si="0">IF(ISBLANK(H8),"",H8-DATE(YEAR(NOW()),MONTH(NOW()),DAY(NOW())))</f>
        <v>292</v>
      </c>
      <c r="J8" s="17" t="str">
        <f t="shared" ref="J8:J36" ca="1" si="1">IF(I8="","",IF(I8&lt;0,"OVERDUE","NOT DUE"))</f>
        <v>NOT DUE</v>
      </c>
      <c r="K8" s="31"/>
      <c r="L8" s="20"/>
    </row>
    <row r="9" spans="1:12" ht="36" customHeight="1">
      <c r="A9" s="17" t="s">
        <v>3313</v>
      </c>
      <c r="B9" s="31" t="s">
        <v>2384</v>
      </c>
      <c r="C9" s="31" t="s">
        <v>2480</v>
      </c>
      <c r="D9" s="43" t="s">
        <v>2495</v>
      </c>
      <c r="E9" s="13">
        <v>41662</v>
      </c>
      <c r="F9" s="13">
        <v>43404</v>
      </c>
      <c r="G9" s="155"/>
      <c r="H9" s="15">
        <f>DATE(YEAR(F9)+4,MONTH(F9),DAY(F9)-1)</f>
        <v>44864</v>
      </c>
      <c r="I9" s="16">
        <f t="shared" ca="1" si="0"/>
        <v>294</v>
      </c>
      <c r="J9" s="17" t="str">
        <f t="shared" ca="1" si="1"/>
        <v>NOT DUE</v>
      </c>
      <c r="K9" s="31"/>
      <c r="L9" s="20"/>
    </row>
    <row r="10" spans="1:12" ht="36" customHeight="1">
      <c r="A10" s="17" t="s">
        <v>3314</v>
      </c>
      <c r="B10" s="31" t="s">
        <v>2481</v>
      </c>
      <c r="C10" s="31" t="s">
        <v>2482</v>
      </c>
      <c r="D10" s="43" t="s">
        <v>0</v>
      </c>
      <c r="E10" s="13">
        <v>41662</v>
      </c>
      <c r="F10" s="13">
        <f>'CMP01 Main Air Compressor No.1'!F43</f>
        <v>44544</v>
      </c>
      <c r="G10" s="155"/>
      <c r="H10" s="15">
        <f>DATE(YEAR(F10),MONTH(F10)+3,DAY(F10)-1)</f>
        <v>44633</v>
      </c>
      <c r="I10" s="16">
        <f t="shared" ca="1" si="0"/>
        <v>63</v>
      </c>
      <c r="J10" s="17" t="str">
        <f t="shared" ca="1" si="1"/>
        <v>NOT DUE</v>
      </c>
      <c r="K10" s="31"/>
      <c r="L10" s="20"/>
    </row>
    <row r="11" spans="1:12" ht="36" customHeight="1">
      <c r="A11" s="17" t="s">
        <v>3315</v>
      </c>
      <c r="B11" s="31" t="s">
        <v>2343</v>
      </c>
      <c r="C11" s="31" t="s">
        <v>2483</v>
      </c>
      <c r="D11" s="43" t="s">
        <v>377</v>
      </c>
      <c r="E11" s="13">
        <v>41662</v>
      </c>
      <c r="F11" s="13">
        <v>44498</v>
      </c>
      <c r="G11" s="155"/>
      <c r="H11" s="15">
        <f>DATE(YEAR(F11)+1,MONTH(F11),DAY(F11)-1)</f>
        <v>44862</v>
      </c>
      <c r="I11" s="16">
        <f t="shared" ca="1" si="0"/>
        <v>292</v>
      </c>
      <c r="J11" s="17" t="str">
        <f t="shared" ca="1" si="1"/>
        <v>NOT DUE</v>
      </c>
      <c r="K11" s="31"/>
      <c r="L11" s="20"/>
    </row>
    <row r="12" spans="1:12" ht="36" customHeight="1">
      <c r="A12" s="17" t="s">
        <v>3316</v>
      </c>
      <c r="B12" s="31" t="s">
        <v>2484</v>
      </c>
      <c r="C12" s="31" t="s">
        <v>2485</v>
      </c>
      <c r="D12" s="43" t="s">
        <v>377</v>
      </c>
      <c r="E12" s="13">
        <v>41662</v>
      </c>
      <c r="F12" s="13">
        <v>44498</v>
      </c>
      <c r="G12" s="155"/>
      <c r="H12" s="15">
        <f>DATE(YEAR(F12)+1,MONTH(F12),DAY(F12)-1)</f>
        <v>44862</v>
      </c>
      <c r="I12" s="16">
        <f t="shared" ca="1" si="0"/>
        <v>292</v>
      </c>
      <c r="J12" s="17" t="str">
        <f t="shared" ca="1" si="1"/>
        <v>NOT DUE</v>
      </c>
      <c r="K12" s="31"/>
      <c r="L12" s="20"/>
    </row>
    <row r="13" spans="1:12" ht="36" customHeight="1">
      <c r="A13" s="17" t="s">
        <v>3317</v>
      </c>
      <c r="B13" s="31" t="s">
        <v>2486</v>
      </c>
      <c r="C13" s="31" t="s">
        <v>2487</v>
      </c>
      <c r="D13" s="43" t="s">
        <v>2495</v>
      </c>
      <c r="E13" s="13">
        <v>41662</v>
      </c>
      <c r="F13" s="13">
        <v>43404</v>
      </c>
      <c r="G13" s="155"/>
      <c r="H13" s="15">
        <f>DATE(YEAR(F13)+4,MONTH(F13),DAY(F13)-1)</f>
        <v>44864</v>
      </c>
      <c r="I13" s="16">
        <f t="shared" ca="1" si="0"/>
        <v>294</v>
      </c>
      <c r="J13" s="17" t="str">
        <f t="shared" ca="1" si="1"/>
        <v>NOT DUE</v>
      </c>
      <c r="K13" s="31"/>
      <c r="L13" s="20"/>
    </row>
    <row r="14" spans="1:12" ht="36" customHeight="1">
      <c r="A14" s="17" t="s">
        <v>3318</v>
      </c>
      <c r="B14" s="31" t="s">
        <v>2488</v>
      </c>
      <c r="C14" s="31" t="s">
        <v>2489</v>
      </c>
      <c r="D14" s="43" t="s">
        <v>377</v>
      </c>
      <c r="E14" s="13">
        <v>41662</v>
      </c>
      <c r="F14" s="13">
        <v>44498</v>
      </c>
      <c r="G14" s="155"/>
      <c r="H14" s="15">
        <f>DATE(YEAR(F14)+1,MONTH(F14),DAY(F14)-1)</f>
        <v>44862</v>
      </c>
      <c r="I14" s="16">
        <f t="shared" ca="1" si="0"/>
        <v>292</v>
      </c>
      <c r="J14" s="17" t="str">
        <f t="shared" ca="1" si="1"/>
        <v>NOT DUE</v>
      </c>
      <c r="K14" s="31"/>
      <c r="L14" s="20"/>
    </row>
    <row r="15" spans="1:12" ht="36" customHeight="1">
      <c r="A15" s="17" t="s">
        <v>3319</v>
      </c>
      <c r="B15" s="31" t="s">
        <v>571</v>
      </c>
      <c r="C15" s="31" t="s">
        <v>2490</v>
      </c>
      <c r="D15" s="43" t="s">
        <v>377</v>
      </c>
      <c r="E15" s="13">
        <v>41662</v>
      </c>
      <c r="F15" s="13">
        <v>44498</v>
      </c>
      <c r="G15" s="155"/>
      <c r="H15" s="15">
        <f>DATE(YEAR(F15)+1,MONTH(F15),DAY(F15)-1)</f>
        <v>44862</v>
      </c>
      <c r="I15" s="16">
        <f t="shared" ca="1" si="0"/>
        <v>292</v>
      </c>
      <c r="J15" s="17" t="str">
        <f t="shared" ca="1" si="1"/>
        <v>NOT DUE</v>
      </c>
      <c r="K15" s="31"/>
      <c r="L15" s="20"/>
    </row>
    <row r="16" spans="1:12" ht="36" customHeight="1">
      <c r="A16" s="17" t="s">
        <v>3320</v>
      </c>
      <c r="B16" s="31" t="s">
        <v>2491</v>
      </c>
      <c r="C16" s="31" t="s">
        <v>2489</v>
      </c>
      <c r="D16" s="43" t="s">
        <v>0</v>
      </c>
      <c r="E16" s="13">
        <v>41662</v>
      </c>
      <c r="F16" s="13">
        <f>'CMP01 Main Air Compressor No.1'!F43</f>
        <v>44544</v>
      </c>
      <c r="G16" s="155"/>
      <c r="H16" s="15">
        <f>DATE(YEAR(F16),MONTH(F16)+3,DAY(F16)-1)</f>
        <v>44633</v>
      </c>
      <c r="I16" s="16">
        <f t="shared" ca="1" si="0"/>
        <v>63</v>
      </c>
      <c r="J16" s="17" t="str">
        <f t="shared" ca="1" si="1"/>
        <v>NOT DUE</v>
      </c>
      <c r="K16" s="31"/>
      <c r="L16" s="20"/>
    </row>
    <row r="17" spans="1:12" ht="36" customHeight="1">
      <c r="A17" s="17" t="s">
        <v>3321</v>
      </c>
      <c r="B17" s="31" t="s">
        <v>2398</v>
      </c>
      <c r="C17" s="31" t="s">
        <v>2492</v>
      </c>
      <c r="D17" s="43" t="s">
        <v>377</v>
      </c>
      <c r="E17" s="13">
        <v>41662</v>
      </c>
      <c r="F17" s="13">
        <v>44498</v>
      </c>
      <c r="G17" s="155"/>
      <c r="H17" s="15">
        <f>DATE(YEAR(F17)+1,MONTH(F17),DAY(F17)-1)</f>
        <v>44862</v>
      </c>
      <c r="I17" s="16">
        <f t="shared" ca="1" si="0"/>
        <v>292</v>
      </c>
      <c r="J17" s="17" t="str">
        <f t="shared" ca="1" si="1"/>
        <v>NOT DUE</v>
      </c>
      <c r="K17" s="31"/>
      <c r="L17" s="20"/>
    </row>
    <row r="18" spans="1:12" ht="36" customHeight="1">
      <c r="A18" s="17" t="s">
        <v>3322</v>
      </c>
      <c r="B18" s="31" t="s">
        <v>2493</v>
      </c>
      <c r="C18" s="31" t="s">
        <v>2494</v>
      </c>
      <c r="D18" s="43" t="s">
        <v>377</v>
      </c>
      <c r="E18" s="13">
        <v>41662</v>
      </c>
      <c r="F18" s="13">
        <v>44498</v>
      </c>
      <c r="G18" s="155"/>
      <c r="H18" s="15">
        <f>DATE(YEAR(F18)+1,MONTH(F18),DAY(F18)-1)</f>
        <v>44862</v>
      </c>
      <c r="I18" s="16">
        <f t="shared" ca="1" si="0"/>
        <v>292</v>
      </c>
      <c r="J18" s="17" t="str">
        <f t="shared" ca="1" si="1"/>
        <v>NOT DUE</v>
      </c>
      <c r="K18" s="31"/>
      <c r="L18" s="20"/>
    </row>
    <row r="19" spans="1:12" ht="36" customHeight="1">
      <c r="A19" s="17" t="s">
        <v>3323</v>
      </c>
      <c r="B19" s="31" t="s">
        <v>1765</v>
      </c>
      <c r="C19" s="31" t="s">
        <v>1766</v>
      </c>
      <c r="D19" s="43" t="s">
        <v>1</v>
      </c>
      <c r="E19" s="13">
        <v>41662</v>
      </c>
      <c r="F19" s="13">
        <f>'CMP01 Main Air Compressor No.1'!F33</f>
        <v>44570</v>
      </c>
      <c r="G19" s="155"/>
      <c r="H19" s="15">
        <f>DATE(YEAR(F19),MONTH(F19),DAY(F19)+1)</f>
        <v>44571</v>
      </c>
      <c r="I19" s="16">
        <f t="shared" ca="1" si="0"/>
        <v>1</v>
      </c>
      <c r="J19" s="17" t="str">
        <f t="shared" ca="1" si="1"/>
        <v>NOT DUE</v>
      </c>
      <c r="K19" s="31" t="s">
        <v>1797</v>
      </c>
      <c r="L19" s="20"/>
    </row>
    <row r="20" spans="1:12" ht="36" customHeight="1">
      <c r="A20" s="17" t="s">
        <v>3324</v>
      </c>
      <c r="B20" s="31" t="s">
        <v>1767</v>
      </c>
      <c r="C20" s="31" t="s">
        <v>1768</v>
      </c>
      <c r="D20" s="43" t="s">
        <v>1</v>
      </c>
      <c r="E20" s="13">
        <v>41662</v>
      </c>
      <c r="F20" s="13">
        <f>'CMP01 Main Air Compressor No.1'!F37</f>
        <v>44570</v>
      </c>
      <c r="G20" s="155"/>
      <c r="H20" s="15">
        <f>DATE(YEAR(F20),MONTH(F20),DAY(F20)+1)</f>
        <v>44571</v>
      </c>
      <c r="I20" s="16">
        <f t="shared" ca="1" si="0"/>
        <v>1</v>
      </c>
      <c r="J20" s="17" t="str">
        <f t="shared" ca="1" si="1"/>
        <v>NOT DUE</v>
      </c>
      <c r="K20" s="31" t="s">
        <v>1798</v>
      </c>
      <c r="L20" s="20"/>
    </row>
    <row r="21" spans="1:12" ht="36" customHeight="1">
      <c r="A21" s="17" t="s">
        <v>3325</v>
      </c>
      <c r="B21" s="31" t="s">
        <v>1769</v>
      </c>
      <c r="C21" s="31" t="s">
        <v>1770</v>
      </c>
      <c r="D21" s="43" t="s">
        <v>1</v>
      </c>
      <c r="E21" s="13">
        <v>41662</v>
      </c>
      <c r="F21" s="13">
        <f>'CMP01 Main Air Compressor No.1'!F38</f>
        <v>44570</v>
      </c>
      <c r="G21" s="155"/>
      <c r="H21" s="15">
        <f>DATE(YEAR(F21),MONTH(F21),DAY(F21)+1)</f>
        <v>44571</v>
      </c>
      <c r="I21" s="16">
        <f t="shared" ca="1" si="0"/>
        <v>1</v>
      </c>
      <c r="J21" s="17" t="str">
        <f t="shared" ca="1" si="1"/>
        <v>NOT DUE</v>
      </c>
      <c r="K21" s="31" t="s">
        <v>1799</v>
      </c>
      <c r="L21" s="20"/>
    </row>
    <row r="22" spans="1:12" ht="36" customHeight="1">
      <c r="A22" s="17" t="s">
        <v>3326</v>
      </c>
      <c r="B22" s="31" t="s">
        <v>1771</v>
      </c>
      <c r="C22" s="31" t="s">
        <v>1772</v>
      </c>
      <c r="D22" s="43" t="s">
        <v>4</v>
      </c>
      <c r="E22" s="13">
        <v>41662</v>
      </c>
      <c r="F22" s="13">
        <f>'CMP01 Main Air Compressor No.1'!F36</f>
        <v>44569</v>
      </c>
      <c r="G22" s="155"/>
      <c r="H22" s="15">
        <f>EDATE(F22-1,1)</f>
        <v>44599</v>
      </c>
      <c r="I22" s="16">
        <f t="shared" ca="1" si="0"/>
        <v>29</v>
      </c>
      <c r="J22" s="17" t="str">
        <f t="shared" ca="1" si="1"/>
        <v>NOT DUE</v>
      </c>
      <c r="K22" s="31" t="s">
        <v>1800</v>
      </c>
      <c r="L22" s="20"/>
    </row>
    <row r="23" spans="1:12" ht="36" customHeight="1">
      <c r="A23" s="17" t="s">
        <v>3327</v>
      </c>
      <c r="B23" s="31" t="s">
        <v>1773</v>
      </c>
      <c r="C23" s="31" t="s">
        <v>1774</v>
      </c>
      <c r="D23" s="43" t="s">
        <v>1</v>
      </c>
      <c r="E23" s="13">
        <v>41662</v>
      </c>
      <c r="F23" s="13">
        <f>'CMP01 Main Air Compressor No.1'!F40</f>
        <v>44570</v>
      </c>
      <c r="G23" s="155"/>
      <c r="H23" s="15">
        <f>DATE(YEAR(F23),MONTH(F23),DAY(F23)+1)</f>
        <v>44571</v>
      </c>
      <c r="I23" s="16">
        <f t="shared" ca="1" si="0"/>
        <v>1</v>
      </c>
      <c r="J23" s="17" t="str">
        <f t="shared" ca="1" si="1"/>
        <v>NOT DUE</v>
      </c>
      <c r="K23" s="31" t="s">
        <v>1801</v>
      </c>
      <c r="L23" s="20"/>
    </row>
    <row r="24" spans="1:12" ht="36" customHeight="1">
      <c r="A24" s="17" t="s">
        <v>3328</v>
      </c>
      <c r="B24" s="31" t="s">
        <v>1775</v>
      </c>
      <c r="C24" s="31" t="s">
        <v>1776</v>
      </c>
      <c r="D24" s="43" t="s">
        <v>1</v>
      </c>
      <c r="E24" s="13">
        <v>41662</v>
      </c>
      <c r="F24" s="13">
        <f>'CMP01 Main Air Compressor No.1'!F33</f>
        <v>44570</v>
      </c>
      <c r="G24" s="155"/>
      <c r="H24" s="15">
        <f>DATE(YEAR(F24),MONTH(F24),DAY(F24)+1)</f>
        <v>44571</v>
      </c>
      <c r="I24" s="16">
        <f t="shared" ca="1" si="0"/>
        <v>1</v>
      </c>
      <c r="J24" s="17" t="str">
        <f t="shared" ca="1" si="1"/>
        <v>NOT DUE</v>
      </c>
      <c r="K24" s="31" t="s">
        <v>1802</v>
      </c>
      <c r="L24" s="20"/>
    </row>
    <row r="25" spans="1:12" ht="36" customHeight="1">
      <c r="A25" s="17" t="s">
        <v>3329</v>
      </c>
      <c r="B25" s="31" t="s">
        <v>1777</v>
      </c>
      <c r="C25" s="31" t="s">
        <v>1778</v>
      </c>
      <c r="D25" s="43" t="s">
        <v>1</v>
      </c>
      <c r="E25" s="13">
        <v>41662</v>
      </c>
      <c r="F25" s="13">
        <f>'CMP01 Main Air Compressor No.1'!F34</f>
        <v>44570</v>
      </c>
      <c r="G25" s="155"/>
      <c r="H25" s="15">
        <f>DATE(YEAR(F25),MONTH(F25),DAY(F25)+1)</f>
        <v>44571</v>
      </c>
      <c r="I25" s="16">
        <f t="shared" ca="1" si="0"/>
        <v>1</v>
      </c>
      <c r="J25" s="17" t="str">
        <f t="shared" ca="1" si="1"/>
        <v>NOT DUE</v>
      </c>
      <c r="K25" s="31" t="s">
        <v>1802</v>
      </c>
      <c r="L25" s="20"/>
    </row>
    <row r="26" spans="1:12" ht="36" customHeight="1">
      <c r="A26" s="17" t="s">
        <v>3330</v>
      </c>
      <c r="B26" s="31" t="s">
        <v>1779</v>
      </c>
      <c r="C26" s="31" t="s">
        <v>1766</v>
      </c>
      <c r="D26" s="43" t="s">
        <v>1</v>
      </c>
      <c r="E26" s="13">
        <v>41662</v>
      </c>
      <c r="F26" s="13">
        <f>'CMP01 Main Air Compressor No.1'!F35</f>
        <v>44570</v>
      </c>
      <c r="G26" s="155"/>
      <c r="H26" s="15">
        <f>DATE(YEAR(F26),MONTH(F26),DAY(F26)+1)</f>
        <v>44571</v>
      </c>
      <c r="I26" s="16">
        <f t="shared" ca="1" si="0"/>
        <v>1</v>
      </c>
      <c r="J26" s="17" t="str">
        <f t="shared" ca="1" si="1"/>
        <v>NOT DUE</v>
      </c>
      <c r="K26" s="31" t="s">
        <v>1802</v>
      </c>
      <c r="L26" s="20"/>
    </row>
    <row r="27" spans="1:12" ht="36" customHeight="1">
      <c r="A27" s="17" t="s">
        <v>3331</v>
      </c>
      <c r="B27" s="31" t="s">
        <v>1780</v>
      </c>
      <c r="C27" s="31" t="s">
        <v>1781</v>
      </c>
      <c r="D27" s="43" t="s">
        <v>0</v>
      </c>
      <c r="E27" s="13">
        <v>41662</v>
      </c>
      <c r="F27" s="13">
        <f>'CMP01 Main Air Compressor No.1'!F43</f>
        <v>44544</v>
      </c>
      <c r="G27" s="155"/>
      <c r="H27" s="15">
        <f>DATE(YEAR(F27),MONTH(F27)+3,DAY(F27)-1)</f>
        <v>44633</v>
      </c>
      <c r="I27" s="16">
        <f t="shared" ca="1" si="0"/>
        <v>63</v>
      </c>
      <c r="J27" s="17" t="str">
        <f t="shared" ca="1" si="1"/>
        <v>NOT DUE</v>
      </c>
      <c r="K27" s="31" t="s">
        <v>1802</v>
      </c>
      <c r="L27" s="20"/>
    </row>
    <row r="28" spans="1:12" ht="36" customHeight="1">
      <c r="A28" s="17" t="s">
        <v>3332</v>
      </c>
      <c r="B28" s="31" t="s">
        <v>1782</v>
      </c>
      <c r="C28" s="31"/>
      <c r="D28" s="43" t="s">
        <v>4</v>
      </c>
      <c r="E28" s="13">
        <v>41662</v>
      </c>
      <c r="F28" s="13">
        <f>'CMP01 Main Air Compressor No.1'!F36</f>
        <v>44569</v>
      </c>
      <c r="G28" s="155"/>
      <c r="H28" s="15">
        <f>EDATE(F28-1,1)</f>
        <v>44599</v>
      </c>
      <c r="I28" s="16">
        <f t="shared" ca="1" si="0"/>
        <v>29</v>
      </c>
      <c r="J28" s="17" t="str">
        <f t="shared" ca="1" si="1"/>
        <v>NOT DUE</v>
      </c>
      <c r="K28" s="31"/>
      <c r="L28" s="20"/>
    </row>
    <row r="29" spans="1:12" ht="36" customHeight="1">
      <c r="A29" s="17" t="s">
        <v>3333</v>
      </c>
      <c r="B29" s="31" t="s">
        <v>1783</v>
      </c>
      <c r="C29" s="31" t="s">
        <v>1784</v>
      </c>
      <c r="D29" s="43" t="s">
        <v>0</v>
      </c>
      <c r="E29" s="13">
        <v>41662</v>
      </c>
      <c r="F29" s="13">
        <f>'CMP01 Main Air Compressor No.1'!F43</f>
        <v>44544</v>
      </c>
      <c r="G29" s="155"/>
      <c r="H29" s="15">
        <f>DATE(YEAR(F29),MONTH(F29)+3,DAY(F29)-1)</f>
        <v>44633</v>
      </c>
      <c r="I29" s="16">
        <f t="shared" ca="1" si="0"/>
        <v>63</v>
      </c>
      <c r="J29" s="17" t="str">
        <f t="shared" ca="1" si="1"/>
        <v>NOT DUE</v>
      </c>
      <c r="K29" s="31" t="s">
        <v>1803</v>
      </c>
      <c r="L29" s="20"/>
    </row>
    <row r="30" spans="1:12" ht="36" customHeight="1">
      <c r="A30" s="17" t="s">
        <v>3334</v>
      </c>
      <c r="B30" s="31" t="s">
        <v>2355</v>
      </c>
      <c r="C30" s="31"/>
      <c r="D30" s="43" t="s">
        <v>1</v>
      </c>
      <c r="E30" s="13">
        <v>41662</v>
      </c>
      <c r="F30" s="13">
        <f>'CMP01 Main Air Compressor No.1'!F39</f>
        <v>44570</v>
      </c>
      <c r="G30" s="155"/>
      <c r="H30" s="15">
        <f>DATE(YEAR(F30),MONTH(F30),DAY(F30)+1)</f>
        <v>44571</v>
      </c>
      <c r="I30" s="16">
        <f t="shared" ca="1" si="0"/>
        <v>1</v>
      </c>
      <c r="J30" s="17" t="str">
        <f t="shared" ca="1" si="1"/>
        <v>NOT DUE</v>
      </c>
      <c r="K30" s="31" t="s">
        <v>1803</v>
      </c>
      <c r="L30" s="20"/>
    </row>
    <row r="31" spans="1:12" ht="36" customHeight="1">
      <c r="A31" s="17" t="s">
        <v>3335</v>
      </c>
      <c r="B31" s="31" t="s">
        <v>1785</v>
      </c>
      <c r="C31" s="31" t="s">
        <v>1786</v>
      </c>
      <c r="D31" s="43" t="s">
        <v>377</v>
      </c>
      <c r="E31" s="13">
        <v>41662</v>
      </c>
      <c r="F31" s="13">
        <v>44498</v>
      </c>
      <c r="G31" s="155"/>
      <c r="H31" s="15">
        <f t="shared" ref="H31:H36" si="2">DATE(YEAR(F31)+1,MONTH(F31),DAY(F31)-1)</f>
        <v>44862</v>
      </c>
      <c r="I31" s="16">
        <f t="shared" ca="1" si="0"/>
        <v>292</v>
      </c>
      <c r="J31" s="17" t="str">
        <f t="shared" ca="1" si="1"/>
        <v>NOT DUE</v>
      </c>
      <c r="K31" s="31" t="s">
        <v>1803</v>
      </c>
      <c r="L31" s="20"/>
    </row>
    <row r="32" spans="1:12" ht="36" customHeight="1">
      <c r="A32" s="17" t="s">
        <v>3336</v>
      </c>
      <c r="B32" s="31" t="s">
        <v>1787</v>
      </c>
      <c r="C32" s="31" t="s">
        <v>1788</v>
      </c>
      <c r="D32" s="43" t="s">
        <v>377</v>
      </c>
      <c r="E32" s="13">
        <v>41662</v>
      </c>
      <c r="F32" s="13">
        <v>44498</v>
      </c>
      <c r="G32" s="155"/>
      <c r="H32" s="15">
        <f t="shared" si="2"/>
        <v>44862</v>
      </c>
      <c r="I32" s="16">
        <f t="shared" ca="1" si="0"/>
        <v>292</v>
      </c>
      <c r="J32" s="17" t="str">
        <f t="shared" ca="1" si="1"/>
        <v>NOT DUE</v>
      </c>
      <c r="K32" s="31" t="s">
        <v>1804</v>
      </c>
      <c r="L32" s="20"/>
    </row>
    <row r="33" spans="1:12" ht="36" customHeight="1">
      <c r="A33" s="17" t="s">
        <v>3337</v>
      </c>
      <c r="B33" s="31" t="s">
        <v>1789</v>
      </c>
      <c r="C33" s="31" t="s">
        <v>1790</v>
      </c>
      <c r="D33" s="43" t="s">
        <v>377</v>
      </c>
      <c r="E33" s="13">
        <v>41662</v>
      </c>
      <c r="F33" s="13">
        <v>44498</v>
      </c>
      <c r="G33" s="155"/>
      <c r="H33" s="15">
        <f t="shared" si="2"/>
        <v>44862</v>
      </c>
      <c r="I33" s="16">
        <f t="shared" ca="1" si="0"/>
        <v>292</v>
      </c>
      <c r="J33" s="17" t="str">
        <f t="shared" ca="1" si="1"/>
        <v>NOT DUE</v>
      </c>
      <c r="K33" s="31" t="s">
        <v>1804</v>
      </c>
      <c r="L33" s="20"/>
    </row>
    <row r="34" spans="1:12" ht="36" customHeight="1">
      <c r="A34" s="17" t="s">
        <v>3338</v>
      </c>
      <c r="B34" s="31" t="s">
        <v>1791</v>
      </c>
      <c r="C34" s="31" t="s">
        <v>1792</v>
      </c>
      <c r="D34" s="43" t="s">
        <v>377</v>
      </c>
      <c r="E34" s="13">
        <v>41662</v>
      </c>
      <c r="F34" s="13">
        <v>44498</v>
      </c>
      <c r="G34" s="155"/>
      <c r="H34" s="15">
        <f t="shared" si="2"/>
        <v>44862</v>
      </c>
      <c r="I34" s="16">
        <f t="shared" ca="1" si="0"/>
        <v>292</v>
      </c>
      <c r="J34" s="17" t="str">
        <f t="shared" ca="1" si="1"/>
        <v>NOT DUE</v>
      </c>
      <c r="K34" s="31" t="s">
        <v>1804</v>
      </c>
      <c r="L34" s="20"/>
    </row>
    <row r="35" spans="1:12" ht="36" customHeight="1">
      <c r="A35" s="17" t="s">
        <v>3339</v>
      </c>
      <c r="B35" s="31" t="s">
        <v>1793</v>
      </c>
      <c r="C35" s="31" t="s">
        <v>1794</v>
      </c>
      <c r="D35" s="43" t="s">
        <v>377</v>
      </c>
      <c r="E35" s="13">
        <v>41662</v>
      </c>
      <c r="F35" s="13">
        <v>44498</v>
      </c>
      <c r="G35" s="155"/>
      <c r="H35" s="15">
        <f t="shared" si="2"/>
        <v>44862</v>
      </c>
      <c r="I35" s="16">
        <f t="shared" ca="1" si="0"/>
        <v>292</v>
      </c>
      <c r="J35" s="17" t="str">
        <f t="shared" ca="1" si="1"/>
        <v>NOT DUE</v>
      </c>
      <c r="K35" s="31" t="s">
        <v>1805</v>
      </c>
      <c r="L35" s="20"/>
    </row>
    <row r="36" spans="1:12" ht="36" customHeight="1">
      <c r="A36" s="17" t="s">
        <v>3340</v>
      </c>
      <c r="B36" s="31" t="s">
        <v>1806</v>
      </c>
      <c r="C36" s="31" t="s">
        <v>1807</v>
      </c>
      <c r="D36" s="43" t="s">
        <v>377</v>
      </c>
      <c r="E36" s="13">
        <v>41662</v>
      </c>
      <c r="F36" s="13">
        <v>44498</v>
      </c>
      <c r="G36" s="155"/>
      <c r="H36" s="15">
        <f t="shared" si="2"/>
        <v>44862</v>
      </c>
      <c r="I36" s="16">
        <f t="shared" ca="1" si="0"/>
        <v>292</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5" t="s">
        <v>5143</v>
      </c>
      <c r="C40"/>
      <c r="D40" s="255" t="s">
        <v>5144</v>
      </c>
      <c r="H40" s="255" t="s">
        <v>5145</v>
      </c>
    </row>
    <row r="41" spans="1:12">
      <c r="A41"/>
      <c r="C41"/>
      <c r="D41"/>
    </row>
    <row r="42" spans="1:12">
      <c r="A42"/>
      <c r="C42" s="374" t="s">
        <v>5303</v>
      </c>
      <c r="D42"/>
      <c r="E42" s="380" t="s">
        <v>5304</v>
      </c>
      <c r="F42" s="380"/>
      <c r="G42" s="380"/>
      <c r="I42" s="446" t="s">
        <v>5292</v>
      </c>
      <c r="J42" s="446"/>
      <c r="K42" s="446"/>
    </row>
    <row r="43" spans="1:12">
      <c r="A43"/>
      <c r="C43" s="254"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1"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C00000"/>
  </sheetPr>
  <dimension ref="A1:L20"/>
  <sheetViews>
    <sheetView topLeftCell="B7" workbookViewId="0">
      <selection activeCell="I30" sqref="I3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2845</v>
      </c>
      <c r="D3" s="384" t="s">
        <v>12</v>
      </c>
      <c r="E3" s="384"/>
      <c r="F3" s="5" t="s">
        <v>3070</v>
      </c>
    </row>
    <row r="4" spans="1:12" ht="18" customHeight="1">
      <c r="A4" s="382" t="s">
        <v>77</v>
      </c>
      <c r="B4" s="382"/>
      <c r="C4" s="37" t="s">
        <v>2846</v>
      </c>
      <c r="D4" s="384" t="s">
        <v>15</v>
      </c>
      <c r="E4" s="384"/>
      <c r="F4" s="6">
        <f>'Running Hours'!B10</f>
        <v>24220.7</v>
      </c>
    </row>
    <row r="5" spans="1:12" ht="18" customHeight="1">
      <c r="A5" s="382" t="s">
        <v>78</v>
      </c>
      <c r="B5" s="382"/>
      <c r="C5" s="38" t="s">
        <v>2847</v>
      </c>
      <c r="D5" s="46"/>
      <c r="E5" s="282" t="s">
        <v>2946</v>
      </c>
      <c r="F5" s="13">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89.25">
      <c r="A8" s="61" t="s">
        <v>3306</v>
      </c>
      <c r="B8" s="31" t="s">
        <v>2848</v>
      </c>
      <c r="C8" s="31" t="s">
        <v>2849</v>
      </c>
      <c r="D8" s="43" t="s">
        <v>1</v>
      </c>
      <c r="E8" s="13">
        <v>41662</v>
      </c>
      <c r="F8" s="13">
        <f>'CMP01 Main Air Compressor No.1'!F33</f>
        <v>44570</v>
      </c>
      <c r="G8" s="155"/>
      <c r="H8" s="22">
        <f>DATE(YEAR(F8),MONTH(F8),DAY(F8)+1)</f>
        <v>44571</v>
      </c>
      <c r="I8" s="16">
        <f ca="1">IF(ISBLANK(H8),"",H8-DATE(YEAR(NOW()),MONTH(NOW()),DAY(NOW())))</f>
        <v>1</v>
      </c>
      <c r="J8" s="17" t="str">
        <f t="shared" ref="J8:J13" ca="1" si="0">IF(I8="","",IF(I8&lt;0,"OVERDUE","NOT DUE"))</f>
        <v>NOT DUE</v>
      </c>
      <c r="K8" s="31" t="s">
        <v>2857</v>
      </c>
      <c r="L8" s="20"/>
    </row>
    <row r="9" spans="1:12" ht="36" customHeight="1">
      <c r="A9" s="61" t="s">
        <v>3307</v>
      </c>
      <c r="B9" s="31" t="s">
        <v>2850</v>
      </c>
      <c r="C9" s="31" t="s">
        <v>2851</v>
      </c>
      <c r="D9" s="43">
        <v>2500</v>
      </c>
      <c r="E9" s="13">
        <v>41662</v>
      </c>
      <c r="F9" s="13">
        <v>43490</v>
      </c>
      <c r="G9" s="27">
        <v>23000</v>
      </c>
      <c r="H9" s="22">
        <f>IF(I9&lt;=2500,$F$5+(I9/24),"error")</f>
        <v>44622.304166666669</v>
      </c>
      <c r="I9" s="23">
        <f>D9-($F$4-G9)</f>
        <v>1279.2999999999993</v>
      </c>
      <c r="J9" s="17" t="str">
        <f t="shared" si="0"/>
        <v>NOT DUE</v>
      </c>
      <c r="K9" s="31" t="s">
        <v>2860</v>
      </c>
      <c r="L9" s="20" t="s">
        <v>4453</v>
      </c>
    </row>
    <row r="10" spans="1:12" ht="36" customHeight="1">
      <c r="A10" s="61" t="s">
        <v>3308</v>
      </c>
      <c r="B10" s="31" t="s">
        <v>2852</v>
      </c>
      <c r="C10" s="31" t="s">
        <v>2853</v>
      </c>
      <c r="D10" s="43">
        <v>1000</v>
      </c>
      <c r="E10" s="13">
        <v>41662</v>
      </c>
      <c r="F10" s="13">
        <v>43812</v>
      </c>
      <c r="G10" s="27">
        <v>24000</v>
      </c>
      <c r="H10" s="22">
        <f>IF(I10&lt;=1000,$F$5+(I10/24),"error")</f>
        <v>44601.470833333333</v>
      </c>
      <c r="I10" s="23">
        <f>D10-($F$4-G10)</f>
        <v>779.29999999999927</v>
      </c>
      <c r="J10" s="17" t="str">
        <f t="shared" si="0"/>
        <v>NOT DUE</v>
      </c>
      <c r="K10" s="31" t="s">
        <v>2858</v>
      </c>
      <c r="L10" s="20" t="s">
        <v>4453</v>
      </c>
    </row>
    <row r="11" spans="1:12" ht="36" customHeight="1">
      <c r="A11" s="61" t="s">
        <v>3309</v>
      </c>
      <c r="B11" s="31" t="s">
        <v>2852</v>
      </c>
      <c r="C11" s="31" t="s">
        <v>2854</v>
      </c>
      <c r="D11" s="43">
        <v>20000</v>
      </c>
      <c r="E11" s="13">
        <v>41662</v>
      </c>
      <c r="F11" s="13">
        <v>43404</v>
      </c>
      <c r="G11" s="27">
        <v>23000</v>
      </c>
      <c r="H11" s="22">
        <f t="shared" ref="H11" si="1">IF(I11&lt;=20000,$F$5+(I11/24),"error")</f>
        <v>45351.470833333333</v>
      </c>
      <c r="I11" s="23">
        <f>D11-($F$4-G11)</f>
        <v>18779.3</v>
      </c>
      <c r="J11" s="17" t="str">
        <f t="shared" si="0"/>
        <v>NOT DUE</v>
      </c>
      <c r="K11" s="31" t="s">
        <v>2858</v>
      </c>
      <c r="L11" s="20" t="s">
        <v>4453</v>
      </c>
    </row>
    <row r="12" spans="1:12" ht="36" customHeight="1">
      <c r="A12" s="61" t="s">
        <v>3310</v>
      </c>
      <c r="B12" s="31" t="s">
        <v>2855</v>
      </c>
      <c r="C12" s="31" t="s">
        <v>2856</v>
      </c>
      <c r="D12" s="43">
        <v>1000</v>
      </c>
      <c r="E12" s="13">
        <v>41662</v>
      </c>
      <c r="F12" s="13">
        <v>43812</v>
      </c>
      <c r="G12" s="27">
        <v>24000</v>
      </c>
      <c r="H12" s="22">
        <f>IF(I12&lt;=1000,$F$5+(I12/24),"error")</f>
        <v>44601.470833333333</v>
      </c>
      <c r="I12" s="23">
        <f>D12-($F$4-G12)</f>
        <v>779.29999999999927</v>
      </c>
      <c r="J12" s="17" t="str">
        <f t="shared" si="0"/>
        <v>NOT DUE</v>
      </c>
      <c r="K12" s="31" t="s">
        <v>2858</v>
      </c>
      <c r="L12" s="20"/>
    </row>
    <row r="13" spans="1:12" ht="36" customHeight="1">
      <c r="A13" s="61" t="s">
        <v>3311</v>
      </c>
      <c r="B13" s="31" t="s">
        <v>2800</v>
      </c>
      <c r="C13" s="31" t="s">
        <v>37</v>
      </c>
      <c r="D13" s="43">
        <v>20000</v>
      </c>
      <c r="E13" s="13">
        <v>41662</v>
      </c>
      <c r="F13" s="13">
        <v>43404</v>
      </c>
      <c r="G13" s="27">
        <v>23395</v>
      </c>
      <c r="H13" s="22">
        <f t="shared" ref="H13" si="2">IF(I13&lt;=20000,$F$5+(I13/24),"error")</f>
        <v>45367.929166666669</v>
      </c>
      <c r="I13" s="23">
        <f>D13-($F$4-G13)</f>
        <v>19174.3</v>
      </c>
      <c r="J13" s="17" t="str">
        <f t="shared" si="0"/>
        <v>NOT DUE</v>
      </c>
      <c r="K13" s="31" t="s">
        <v>2859</v>
      </c>
      <c r="L13" s="20" t="s">
        <v>4453</v>
      </c>
    </row>
    <row r="14" spans="1:12" ht="15" customHeight="1">
      <c r="A14"/>
      <c r="C14" s="224"/>
      <c r="D14"/>
    </row>
    <row r="15" spans="1:12">
      <c r="A15"/>
      <c r="C15" s="224"/>
      <c r="D15"/>
    </row>
    <row r="16" spans="1:12">
      <c r="A16"/>
      <c r="C16" s="224"/>
      <c r="D16"/>
    </row>
    <row r="17" spans="1:11">
      <c r="A17"/>
      <c r="B17" s="255" t="s">
        <v>5143</v>
      </c>
      <c r="C17"/>
      <c r="D17" s="255" t="s">
        <v>5144</v>
      </c>
      <c r="H17" s="255" t="s">
        <v>5145</v>
      </c>
    </row>
    <row r="18" spans="1:11">
      <c r="A18"/>
      <c r="C18"/>
      <c r="D18"/>
    </row>
    <row r="19" spans="1:11">
      <c r="A19"/>
      <c r="C19" s="374" t="s">
        <v>5303</v>
      </c>
      <c r="D19"/>
      <c r="E19" s="380" t="s">
        <v>5304</v>
      </c>
      <c r="F19" s="380"/>
      <c r="G19" s="380"/>
      <c r="I19" s="446" t="s">
        <v>5292</v>
      </c>
      <c r="J19" s="446"/>
      <c r="K19" s="446"/>
    </row>
    <row r="20" spans="1:11">
      <c r="A20"/>
      <c r="C20" s="254" t="s">
        <v>5146</v>
      </c>
      <c r="D20"/>
      <c r="E20" s="381" t="s">
        <v>5147</v>
      </c>
      <c r="F20" s="381"/>
      <c r="G20" s="381"/>
      <c r="I20" s="381" t="s">
        <v>5148</v>
      </c>
      <c r="J20" s="381"/>
      <c r="K20" s="381"/>
    </row>
  </sheetData>
  <sheetProtection selectLockedCells="1"/>
  <mergeCells count="13">
    <mergeCell ref="A1:B1"/>
    <mergeCell ref="D1:E1"/>
    <mergeCell ref="A2:B2"/>
    <mergeCell ref="D2:E2"/>
    <mergeCell ref="A3:B3"/>
    <mergeCell ref="D3:E3"/>
    <mergeCell ref="E19:G19"/>
    <mergeCell ref="I19:K19"/>
    <mergeCell ref="E20:G20"/>
    <mergeCell ref="I20:K20"/>
    <mergeCell ref="A4:B4"/>
    <mergeCell ref="D4:E4"/>
    <mergeCell ref="A5:B5"/>
  </mergeCells>
  <conditionalFormatting sqref="J7 J9:J13">
    <cfRule type="cellIs" dxfId="30" priority="2" operator="equal">
      <formula>"overdue"</formula>
    </cfRule>
  </conditionalFormatting>
  <conditionalFormatting sqref="J8">
    <cfRule type="cellIs" dxfId="29"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J15"/>
  <sheetViews>
    <sheetView workbookViewId="0">
      <selection activeCell="H17" sqref="H17"/>
    </sheetView>
  </sheetViews>
  <sheetFormatPr defaultRowHeight="15"/>
  <cols>
    <col min="1" max="5" width="15.85546875" customWidth="1"/>
  </cols>
  <sheetData>
    <row r="1" spans="1:10" ht="24.75" customHeight="1">
      <c r="A1" s="392" t="s">
        <v>4406</v>
      </c>
      <c r="B1" s="392"/>
      <c r="C1" s="392"/>
      <c r="D1" s="392"/>
    </row>
    <row r="2" spans="1:10" ht="30.75" customHeight="1">
      <c r="A2" s="109" t="s">
        <v>4407</v>
      </c>
      <c r="B2" s="109" t="s">
        <v>4408</v>
      </c>
      <c r="C2" s="109" t="s">
        <v>4409</v>
      </c>
      <c r="D2" s="109" t="s">
        <v>2981</v>
      </c>
      <c r="E2" s="109" t="s">
        <v>59</v>
      </c>
    </row>
    <row r="3" spans="1:10" ht="30.75" customHeight="1">
      <c r="A3" s="110">
        <v>1</v>
      </c>
      <c r="B3" s="135" t="s">
        <v>4503</v>
      </c>
      <c r="C3" s="111" t="s">
        <v>4509</v>
      </c>
      <c r="D3" s="13">
        <v>43471</v>
      </c>
      <c r="E3" s="111" t="s">
        <v>4502</v>
      </c>
    </row>
    <row r="4" spans="1:10" ht="30.75" customHeight="1">
      <c r="A4" s="110">
        <v>2</v>
      </c>
      <c r="B4" s="135" t="s">
        <v>4504</v>
      </c>
      <c r="C4" s="111" t="s">
        <v>4510</v>
      </c>
      <c r="D4" s="13">
        <v>43471</v>
      </c>
      <c r="E4" s="111" t="s">
        <v>4502</v>
      </c>
    </row>
    <row r="5" spans="1:10" ht="30.75" customHeight="1">
      <c r="A5" s="110">
        <v>3</v>
      </c>
      <c r="B5" s="135" t="s">
        <v>4505</v>
      </c>
      <c r="C5" s="111" t="s">
        <v>4511</v>
      </c>
      <c r="D5" s="13">
        <v>43471</v>
      </c>
      <c r="E5" s="111" t="s">
        <v>4502</v>
      </c>
    </row>
    <row r="6" spans="1:10" ht="30.75" customHeight="1">
      <c r="A6" s="110">
        <v>4</v>
      </c>
      <c r="B6" s="135" t="s">
        <v>4506</v>
      </c>
      <c r="C6" s="111" t="s">
        <v>4512</v>
      </c>
      <c r="D6" s="13">
        <v>43471</v>
      </c>
      <c r="E6" s="111" t="s">
        <v>4502</v>
      </c>
    </row>
    <row r="7" spans="1:10" ht="30.75" customHeight="1">
      <c r="A7" s="110">
        <v>5</v>
      </c>
      <c r="B7" s="135" t="s">
        <v>4507</v>
      </c>
      <c r="C7" s="111" t="s">
        <v>4513</v>
      </c>
      <c r="D7" s="13">
        <v>43471</v>
      </c>
      <c r="E7" s="111" t="s">
        <v>4502</v>
      </c>
    </row>
    <row r="8" spans="1:10" ht="30.75" customHeight="1">
      <c r="A8" s="110">
        <v>6</v>
      </c>
      <c r="B8" s="135" t="s">
        <v>4508</v>
      </c>
      <c r="C8" s="111" t="s">
        <v>4514</v>
      </c>
      <c r="D8" s="13">
        <v>43471</v>
      </c>
      <c r="E8" s="111" t="s">
        <v>4502</v>
      </c>
    </row>
    <row r="9" spans="1:10" ht="30.75" customHeight="1">
      <c r="A9" s="110" t="s">
        <v>4410</v>
      </c>
      <c r="B9" s="111" t="s">
        <v>4604</v>
      </c>
      <c r="C9" s="111"/>
      <c r="D9" s="111"/>
      <c r="E9" s="111" t="s">
        <v>4605</v>
      </c>
    </row>
    <row r="11" spans="1:10">
      <c r="A11" s="255" t="s">
        <v>5143</v>
      </c>
      <c r="C11" s="255" t="s">
        <v>5144</v>
      </c>
      <c r="G11" s="255" t="s">
        <v>5145</v>
      </c>
    </row>
    <row r="13" spans="1:10">
      <c r="B13" s="256" t="s">
        <v>5262</v>
      </c>
      <c r="D13" s="380" t="s">
        <v>5304</v>
      </c>
      <c r="E13" s="380"/>
      <c r="F13" s="380"/>
      <c r="H13" s="380" t="s">
        <v>5291</v>
      </c>
      <c r="I13" s="380"/>
      <c r="J13" s="380"/>
    </row>
    <row r="14" spans="1:10">
      <c r="B14" s="278" t="s">
        <v>5146</v>
      </c>
      <c r="D14" s="381" t="s">
        <v>5147</v>
      </c>
      <c r="E14" s="381"/>
      <c r="F14" s="381"/>
      <c r="H14" s="381" t="s">
        <v>5148</v>
      </c>
      <c r="I14" s="381"/>
      <c r="J14" s="381"/>
    </row>
    <row r="15" spans="1:10">
      <c r="H15" s="257"/>
      <c r="I15" s="257"/>
      <c r="J15" s="257"/>
    </row>
  </sheetData>
  <mergeCells count="5">
    <mergeCell ref="A1:D1"/>
    <mergeCell ref="D13:F13"/>
    <mergeCell ref="H13:J13"/>
    <mergeCell ref="D14:F14"/>
    <mergeCell ref="H14:J14"/>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C00000"/>
  </sheetPr>
  <dimension ref="A1:L41"/>
  <sheetViews>
    <sheetView zoomScale="85" zoomScaleNormal="85" workbookViewId="0">
      <selection activeCell="G8" sqref="G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2912</v>
      </c>
      <c r="D3" s="384" t="s">
        <v>12</v>
      </c>
      <c r="E3" s="384"/>
      <c r="F3" s="5" t="s">
        <v>3278</v>
      </c>
    </row>
    <row r="4" spans="1:12" ht="18" customHeight="1">
      <c r="A4" s="382" t="s">
        <v>77</v>
      </c>
      <c r="B4" s="382"/>
      <c r="C4" s="37" t="s">
        <v>2913</v>
      </c>
      <c r="D4" s="384" t="s">
        <v>15</v>
      </c>
      <c r="E4" s="384"/>
      <c r="F4" s="6">
        <v>60</v>
      </c>
    </row>
    <row r="5" spans="1:12" ht="18" customHeight="1">
      <c r="A5" s="382" t="s">
        <v>78</v>
      </c>
      <c r="B5" s="382"/>
      <c r="C5" s="38" t="s">
        <v>2335</v>
      </c>
      <c r="D5" s="46"/>
      <c r="E5" s="282" t="s">
        <v>2946</v>
      </c>
      <c r="F5" s="13">
        <f>'Running Hours'!D3</f>
        <v>44569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3279</v>
      </c>
      <c r="B8" s="31" t="s">
        <v>2336</v>
      </c>
      <c r="C8" s="31" t="s">
        <v>2337</v>
      </c>
      <c r="D8" s="43">
        <v>8000</v>
      </c>
      <c r="E8" s="13">
        <v>41662</v>
      </c>
      <c r="F8" s="13">
        <v>43471</v>
      </c>
      <c r="G8" s="27"/>
      <c r="H8" s="22">
        <f>IF(I8&lt;=8000,$F$5+(I8/24),"error")</f>
        <v>44899.833333333336</v>
      </c>
      <c r="I8" s="23">
        <f>D8-($F$4-G8)</f>
        <v>7940</v>
      </c>
      <c r="J8" s="17" t="str">
        <f t="shared" ref="J8:J34" si="0">IF(I8="","",IF(I8&lt;0,"OVERDUE","NOT DUE"))</f>
        <v>NOT DUE</v>
      </c>
      <c r="K8" s="31" t="s">
        <v>2356</v>
      </c>
      <c r="L8" s="20" t="s">
        <v>5315</v>
      </c>
    </row>
    <row r="9" spans="1:12" ht="36" customHeight="1">
      <c r="A9" s="17" t="s">
        <v>3280</v>
      </c>
      <c r="B9" s="31" t="s">
        <v>2340</v>
      </c>
      <c r="C9" s="31" t="s">
        <v>2341</v>
      </c>
      <c r="D9" s="43">
        <v>8000</v>
      </c>
      <c r="E9" s="13">
        <v>41662</v>
      </c>
      <c r="F9" s="13">
        <v>43471</v>
      </c>
      <c r="G9" s="27"/>
      <c r="H9" s="22">
        <f>IF(I9&lt;=8000,$F$5+(I9/24),"error")</f>
        <v>44899.833333333336</v>
      </c>
      <c r="I9" s="23">
        <f t="shared" ref="I9:I16" si="1">D9-($F$4-G9)</f>
        <v>7940</v>
      </c>
      <c r="J9" s="17" t="str">
        <f t="shared" si="0"/>
        <v>NOT DUE</v>
      </c>
      <c r="K9" s="31"/>
      <c r="L9" s="20" t="s">
        <v>5315</v>
      </c>
    </row>
    <row r="10" spans="1:12" ht="36" customHeight="1">
      <c r="A10" s="17" t="s">
        <v>3281</v>
      </c>
      <c r="B10" s="31" t="s">
        <v>2340</v>
      </c>
      <c r="C10" s="31" t="s">
        <v>2342</v>
      </c>
      <c r="D10" s="43">
        <v>20000</v>
      </c>
      <c r="E10" s="13">
        <v>41662</v>
      </c>
      <c r="F10" s="13">
        <v>43471</v>
      </c>
      <c r="G10" s="27"/>
      <c r="H10" s="22">
        <f>IF(I10&lt;=20000,$F$5+(I10/24),"error")</f>
        <v>45399.833333333336</v>
      </c>
      <c r="I10" s="23">
        <f t="shared" si="1"/>
        <v>19940</v>
      </c>
      <c r="J10" s="17" t="str">
        <f t="shared" si="0"/>
        <v>NOT DUE</v>
      </c>
      <c r="K10" s="31"/>
      <c r="L10" s="20" t="s">
        <v>5315</v>
      </c>
    </row>
    <row r="11" spans="1:12" ht="36" customHeight="1">
      <c r="A11" s="17" t="s">
        <v>3282</v>
      </c>
      <c r="B11" s="31" t="s">
        <v>2343</v>
      </c>
      <c r="C11" s="31" t="s">
        <v>2344</v>
      </c>
      <c r="D11" s="43">
        <v>8000</v>
      </c>
      <c r="E11" s="13">
        <v>41662</v>
      </c>
      <c r="F11" s="13">
        <v>43471</v>
      </c>
      <c r="G11" s="27">
        <v>0</v>
      </c>
      <c r="H11" s="22">
        <f>IF(I11&lt;=8000,$F$5+(I11/24),"error")</f>
        <v>44899.833333333336</v>
      </c>
      <c r="I11" s="23">
        <f t="shared" si="1"/>
        <v>7940</v>
      </c>
      <c r="J11" s="17" t="str">
        <f t="shared" si="0"/>
        <v>NOT DUE</v>
      </c>
      <c r="K11" s="31" t="s">
        <v>2357</v>
      </c>
      <c r="L11" s="20" t="s">
        <v>5315</v>
      </c>
    </row>
    <row r="12" spans="1:12" ht="36" customHeight="1">
      <c r="A12" s="17" t="s">
        <v>3283</v>
      </c>
      <c r="B12" s="31" t="s">
        <v>2343</v>
      </c>
      <c r="C12" s="31" t="s">
        <v>2345</v>
      </c>
      <c r="D12" s="43">
        <v>20000</v>
      </c>
      <c r="E12" s="13">
        <v>41662</v>
      </c>
      <c r="F12" s="13">
        <v>43471</v>
      </c>
      <c r="G12" s="27">
        <v>0</v>
      </c>
      <c r="H12" s="22">
        <f>IF(I12&lt;=20000,$F$5+(I12/24),"error")</f>
        <v>45399.833333333336</v>
      </c>
      <c r="I12" s="23">
        <f t="shared" si="1"/>
        <v>19940</v>
      </c>
      <c r="J12" s="17" t="str">
        <f t="shared" si="0"/>
        <v>NOT DUE</v>
      </c>
      <c r="K12" s="31"/>
      <c r="L12" s="20" t="s">
        <v>5315</v>
      </c>
    </row>
    <row r="13" spans="1:12" ht="36" customHeight="1">
      <c r="A13" s="17" t="s">
        <v>3284</v>
      </c>
      <c r="B13" s="31" t="s">
        <v>2346</v>
      </c>
      <c r="C13" s="31" t="s">
        <v>2347</v>
      </c>
      <c r="D13" s="43">
        <v>8000</v>
      </c>
      <c r="E13" s="13">
        <v>41662</v>
      </c>
      <c r="F13" s="13">
        <v>43471</v>
      </c>
      <c r="G13" s="27">
        <v>0</v>
      </c>
      <c r="H13" s="22">
        <f>IF(I13&lt;=8000,$F$5+(I13/24),"error")</f>
        <v>44899.833333333336</v>
      </c>
      <c r="I13" s="23">
        <f t="shared" si="1"/>
        <v>7940</v>
      </c>
      <c r="J13" s="17" t="str">
        <f t="shared" si="0"/>
        <v>NOT DUE</v>
      </c>
      <c r="K13" s="31"/>
      <c r="L13" s="20" t="s">
        <v>5315</v>
      </c>
    </row>
    <row r="14" spans="1:12" ht="36" customHeight="1">
      <c r="A14" s="17" t="s">
        <v>3285</v>
      </c>
      <c r="B14" s="31" t="s">
        <v>2346</v>
      </c>
      <c r="C14" s="31" t="s">
        <v>2342</v>
      </c>
      <c r="D14" s="43">
        <v>20000</v>
      </c>
      <c r="E14" s="13">
        <v>41662</v>
      </c>
      <c r="F14" s="13">
        <v>43471</v>
      </c>
      <c r="G14" s="27">
        <v>0</v>
      </c>
      <c r="H14" s="22">
        <f>IF(I14&lt;=20000,$F$5+(I14/24),"error")</f>
        <v>45399.833333333336</v>
      </c>
      <c r="I14" s="23">
        <f t="shared" si="1"/>
        <v>19940</v>
      </c>
      <c r="J14" s="17" t="str">
        <f t="shared" si="0"/>
        <v>NOT DUE</v>
      </c>
      <c r="K14" s="31"/>
      <c r="L14" s="20" t="s">
        <v>5315</v>
      </c>
    </row>
    <row r="15" spans="1:12" ht="36" customHeight="1">
      <c r="A15" s="17" t="s">
        <v>3286</v>
      </c>
      <c r="B15" s="31" t="s">
        <v>1963</v>
      </c>
      <c r="C15" s="31" t="s">
        <v>2348</v>
      </c>
      <c r="D15" s="43">
        <v>8000</v>
      </c>
      <c r="E15" s="13">
        <v>41662</v>
      </c>
      <c r="F15" s="13">
        <v>43471</v>
      </c>
      <c r="G15" s="27">
        <v>0</v>
      </c>
      <c r="H15" s="22">
        <f t="shared" ref="H15:H16" si="2">IF(I15&lt;=8000,$F$5+(I15/24),"error")</f>
        <v>44899.833333333336</v>
      </c>
      <c r="I15" s="23">
        <f t="shared" si="1"/>
        <v>7940</v>
      </c>
      <c r="J15" s="17" t="str">
        <f t="shared" si="0"/>
        <v>NOT DUE</v>
      </c>
      <c r="K15" s="31" t="s">
        <v>2358</v>
      </c>
      <c r="L15" s="20" t="s">
        <v>5315</v>
      </c>
    </row>
    <row r="16" spans="1:12" ht="36" customHeight="1">
      <c r="A16" s="17" t="s">
        <v>3287</v>
      </c>
      <c r="B16" s="31" t="s">
        <v>2349</v>
      </c>
      <c r="C16" s="31" t="s">
        <v>2350</v>
      </c>
      <c r="D16" s="43">
        <v>8000</v>
      </c>
      <c r="E16" s="13">
        <v>41662</v>
      </c>
      <c r="F16" s="13">
        <v>43471</v>
      </c>
      <c r="G16" s="27">
        <v>0</v>
      </c>
      <c r="H16" s="22">
        <f t="shared" si="2"/>
        <v>44899.833333333336</v>
      </c>
      <c r="I16" s="23">
        <f t="shared" si="1"/>
        <v>7940</v>
      </c>
      <c r="J16" s="17" t="str">
        <f t="shared" si="0"/>
        <v>NOT DUE</v>
      </c>
      <c r="K16" s="31" t="s">
        <v>2359</v>
      </c>
      <c r="L16" s="20" t="s">
        <v>5315</v>
      </c>
    </row>
    <row r="17" spans="1:12" ht="36" customHeight="1">
      <c r="A17" s="17" t="s">
        <v>3288</v>
      </c>
      <c r="B17" s="31" t="s">
        <v>1765</v>
      </c>
      <c r="C17" s="31" t="s">
        <v>1766</v>
      </c>
      <c r="D17" s="43" t="s">
        <v>1</v>
      </c>
      <c r="E17" s="13">
        <v>41662</v>
      </c>
      <c r="F17" s="13">
        <f>'FO Shifter Pump'!F8</f>
        <v>44570</v>
      </c>
      <c r="G17" s="155"/>
      <c r="H17" s="15">
        <f>DATE(YEAR(F17),MONTH(F17),DAY(F17)+1)</f>
        <v>44571</v>
      </c>
      <c r="I17" s="16">
        <f t="shared" ref="I17:I34" ca="1" si="3">IF(ISBLANK(H17),"",H17-DATE(YEAR(NOW()),MONTH(NOW()),DAY(NOW())))</f>
        <v>1</v>
      </c>
      <c r="J17" s="17" t="str">
        <f t="shared" ca="1" si="0"/>
        <v>NOT DUE</v>
      </c>
      <c r="K17" s="31" t="s">
        <v>1797</v>
      </c>
      <c r="L17" s="20"/>
    </row>
    <row r="18" spans="1:12" ht="36" customHeight="1">
      <c r="A18" s="17" t="s">
        <v>3289</v>
      </c>
      <c r="B18" s="31" t="s">
        <v>1767</v>
      </c>
      <c r="C18" s="31" t="s">
        <v>1768</v>
      </c>
      <c r="D18" s="43" t="s">
        <v>1</v>
      </c>
      <c r="E18" s="13">
        <v>41662</v>
      </c>
      <c r="F18" s="13">
        <f>'FO Shifter Pump'!F8</f>
        <v>44570</v>
      </c>
      <c r="G18" s="155"/>
      <c r="H18" s="15">
        <f>DATE(YEAR(F18),MONTH(F18),DAY(F18)+1)</f>
        <v>44571</v>
      </c>
      <c r="I18" s="16">
        <f t="shared" ca="1" si="3"/>
        <v>1</v>
      </c>
      <c r="J18" s="17" t="str">
        <f t="shared" ca="1" si="0"/>
        <v>NOT DUE</v>
      </c>
      <c r="K18" s="31" t="s">
        <v>1798</v>
      </c>
      <c r="L18" s="20"/>
    </row>
    <row r="19" spans="1:12" ht="36" customHeight="1">
      <c r="A19" s="17" t="s">
        <v>3290</v>
      </c>
      <c r="B19" s="31" t="s">
        <v>1769</v>
      </c>
      <c r="C19" s="31" t="s">
        <v>1770</v>
      </c>
      <c r="D19" s="43" t="s">
        <v>1</v>
      </c>
      <c r="E19" s="13">
        <v>41662</v>
      </c>
      <c r="F19" s="13">
        <f>'FO Shifter Pump'!F8</f>
        <v>44570</v>
      </c>
      <c r="G19" s="155"/>
      <c r="H19" s="15">
        <f>DATE(YEAR(F19),MONTH(F19),DAY(F19)+1)</f>
        <v>44571</v>
      </c>
      <c r="I19" s="16">
        <f t="shared" ca="1" si="3"/>
        <v>1</v>
      </c>
      <c r="J19" s="17" t="str">
        <f t="shared" ca="1" si="0"/>
        <v>NOT DUE</v>
      </c>
      <c r="K19" s="31" t="s">
        <v>1799</v>
      </c>
      <c r="L19" s="20"/>
    </row>
    <row r="20" spans="1:12" ht="36" customHeight="1">
      <c r="A20" s="17" t="s">
        <v>3291</v>
      </c>
      <c r="B20" s="31" t="s">
        <v>1771</v>
      </c>
      <c r="C20" s="31" t="s">
        <v>1772</v>
      </c>
      <c r="D20" s="43" t="s">
        <v>4</v>
      </c>
      <c r="E20" s="13">
        <v>41662</v>
      </c>
      <c r="F20" s="13">
        <f>'CMP01 Main Air Compressor No.1'!F36</f>
        <v>44569</v>
      </c>
      <c r="G20" s="155"/>
      <c r="H20" s="15">
        <f>EDATE(F20-1,1)</f>
        <v>44599</v>
      </c>
      <c r="I20" s="16">
        <f t="shared" ca="1" si="3"/>
        <v>29</v>
      </c>
      <c r="J20" s="17" t="str">
        <f t="shared" ca="1" si="0"/>
        <v>NOT DUE</v>
      </c>
      <c r="K20" s="31" t="s">
        <v>1800</v>
      </c>
      <c r="L20" s="20"/>
    </row>
    <row r="21" spans="1:12" ht="36" customHeight="1">
      <c r="A21" s="17" t="s">
        <v>3292</v>
      </c>
      <c r="B21" s="31" t="s">
        <v>1773</v>
      </c>
      <c r="C21" s="31" t="s">
        <v>1774</v>
      </c>
      <c r="D21" s="43" t="s">
        <v>1</v>
      </c>
      <c r="E21" s="13">
        <v>41662</v>
      </c>
      <c r="F21" s="13">
        <f>'CMP01 Main Air Compressor No.1'!F33</f>
        <v>44570</v>
      </c>
      <c r="G21" s="155"/>
      <c r="H21" s="15">
        <f>DATE(YEAR(F21),MONTH(F21),DAY(F21)+1)</f>
        <v>44571</v>
      </c>
      <c r="I21" s="16">
        <f t="shared" ca="1" si="3"/>
        <v>1</v>
      </c>
      <c r="J21" s="17" t="str">
        <f t="shared" ca="1" si="0"/>
        <v>NOT DUE</v>
      </c>
      <c r="K21" s="31" t="s">
        <v>1801</v>
      </c>
      <c r="L21" s="20"/>
    </row>
    <row r="22" spans="1:12" ht="36" customHeight="1">
      <c r="A22" s="17" t="s">
        <v>3293</v>
      </c>
      <c r="B22" s="31" t="s">
        <v>1775</v>
      </c>
      <c r="C22" s="31" t="s">
        <v>1776</v>
      </c>
      <c r="D22" s="43" t="s">
        <v>1</v>
      </c>
      <c r="E22" s="13">
        <v>41662</v>
      </c>
      <c r="F22" s="13">
        <f>'CMP01 Main Air Compressor No.1'!F34</f>
        <v>44570</v>
      </c>
      <c r="G22" s="155"/>
      <c r="H22" s="15">
        <f>DATE(YEAR(F22),MONTH(F22),DAY(F22)+1)</f>
        <v>44571</v>
      </c>
      <c r="I22" s="16">
        <f t="shared" ca="1" si="3"/>
        <v>1</v>
      </c>
      <c r="J22" s="17" t="str">
        <f t="shared" ca="1" si="0"/>
        <v>NOT DUE</v>
      </c>
      <c r="K22" s="31" t="s">
        <v>1802</v>
      </c>
      <c r="L22" s="20"/>
    </row>
    <row r="23" spans="1:12" ht="36" customHeight="1">
      <c r="A23" s="17" t="s">
        <v>3294</v>
      </c>
      <c r="B23" s="31" t="s">
        <v>1777</v>
      </c>
      <c r="C23" s="31" t="s">
        <v>1778</v>
      </c>
      <c r="D23" s="43" t="s">
        <v>1</v>
      </c>
      <c r="E23" s="13">
        <v>41662</v>
      </c>
      <c r="F23" s="13">
        <f>'CMP01 Main Air Compressor No.1'!F35</f>
        <v>44570</v>
      </c>
      <c r="G23" s="155"/>
      <c r="H23" s="15">
        <f>DATE(YEAR(F23),MONTH(F23),DAY(F23)+1)</f>
        <v>44571</v>
      </c>
      <c r="I23" s="16">
        <f t="shared" ca="1" si="3"/>
        <v>1</v>
      </c>
      <c r="J23" s="17" t="str">
        <f t="shared" ca="1" si="0"/>
        <v>NOT DUE</v>
      </c>
      <c r="K23" s="31" t="s">
        <v>1802</v>
      </c>
      <c r="L23" s="20"/>
    </row>
    <row r="24" spans="1:12" ht="36" customHeight="1">
      <c r="A24" s="17" t="s">
        <v>3295</v>
      </c>
      <c r="B24" s="31" t="s">
        <v>1779</v>
      </c>
      <c r="C24" s="31" t="s">
        <v>1766</v>
      </c>
      <c r="D24" s="43" t="s">
        <v>1</v>
      </c>
      <c r="E24" s="13">
        <v>41662</v>
      </c>
      <c r="F24" s="13">
        <f>'CMP01 Main Air Compressor No.1'!F33</f>
        <v>44570</v>
      </c>
      <c r="G24" s="155"/>
      <c r="H24" s="15">
        <f>DATE(YEAR(F24),MONTH(F24),DAY(F24)+1)</f>
        <v>44571</v>
      </c>
      <c r="I24" s="16">
        <f t="shared" ca="1" si="3"/>
        <v>1</v>
      </c>
      <c r="J24" s="17" t="str">
        <f t="shared" ca="1" si="0"/>
        <v>NOT DUE</v>
      </c>
      <c r="K24" s="31" t="s">
        <v>1802</v>
      </c>
      <c r="L24" s="20"/>
    </row>
    <row r="25" spans="1:12" ht="36" customHeight="1">
      <c r="A25" s="17" t="s">
        <v>3296</v>
      </c>
      <c r="B25" s="31" t="s">
        <v>1780</v>
      </c>
      <c r="C25" s="31" t="s">
        <v>1781</v>
      </c>
      <c r="D25" s="43" t="s">
        <v>0</v>
      </c>
      <c r="E25" s="13">
        <v>41662</v>
      </c>
      <c r="F25" s="13">
        <f>'CMP01 Main Air Compressor No.1'!F43</f>
        <v>44544</v>
      </c>
      <c r="G25" s="155"/>
      <c r="H25" s="15">
        <f>DATE(YEAR(F25),MONTH(F25)+3,DAY(F25)-1)</f>
        <v>44633</v>
      </c>
      <c r="I25" s="16">
        <f t="shared" ca="1" si="3"/>
        <v>63</v>
      </c>
      <c r="J25" s="17" t="str">
        <f t="shared" ca="1" si="0"/>
        <v>NOT DUE</v>
      </c>
      <c r="K25" s="31" t="s">
        <v>1802</v>
      </c>
      <c r="L25" s="20"/>
    </row>
    <row r="26" spans="1:12" ht="36" customHeight="1">
      <c r="A26" s="17" t="s">
        <v>3297</v>
      </c>
      <c r="B26" s="31" t="s">
        <v>1782</v>
      </c>
      <c r="C26" s="31"/>
      <c r="D26" s="43" t="s">
        <v>4</v>
      </c>
      <c r="E26" s="13">
        <v>41662</v>
      </c>
      <c r="F26" s="13">
        <f>'CMP01 Main Air Compressor No.1'!F36</f>
        <v>44569</v>
      </c>
      <c r="G26" s="155"/>
      <c r="H26" s="15">
        <f>EDATE(F26-1,1)</f>
        <v>44599</v>
      </c>
      <c r="I26" s="16">
        <f t="shared" ca="1" si="3"/>
        <v>29</v>
      </c>
      <c r="J26" s="17" t="str">
        <f t="shared" ca="1" si="0"/>
        <v>NOT DUE</v>
      </c>
      <c r="K26" s="31"/>
      <c r="L26" s="20"/>
    </row>
    <row r="27" spans="1:12" ht="36" customHeight="1">
      <c r="A27" s="17" t="s">
        <v>3298</v>
      </c>
      <c r="B27" s="31" t="s">
        <v>1783</v>
      </c>
      <c r="C27" s="31" t="s">
        <v>1784</v>
      </c>
      <c r="D27" s="43" t="s">
        <v>0</v>
      </c>
      <c r="E27" s="13">
        <v>41662</v>
      </c>
      <c r="F27" s="13">
        <f>'CMP01 Main Air Compressor No.1'!F43</f>
        <v>44544</v>
      </c>
      <c r="G27" s="155"/>
      <c r="H27" s="15">
        <f>DATE(YEAR(F27),MONTH(F27)+3,DAY(F27)-1)</f>
        <v>44633</v>
      </c>
      <c r="I27" s="16">
        <f t="shared" ca="1" si="3"/>
        <v>63</v>
      </c>
      <c r="J27" s="17" t="str">
        <f t="shared" ca="1" si="0"/>
        <v>NOT DUE</v>
      </c>
      <c r="K27" s="31" t="s">
        <v>1803</v>
      </c>
      <c r="L27" s="20"/>
    </row>
    <row r="28" spans="1:12" ht="36" customHeight="1">
      <c r="A28" s="17" t="s">
        <v>3299</v>
      </c>
      <c r="B28" s="31" t="s">
        <v>2355</v>
      </c>
      <c r="C28" s="31"/>
      <c r="D28" s="43" t="s">
        <v>1</v>
      </c>
      <c r="E28" s="13">
        <v>41662</v>
      </c>
      <c r="F28" s="13">
        <f>'CMP01 Main Air Compressor No.1'!F37</f>
        <v>44570</v>
      </c>
      <c r="G28" s="155"/>
      <c r="H28" s="15">
        <f>DATE(YEAR(F28),MONTH(F28),DAY(F28)+1)</f>
        <v>44571</v>
      </c>
      <c r="I28" s="16">
        <f t="shared" ca="1" si="3"/>
        <v>1</v>
      </c>
      <c r="J28" s="17" t="str">
        <f t="shared" ca="1" si="0"/>
        <v>NOT DUE</v>
      </c>
      <c r="K28" s="31" t="s">
        <v>1803</v>
      </c>
      <c r="L28" s="20"/>
    </row>
    <row r="29" spans="1:12" ht="36" customHeight="1">
      <c r="A29" s="17" t="s">
        <v>3300</v>
      </c>
      <c r="B29" s="31" t="s">
        <v>1785</v>
      </c>
      <c r="C29" s="31" t="s">
        <v>1786</v>
      </c>
      <c r="D29" s="43" t="s">
        <v>377</v>
      </c>
      <c r="E29" s="13">
        <v>41662</v>
      </c>
      <c r="F29" s="13">
        <v>44521</v>
      </c>
      <c r="G29" s="155"/>
      <c r="H29" s="15">
        <f t="shared" ref="H29:H34" si="4">DATE(YEAR(F29)+1,MONTH(F29),DAY(F29)-1)</f>
        <v>44885</v>
      </c>
      <c r="I29" s="16">
        <f t="shared" ca="1" si="3"/>
        <v>315</v>
      </c>
      <c r="J29" s="17" t="str">
        <f t="shared" ca="1" si="0"/>
        <v>NOT DUE</v>
      </c>
      <c r="K29" s="31" t="s">
        <v>1803</v>
      </c>
      <c r="L29" s="20"/>
    </row>
    <row r="30" spans="1:12" ht="36" customHeight="1">
      <c r="A30" s="17" t="s">
        <v>3301</v>
      </c>
      <c r="B30" s="31" t="s">
        <v>1787</v>
      </c>
      <c r="C30" s="31" t="s">
        <v>1788</v>
      </c>
      <c r="D30" s="43" t="s">
        <v>377</v>
      </c>
      <c r="E30" s="13">
        <v>41662</v>
      </c>
      <c r="F30" s="13">
        <v>44521</v>
      </c>
      <c r="G30" s="155"/>
      <c r="H30" s="15">
        <f t="shared" si="4"/>
        <v>44885</v>
      </c>
      <c r="I30" s="16">
        <f t="shared" ca="1" si="3"/>
        <v>315</v>
      </c>
      <c r="J30" s="17" t="str">
        <f t="shared" ca="1" si="0"/>
        <v>NOT DUE</v>
      </c>
      <c r="K30" s="31" t="s">
        <v>1804</v>
      </c>
      <c r="L30" s="20"/>
    </row>
    <row r="31" spans="1:12" ht="36" customHeight="1">
      <c r="A31" s="17" t="s">
        <v>3302</v>
      </c>
      <c r="B31" s="31" t="s">
        <v>1789</v>
      </c>
      <c r="C31" s="31" t="s">
        <v>1790</v>
      </c>
      <c r="D31" s="43" t="s">
        <v>377</v>
      </c>
      <c r="E31" s="13">
        <v>41662</v>
      </c>
      <c r="F31" s="13">
        <v>44521</v>
      </c>
      <c r="G31" s="155"/>
      <c r="H31" s="15">
        <f t="shared" si="4"/>
        <v>44885</v>
      </c>
      <c r="I31" s="16">
        <f t="shared" ca="1" si="3"/>
        <v>315</v>
      </c>
      <c r="J31" s="17" t="str">
        <f t="shared" ca="1" si="0"/>
        <v>NOT DUE</v>
      </c>
      <c r="K31" s="31" t="s">
        <v>1804</v>
      </c>
      <c r="L31" s="20"/>
    </row>
    <row r="32" spans="1:12" ht="36" customHeight="1">
      <c r="A32" s="17" t="s">
        <v>3303</v>
      </c>
      <c r="B32" s="31" t="s">
        <v>1791</v>
      </c>
      <c r="C32" s="31" t="s">
        <v>1792</v>
      </c>
      <c r="D32" s="43" t="s">
        <v>377</v>
      </c>
      <c r="E32" s="13">
        <v>41662</v>
      </c>
      <c r="F32" s="13">
        <v>44521</v>
      </c>
      <c r="G32" s="155"/>
      <c r="H32" s="15">
        <f t="shared" si="4"/>
        <v>44885</v>
      </c>
      <c r="I32" s="16">
        <f t="shared" ca="1" si="3"/>
        <v>315</v>
      </c>
      <c r="J32" s="17" t="str">
        <f t="shared" ca="1" si="0"/>
        <v>NOT DUE</v>
      </c>
      <c r="K32" s="31" t="s">
        <v>1804</v>
      </c>
      <c r="L32" s="20"/>
    </row>
    <row r="33" spans="1:12" ht="36" customHeight="1">
      <c r="A33" s="17" t="s">
        <v>3304</v>
      </c>
      <c r="B33" s="31" t="s">
        <v>1793</v>
      </c>
      <c r="C33" s="31" t="s">
        <v>1794</v>
      </c>
      <c r="D33" s="43" t="s">
        <v>377</v>
      </c>
      <c r="E33" s="13">
        <v>41662</v>
      </c>
      <c r="F33" s="13">
        <v>44521</v>
      </c>
      <c r="G33" s="155"/>
      <c r="H33" s="15">
        <f t="shared" si="4"/>
        <v>44885</v>
      </c>
      <c r="I33" s="16">
        <f t="shared" ca="1" si="3"/>
        <v>315</v>
      </c>
      <c r="J33" s="17" t="str">
        <f t="shared" ca="1" si="0"/>
        <v>NOT DUE</v>
      </c>
      <c r="K33" s="31" t="s">
        <v>1805</v>
      </c>
      <c r="L33" s="20"/>
    </row>
    <row r="34" spans="1:12" ht="36" customHeight="1">
      <c r="A34" s="17" t="s">
        <v>3305</v>
      </c>
      <c r="B34" s="31" t="s">
        <v>1806</v>
      </c>
      <c r="C34" s="31" t="s">
        <v>1807</v>
      </c>
      <c r="D34" s="43" t="s">
        <v>377</v>
      </c>
      <c r="E34" s="13">
        <v>41662</v>
      </c>
      <c r="F34" s="13">
        <v>44521</v>
      </c>
      <c r="G34" s="155"/>
      <c r="H34" s="15">
        <f t="shared" si="4"/>
        <v>44885</v>
      </c>
      <c r="I34" s="16">
        <f t="shared" ca="1" si="3"/>
        <v>315</v>
      </c>
      <c r="J34" s="17" t="str">
        <f t="shared" ca="1" si="0"/>
        <v>NOT DUE</v>
      </c>
      <c r="K34" s="31" t="s">
        <v>1805</v>
      </c>
      <c r="L34" s="20"/>
    </row>
    <row r="35" spans="1:12">
      <c r="A35"/>
      <c r="C35" s="224"/>
      <c r="D35"/>
    </row>
    <row r="36" spans="1:12">
      <c r="A36"/>
      <c r="C36" s="224"/>
      <c r="D36"/>
    </row>
    <row r="37" spans="1:12">
      <c r="A37"/>
      <c r="C37" s="224"/>
      <c r="D37"/>
    </row>
    <row r="38" spans="1:12">
      <c r="A38"/>
      <c r="B38" s="255" t="s">
        <v>5143</v>
      </c>
      <c r="C38"/>
      <c r="D38" s="255" t="s">
        <v>5144</v>
      </c>
      <c r="H38" s="255" t="s">
        <v>5145</v>
      </c>
    </row>
    <row r="39" spans="1:12">
      <c r="A39"/>
      <c r="C39"/>
      <c r="D39"/>
    </row>
    <row r="40" spans="1:12">
      <c r="A40"/>
      <c r="C40" s="374" t="s">
        <v>5303</v>
      </c>
      <c r="D40"/>
      <c r="E40" s="380" t="s">
        <v>5304</v>
      </c>
      <c r="F40" s="380"/>
      <c r="G40" s="380"/>
      <c r="I40" s="446" t="s">
        <v>5292</v>
      </c>
      <c r="J40" s="446"/>
      <c r="K40" s="446"/>
    </row>
    <row r="41" spans="1:12">
      <c r="A41"/>
      <c r="C41" s="254" t="s">
        <v>5146</v>
      </c>
      <c r="D41"/>
      <c r="E41" s="381" t="s">
        <v>5147</v>
      </c>
      <c r="F41" s="381"/>
      <c r="G41" s="381"/>
      <c r="I41" s="381" t="s">
        <v>5148</v>
      </c>
      <c r="J41" s="381"/>
      <c r="K41" s="381"/>
    </row>
  </sheetData>
  <sheetProtection selectLockedCells="1"/>
  <mergeCells count="13">
    <mergeCell ref="A1:B1"/>
    <mergeCell ref="D1:E1"/>
    <mergeCell ref="A2:B2"/>
    <mergeCell ref="D2:E2"/>
    <mergeCell ref="A3:B3"/>
    <mergeCell ref="D3:E3"/>
    <mergeCell ref="E40:G40"/>
    <mergeCell ref="I40:K40"/>
    <mergeCell ref="E41:G41"/>
    <mergeCell ref="I41:K41"/>
    <mergeCell ref="A4:B4"/>
    <mergeCell ref="D4:E4"/>
    <mergeCell ref="A5:B5"/>
  </mergeCells>
  <conditionalFormatting sqref="J7:J34">
    <cfRule type="cellIs" dxfId="28"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C00000"/>
  </sheetPr>
  <dimension ref="A1:L29"/>
  <sheetViews>
    <sheetView topLeftCell="C7" workbookViewId="0">
      <selection activeCell="L18" sqref="L18"/>
    </sheetView>
  </sheetViews>
  <sheetFormatPr defaultRowHeight="15"/>
  <cols>
    <col min="1" max="1" width="10.7109375" style="45" customWidth="1"/>
    <col min="2" max="2" width="32.4257812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2497</v>
      </c>
      <c r="D3" s="384" t="s">
        <v>12</v>
      </c>
      <c r="E3" s="384"/>
      <c r="F3" s="5" t="s">
        <v>3071</v>
      </c>
    </row>
    <row r="4" spans="1:12" ht="18" customHeight="1">
      <c r="A4" s="382" t="s">
        <v>77</v>
      </c>
      <c r="B4" s="382"/>
      <c r="C4" s="37" t="s">
        <v>2498</v>
      </c>
      <c r="D4" s="384" t="s">
        <v>15</v>
      </c>
      <c r="E4" s="384"/>
      <c r="F4" s="27"/>
    </row>
    <row r="5" spans="1:12" ht="18" customHeight="1">
      <c r="A5" s="382" t="s">
        <v>78</v>
      </c>
      <c r="B5" s="382"/>
      <c r="C5" s="38" t="s">
        <v>2499</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2507</v>
      </c>
      <c r="B8" s="31" t="s">
        <v>2500</v>
      </c>
      <c r="C8" s="31" t="s">
        <v>2501</v>
      </c>
      <c r="D8" s="43" t="s">
        <v>1</v>
      </c>
      <c r="E8" s="13">
        <v>41662</v>
      </c>
      <c r="F8" s="13">
        <f>'CMP01 Main Air Compressor No.1'!F33</f>
        <v>44570</v>
      </c>
      <c r="G8" s="155"/>
      <c r="H8" s="15">
        <f>DATE(YEAR(F8),MONTH(F8),DAY(F8)+1)</f>
        <v>44571</v>
      </c>
      <c r="I8" s="16">
        <f ca="1">IF(ISBLANK(H8),"",H8-DATE(YEAR(NOW()),MONTH(NOW()),DAY(NOW())))</f>
        <v>1</v>
      </c>
      <c r="J8" s="17" t="str">
        <f ca="1">IF(I8="","",IF(I8&lt;0,"OVERDUE","NOT DUE"))</f>
        <v>NOT DUE</v>
      </c>
      <c r="K8" s="31"/>
      <c r="L8" s="123" t="s">
        <v>4464</v>
      </c>
    </row>
    <row r="9" spans="1:12" ht="25.5">
      <c r="A9" s="17" t="s">
        <v>2508</v>
      </c>
      <c r="B9" s="31" t="s">
        <v>2502</v>
      </c>
      <c r="C9" s="31" t="s">
        <v>2503</v>
      </c>
      <c r="D9" s="43" t="s">
        <v>377</v>
      </c>
      <c r="E9" s="13">
        <v>41662</v>
      </c>
      <c r="F9" s="13">
        <v>44505</v>
      </c>
      <c r="G9" s="155"/>
      <c r="H9" s="15">
        <f>DATE(YEAR(F9)+1,MONTH(F9),DAY(F9)-1)</f>
        <v>44869</v>
      </c>
      <c r="I9" s="16">
        <f ca="1">IF(ISBLANK(H9),"",H9-DATE(YEAR(NOW()),MONTH(NOW()),DAY(NOW())))</f>
        <v>299</v>
      </c>
      <c r="J9" s="17" t="str">
        <f ca="1">IF(I9="","",IF(I9&lt;0,"OVERDUE","NOT DUE"))</f>
        <v>NOT DUE</v>
      </c>
      <c r="K9" s="31"/>
      <c r="L9" s="123" t="s">
        <v>4464</v>
      </c>
    </row>
    <row r="10" spans="1:12">
      <c r="A10" s="17" t="s">
        <v>2509</v>
      </c>
      <c r="B10" s="31" t="s">
        <v>2504</v>
      </c>
      <c r="C10" s="31" t="s">
        <v>2505</v>
      </c>
      <c r="D10" s="43" t="s">
        <v>3</v>
      </c>
      <c r="E10" s="13">
        <v>41662</v>
      </c>
      <c r="F10" s="13">
        <v>44505</v>
      </c>
      <c r="G10" s="155"/>
      <c r="H10" s="15">
        <f t="shared" ref="H10:H19" si="0">DATE(YEAR(F10),MONTH(F10)+6,DAY(F10)-1)</f>
        <v>44685</v>
      </c>
      <c r="I10" s="16">
        <f ca="1">IF(ISBLANK(H10),"",H10-DATE(YEAR(NOW()),MONTH(NOW()),DAY(NOW())))</f>
        <v>115</v>
      </c>
      <c r="J10" s="17" t="str">
        <f ca="1">IF(I10="","",IF(I10&lt;0,"OVERDUE","NOT DUE"))</f>
        <v>NOT DUE</v>
      </c>
      <c r="K10" s="31"/>
      <c r="L10" s="123" t="s">
        <v>4464</v>
      </c>
    </row>
    <row r="11" spans="1:12">
      <c r="A11" s="17" t="s">
        <v>2510</v>
      </c>
      <c r="B11" s="31" t="s">
        <v>2506</v>
      </c>
      <c r="C11" s="31" t="s">
        <v>2505</v>
      </c>
      <c r="D11" s="43" t="s">
        <v>3</v>
      </c>
      <c r="E11" s="13">
        <v>41662</v>
      </c>
      <c r="F11" s="13">
        <v>44505</v>
      </c>
      <c r="G11" s="155"/>
      <c r="H11" s="15">
        <f t="shared" si="0"/>
        <v>44685</v>
      </c>
      <c r="I11" s="16">
        <f t="shared" ref="I11:I22" ca="1" si="1">IF(ISBLANK(H11),"",H11-DATE(YEAR(NOW()),MONTH(NOW()),DAY(NOW())))</f>
        <v>115</v>
      </c>
      <c r="J11" s="17" t="str">
        <f t="shared" ref="J11:J22" ca="1" si="2">IF(I11="","",IF(I11&lt;0,"OVERDUE","NOT DUE"))</f>
        <v>NOT DUE</v>
      </c>
      <c r="K11" s="31"/>
      <c r="L11" s="123" t="s">
        <v>4464</v>
      </c>
    </row>
    <row r="12" spans="1:12" ht="24">
      <c r="A12" s="17" t="s">
        <v>5006</v>
      </c>
      <c r="B12" s="217" t="s">
        <v>5004</v>
      </c>
      <c r="C12" s="217" t="s">
        <v>5005</v>
      </c>
      <c r="D12" s="218" t="s">
        <v>3</v>
      </c>
      <c r="E12" s="13">
        <v>41663</v>
      </c>
      <c r="F12" s="219">
        <v>44347</v>
      </c>
      <c r="G12" s="155"/>
      <c r="H12" s="15">
        <f t="shared" si="0"/>
        <v>44530</v>
      </c>
      <c r="I12" s="16">
        <f t="shared" ca="1" si="1"/>
        <v>-40</v>
      </c>
      <c r="J12" s="17" t="str">
        <f t="shared" ca="1" si="2"/>
        <v>OVERDUE</v>
      </c>
      <c r="K12" s="31"/>
      <c r="L12" s="125" t="s">
        <v>5301</v>
      </c>
    </row>
    <row r="13" spans="1:12" ht="24">
      <c r="A13" s="17" t="s">
        <v>5008</v>
      </c>
      <c r="B13" s="217" t="s">
        <v>5007</v>
      </c>
      <c r="C13" s="217" t="s">
        <v>5005</v>
      </c>
      <c r="D13" s="218" t="s">
        <v>3</v>
      </c>
      <c r="E13" s="13">
        <v>41664</v>
      </c>
      <c r="F13" s="219">
        <v>44347</v>
      </c>
      <c r="G13" s="155"/>
      <c r="H13" s="15">
        <f t="shared" si="0"/>
        <v>44530</v>
      </c>
      <c r="I13" s="16">
        <f t="shared" ca="1" si="1"/>
        <v>-40</v>
      </c>
      <c r="J13" s="17" t="str">
        <f t="shared" ca="1" si="2"/>
        <v>OVERDUE</v>
      </c>
      <c r="K13" s="31"/>
      <c r="L13" s="125" t="s">
        <v>5301</v>
      </c>
    </row>
    <row r="14" spans="1:12" ht="24">
      <c r="A14" s="17" t="s">
        <v>5010</v>
      </c>
      <c r="B14" s="217" t="s">
        <v>5009</v>
      </c>
      <c r="C14" s="217" t="s">
        <v>5005</v>
      </c>
      <c r="D14" s="218" t="s">
        <v>3</v>
      </c>
      <c r="E14" s="13">
        <v>41665</v>
      </c>
      <c r="F14" s="219">
        <v>44347</v>
      </c>
      <c r="G14" s="155"/>
      <c r="H14" s="15">
        <f t="shared" si="0"/>
        <v>44530</v>
      </c>
      <c r="I14" s="16">
        <f t="shared" ca="1" si="1"/>
        <v>-40</v>
      </c>
      <c r="J14" s="17" t="str">
        <f t="shared" ca="1" si="2"/>
        <v>OVERDUE</v>
      </c>
      <c r="K14" s="31"/>
      <c r="L14" s="125" t="s">
        <v>5301</v>
      </c>
    </row>
    <row r="15" spans="1:12" ht="24">
      <c r="A15" s="17" t="s">
        <v>5012</v>
      </c>
      <c r="B15" s="217" t="s">
        <v>5011</v>
      </c>
      <c r="C15" s="217" t="s">
        <v>5005</v>
      </c>
      <c r="D15" s="218" t="s">
        <v>3</v>
      </c>
      <c r="E15" s="13">
        <v>41666</v>
      </c>
      <c r="F15" s="219">
        <v>44347</v>
      </c>
      <c r="G15" s="155"/>
      <c r="H15" s="15">
        <f t="shared" si="0"/>
        <v>44530</v>
      </c>
      <c r="I15" s="16">
        <f t="shared" ca="1" si="1"/>
        <v>-40</v>
      </c>
      <c r="J15" s="17" t="str">
        <f t="shared" ca="1" si="2"/>
        <v>OVERDUE</v>
      </c>
      <c r="K15" s="31"/>
      <c r="L15" s="125" t="s">
        <v>5301</v>
      </c>
    </row>
    <row r="16" spans="1:12">
      <c r="A16" s="17" t="s">
        <v>5014</v>
      </c>
      <c r="B16" s="217" t="s">
        <v>5013</v>
      </c>
      <c r="C16" s="217" t="s">
        <v>5005</v>
      </c>
      <c r="D16" s="218" t="s">
        <v>3</v>
      </c>
      <c r="E16" s="13">
        <v>41667</v>
      </c>
      <c r="F16" s="13">
        <v>44555</v>
      </c>
      <c r="G16" s="155"/>
      <c r="H16" s="15">
        <f t="shared" si="0"/>
        <v>44736</v>
      </c>
      <c r="I16" s="16">
        <f t="shared" ca="1" si="1"/>
        <v>166</v>
      </c>
      <c r="J16" s="17" t="str">
        <f t="shared" ca="1" si="2"/>
        <v>NOT DUE</v>
      </c>
      <c r="K16" s="31"/>
      <c r="L16" s="121"/>
    </row>
    <row r="17" spans="1:12">
      <c r="A17" s="17" t="s">
        <v>5016</v>
      </c>
      <c r="B17" s="217" t="s">
        <v>5015</v>
      </c>
      <c r="C17" s="217" t="s">
        <v>5005</v>
      </c>
      <c r="D17" s="218" t="s">
        <v>3</v>
      </c>
      <c r="E17" s="13">
        <v>41668</v>
      </c>
      <c r="F17" s="13">
        <v>44555</v>
      </c>
      <c r="G17" s="155"/>
      <c r="H17" s="15">
        <f t="shared" si="0"/>
        <v>44736</v>
      </c>
      <c r="I17" s="16">
        <f t="shared" ca="1" si="1"/>
        <v>166</v>
      </c>
      <c r="J17" s="17" t="str">
        <f t="shared" ca="1" si="2"/>
        <v>NOT DUE</v>
      </c>
      <c r="K17" s="31"/>
      <c r="L17" s="121"/>
    </row>
    <row r="18" spans="1:12">
      <c r="A18" s="17" t="s">
        <v>5018</v>
      </c>
      <c r="B18" s="217" t="s">
        <v>5017</v>
      </c>
      <c r="C18" s="217" t="s">
        <v>5005</v>
      </c>
      <c r="D18" s="218" t="s">
        <v>3</v>
      </c>
      <c r="E18" s="13">
        <v>41669</v>
      </c>
      <c r="F18" s="13">
        <v>44555</v>
      </c>
      <c r="G18" s="155"/>
      <c r="H18" s="15">
        <f t="shared" si="0"/>
        <v>44736</v>
      </c>
      <c r="I18" s="16">
        <f t="shared" ca="1" si="1"/>
        <v>166</v>
      </c>
      <c r="J18" s="17" t="str">
        <f t="shared" ca="1" si="2"/>
        <v>NOT DUE</v>
      </c>
      <c r="K18" s="31"/>
      <c r="L18" s="121"/>
    </row>
    <row r="19" spans="1:12">
      <c r="A19" s="17" t="s">
        <v>5020</v>
      </c>
      <c r="B19" s="217" t="s">
        <v>5019</v>
      </c>
      <c r="C19" s="217" t="s">
        <v>5005</v>
      </c>
      <c r="D19" s="218" t="s">
        <v>3</v>
      </c>
      <c r="E19" s="13">
        <v>41670</v>
      </c>
      <c r="F19" s="13">
        <v>44555</v>
      </c>
      <c r="G19" s="155"/>
      <c r="H19" s="15">
        <f t="shared" si="0"/>
        <v>44736</v>
      </c>
      <c r="I19" s="16">
        <f t="shared" ca="1" si="1"/>
        <v>166</v>
      </c>
      <c r="J19" s="17" t="str">
        <f t="shared" ca="1" si="2"/>
        <v>NOT DUE</v>
      </c>
      <c r="K19" s="31"/>
      <c r="L19" s="121"/>
    </row>
    <row r="20" spans="1:12">
      <c r="A20" s="17" t="s">
        <v>5023</v>
      </c>
      <c r="B20" s="217" t="s">
        <v>5021</v>
      </c>
      <c r="C20" s="217" t="s">
        <v>5005</v>
      </c>
      <c r="D20" s="218" t="s">
        <v>5022</v>
      </c>
      <c r="E20" s="13">
        <v>41671</v>
      </c>
      <c r="F20" s="219">
        <v>43732</v>
      </c>
      <c r="G20" s="155"/>
      <c r="H20" s="15">
        <f>DATE(YEAR(F20)+4,MONTH(F20),DAY(F20)-1)</f>
        <v>45192</v>
      </c>
      <c r="I20" s="16">
        <f t="shared" ca="1" si="1"/>
        <v>622</v>
      </c>
      <c r="J20" s="17" t="str">
        <f t="shared" ca="1" si="2"/>
        <v>NOT DUE</v>
      </c>
      <c r="K20" s="31"/>
      <c r="L20" s="121"/>
    </row>
    <row r="21" spans="1:12">
      <c r="A21" s="17" t="s">
        <v>5025</v>
      </c>
      <c r="B21" s="220" t="s">
        <v>5024</v>
      </c>
      <c r="C21" s="217" t="s">
        <v>5005</v>
      </c>
      <c r="D21" s="218" t="s">
        <v>3</v>
      </c>
      <c r="E21" s="13">
        <v>41672</v>
      </c>
      <c r="F21" s="219">
        <v>44503</v>
      </c>
      <c r="G21" s="155"/>
      <c r="H21" s="15">
        <f>DATE(YEAR(F21),MONTH(F21)+6,DAY(F21)-1)</f>
        <v>44683</v>
      </c>
      <c r="I21" s="16">
        <f t="shared" ca="1" si="1"/>
        <v>113</v>
      </c>
      <c r="J21" s="17" t="str">
        <f t="shared" ca="1" si="2"/>
        <v>NOT DUE</v>
      </c>
      <c r="K21" s="31"/>
      <c r="L21" s="121"/>
    </row>
    <row r="22" spans="1:12">
      <c r="A22" s="17" t="s">
        <v>5027</v>
      </c>
      <c r="B22" s="220" t="s">
        <v>5026</v>
      </c>
      <c r="C22" s="217" t="s">
        <v>5005</v>
      </c>
      <c r="D22" s="218" t="s">
        <v>3</v>
      </c>
      <c r="E22" s="13">
        <v>41673</v>
      </c>
      <c r="F22" s="219">
        <v>44503</v>
      </c>
      <c r="G22" s="155"/>
      <c r="H22" s="15">
        <f>DATE(YEAR(F22),MONTH(F22)+6,DAY(F22)-1)</f>
        <v>44683</v>
      </c>
      <c r="I22" s="16">
        <f t="shared" ca="1" si="1"/>
        <v>113</v>
      </c>
      <c r="J22" s="17" t="str">
        <f t="shared" ca="1" si="2"/>
        <v>NOT DUE</v>
      </c>
      <c r="K22" s="31"/>
      <c r="L22" s="121"/>
    </row>
    <row r="23" spans="1:12">
      <c r="A23"/>
      <c r="C23" s="224"/>
      <c r="D23"/>
    </row>
    <row r="24" spans="1:12">
      <c r="A24"/>
      <c r="C24" s="224"/>
      <c r="D24"/>
    </row>
    <row r="25" spans="1:12">
      <c r="A25"/>
      <c r="C25" s="224"/>
      <c r="D25"/>
    </row>
    <row r="26" spans="1:12">
      <c r="A26"/>
      <c r="B26" s="255" t="s">
        <v>5143</v>
      </c>
      <c r="C26"/>
      <c r="D26" s="255" t="s">
        <v>5144</v>
      </c>
      <c r="H26" s="255" t="s">
        <v>5145</v>
      </c>
    </row>
    <row r="27" spans="1:12">
      <c r="A27"/>
      <c r="C27"/>
      <c r="D27"/>
    </row>
    <row r="28" spans="1:12">
      <c r="A28"/>
      <c r="C28" s="374" t="s">
        <v>5303</v>
      </c>
      <c r="D28"/>
      <c r="E28" s="380" t="s">
        <v>5304</v>
      </c>
      <c r="F28" s="380"/>
      <c r="G28" s="380"/>
      <c r="I28" s="446" t="s">
        <v>5292</v>
      </c>
      <c r="J28" s="446"/>
      <c r="K28" s="446"/>
    </row>
    <row r="29" spans="1:12">
      <c r="A29"/>
      <c r="C29" s="254" t="s">
        <v>5146</v>
      </c>
      <c r="D29"/>
      <c r="E29" s="381" t="s">
        <v>5147</v>
      </c>
      <c r="F29" s="381"/>
      <c r="G29" s="381"/>
      <c r="I29" s="381" t="s">
        <v>5148</v>
      </c>
      <c r="J29" s="381"/>
      <c r="K29" s="381"/>
    </row>
  </sheetData>
  <sheetProtection selectLockedCells="1"/>
  <mergeCells count="13">
    <mergeCell ref="A1:B1"/>
    <mergeCell ref="D1:E1"/>
    <mergeCell ref="A2:B2"/>
    <mergeCell ref="D2:E2"/>
    <mergeCell ref="A3:B3"/>
    <mergeCell ref="D3:E3"/>
    <mergeCell ref="E28:G28"/>
    <mergeCell ref="I28:K28"/>
    <mergeCell ref="E29:G29"/>
    <mergeCell ref="I29:K29"/>
    <mergeCell ref="A4:B4"/>
    <mergeCell ref="D4:E4"/>
    <mergeCell ref="A5:B5"/>
  </mergeCells>
  <phoneticPr fontId="39" type="noConversion"/>
  <conditionalFormatting sqref="J8:J11">
    <cfRule type="cellIs" dxfId="27" priority="2" operator="equal">
      <formula>"overdue"</formula>
    </cfRule>
  </conditionalFormatting>
  <conditionalFormatting sqref="J12:J22">
    <cfRule type="cellIs" dxfId="26"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C00000"/>
  </sheetPr>
  <dimension ref="A1:L55"/>
  <sheetViews>
    <sheetView topLeftCell="A34" zoomScale="85" zoomScaleNormal="85" workbookViewId="0">
      <selection activeCell="L10" sqref="L1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2511</v>
      </c>
      <c r="D3" s="384" t="s">
        <v>12</v>
      </c>
      <c r="E3" s="384"/>
      <c r="F3" s="5" t="s">
        <v>3072</v>
      </c>
    </row>
    <row r="4" spans="1:12" ht="18" customHeight="1">
      <c r="A4" s="382" t="s">
        <v>77</v>
      </c>
      <c r="B4" s="382"/>
      <c r="C4" s="37" t="s">
        <v>2512</v>
      </c>
      <c r="D4" s="384" t="s">
        <v>15</v>
      </c>
      <c r="E4" s="384"/>
      <c r="F4" s="27"/>
    </row>
    <row r="5" spans="1:12" ht="18" customHeight="1">
      <c r="A5" s="382" t="s">
        <v>78</v>
      </c>
      <c r="B5" s="382"/>
      <c r="C5" s="38" t="s">
        <v>2513</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2514</v>
      </c>
      <c r="B8" s="31" t="s">
        <v>2535</v>
      </c>
      <c r="C8" s="31" t="s">
        <v>940</v>
      </c>
      <c r="D8" s="41" t="s">
        <v>2628</v>
      </c>
      <c r="E8" s="13">
        <v>41662</v>
      </c>
      <c r="F8" s="13">
        <v>43437</v>
      </c>
      <c r="G8" s="155"/>
      <c r="H8" s="15">
        <f>DATE(YEAR(F8)+7,MONTH(F8),DAY(F8)-1)</f>
        <v>45993</v>
      </c>
      <c r="I8" s="16">
        <f ca="1">IF(ISBLANK(H8),"",H8-DATE(YEAR(NOW()),MONTH(NOW()),DAY(NOW())))</f>
        <v>1423</v>
      </c>
      <c r="J8" s="17" t="str">
        <f ca="1">IF(I8="","",IF(I8&lt;0,"OVERDUE","NOT DUE"))</f>
        <v>NOT DUE</v>
      </c>
      <c r="K8" s="31"/>
      <c r="L8" s="20"/>
    </row>
    <row r="9" spans="1:12" ht="36" customHeight="1">
      <c r="A9" s="17" t="s">
        <v>2588</v>
      </c>
      <c r="B9" s="31" t="s">
        <v>2536</v>
      </c>
      <c r="C9" s="31" t="s">
        <v>2537</v>
      </c>
      <c r="D9" s="41" t="s">
        <v>1416</v>
      </c>
      <c r="E9" s="13">
        <v>41662</v>
      </c>
      <c r="F9" s="13">
        <v>44539</v>
      </c>
      <c r="G9" s="155"/>
      <c r="H9" s="15">
        <f>DATE(YEAR(F9),MONTH(F9)+2,DAY(F9)-1)</f>
        <v>44600</v>
      </c>
      <c r="I9" s="16">
        <f ca="1">IF(ISBLANK(H9),"",H9-DATE(YEAR(NOW()),MONTH(NOW()),DAY(NOW())))</f>
        <v>30</v>
      </c>
      <c r="J9" s="17" t="str">
        <f ca="1">IF(I9="","",IF(I9&lt;0,"OVERDUE","NOT DUE"))</f>
        <v>NOT DUE</v>
      </c>
      <c r="K9" s="31" t="s">
        <v>2515</v>
      </c>
      <c r="L9" s="121" t="s">
        <v>4494</v>
      </c>
    </row>
    <row r="10" spans="1:12" ht="36" customHeight="1">
      <c r="A10" s="17" t="s">
        <v>2589</v>
      </c>
      <c r="B10" s="31" t="s">
        <v>2536</v>
      </c>
      <c r="C10" s="31" t="s">
        <v>2538</v>
      </c>
      <c r="D10" s="41" t="s">
        <v>2629</v>
      </c>
      <c r="E10" s="13">
        <v>41662</v>
      </c>
      <c r="F10" s="13">
        <v>42727</v>
      </c>
      <c r="G10" s="155"/>
      <c r="H10" s="15">
        <f>DATE(YEAR(F10)+5,MONTH(F10),DAY(F10)-1)</f>
        <v>44552</v>
      </c>
      <c r="I10" s="16">
        <f ca="1">IF(ISBLANK(H10),"",H10-DATE(YEAR(NOW()),MONTH(NOW()),DAY(NOW())))</f>
        <v>-18</v>
      </c>
      <c r="J10" s="17" t="str">
        <f ca="1">IF(I10="","",IF(I10&lt;0,"OVERDUE","NOT DUE"))</f>
        <v>OVERDUE</v>
      </c>
      <c r="K10" s="31"/>
      <c r="L10" s="125" t="s">
        <v>5152</v>
      </c>
    </row>
    <row r="11" spans="1:12" ht="36" customHeight="1">
      <c r="A11" s="17" t="s">
        <v>2590</v>
      </c>
      <c r="B11" s="31" t="s">
        <v>2539</v>
      </c>
      <c r="C11" s="31" t="s">
        <v>2540</v>
      </c>
      <c r="D11" s="41" t="s">
        <v>3</v>
      </c>
      <c r="E11" s="13">
        <v>41662</v>
      </c>
      <c r="F11" s="13">
        <v>44400</v>
      </c>
      <c r="G11" s="155"/>
      <c r="H11" s="15">
        <f>DATE(YEAR(F11),MONTH(F11)+6,DAY(F11)-1)</f>
        <v>44583</v>
      </c>
      <c r="I11" s="16">
        <f ca="1">IF(ISBLANK(H11),"",H11-DATE(YEAR(NOW()),MONTH(NOW()),DAY(NOW())))</f>
        <v>13</v>
      </c>
      <c r="J11" s="17" t="str">
        <f ca="1">IF(I11="","",IF(I11&lt;0,"OVERDUE","NOT DUE"))</f>
        <v>NOT DUE</v>
      </c>
      <c r="K11" s="31" t="s">
        <v>2516</v>
      </c>
      <c r="L11" s="121"/>
    </row>
    <row r="12" spans="1:12" ht="36" customHeight="1">
      <c r="A12" s="17" t="s">
        <v>2591</v>
      </c>
      <c r="B12" s="31" t="s">
        <v>2541</v>
      </c>
      <c r="C12" s="31" t="s">
        <v>2542</v>
      </c>
      <c r="D12" s="41" t="s">
        <v>1416</v>
      </c>
      <c r="E12" s="13">
        <v>41662</v>
      </c>
      <c r="F12" s="13">
        <v>44539</v>
      </c>
      <c r="G12" s="155"/>
      <c r="H12" s="15">
        <f>DATE(YEAR(F12),MONTH(F12)+2,DAY(F12)-1)</f>
        <v>44600</v>
      </c>
      <c r="I12" s="16">
        <f t="shared" ref="I12:I48" ca="1" si="0">IF(ISBLANK(H12),"",H12-DATE(YEAR(NOW()),MONTH(NOW()),DAY(NOW())))</f>
        <v>30</v>
      </c>
      <c r="J12" s="17" t="str">
        <f t="shared" ref="J12:J48" ca="1" si="1">IF(I12="","",IF(I12&lt;0,"OVERDUE","NOT DUE"))</f>
        <v>NOT DUE</v>
      </c>
      <c r="K12" s="31" t="s">
        <v>2517</v>
      </c>
      <c r="L12" s="121"/>
    </row>
    <row r="13" spans="1:12" ht="36" customHeight="1">
      <c r="A13" s="17" t="s">
        <v>2592</v>
      </c>
      <c r="B13" s="31" t="s">
        <v>2543</v>
      </c>
      <c r="C13" s="31" t="s">
        <v>2544</v>
      </c>
      <c r="D13" s="41" t="s">
        <v>3</v>
      </c>
      <c r="E13" s="13">
        <v>41662</v>
      </c>
      <c r="F13" s="13">
        <v>44400</v>
      </c>
      <c r="G13" s="155"/>
      <c r="H13" s="15">
        <f>DATE(YEAR(F13),MONTH(F13)+6,DAY(F13)-1)</f>
        <v>44583</v>
      </c>
      <c r="I13" s="16">
        <f t="shared" ca="1" si="0"/>
        <v>13</v>
      </c>
      <c r="J13" s="17" t="str">
        <f t="shared" ca="1" si="1"/>
        <v>NOT DUE</v>
      </c>
      <c r="K13" s="31" t="s">
        <v>2518</v>
      </c>
      <c r="L13" s="121"/>
    </row>
    <row r="14" spans="1:12" ht="36" customHeight="1">
      <c r="A14" s="17" t="s">
        <v>2593</v>
      </c>
      <c r="B14" s="31" t="s">
        <v>2545</v>
      </c>
      <c r="C14" s="31" t="s">
        <v>2546</v>
      </c>
      <c r="D14" s="41" t="s">
        <v>1416</v>
      </c>
      <c r="E14" s="13">
        <v>41662</v>
      </c>
      <c r="F14" s="13">
        <v>44539</v>
      </c>
      <c r="G14" s="155"/>
      <c r="H14" s="15">
        <f>DATE(YEAR(F14),MONTH(F14)+2,DAY(F14)-1)</f>
        <v>44600</v>
      </c>
      <c r="I14" s="16">
        <f ca="1">IF(ISBLANK(H14),"",H14-DATE(YEAR(NOW()),MONTH(NOW()),DAY(NOW())))</f>
        <v>30</v>
      </c>
      <c r="J14" s="17" t="str">
        <f t="shared" ca="1" si="1"/>
        <v>NOT DUE</v>
      </c>
      <c r="K14" s="31" t="s">
        <v>2515</v>
      </c>
      <c r="L14" s="121"/>
    </row>
    <row r="15" spans="1:12" ht="36" customHeight="1">
      <c r="A15" s="17" t="s">
        <v>2594</v>
      </c>
      <c r="B15" s="31" t="s">
        <v>2547</v>
      </c>
      <c r="C15" s="31" t="s">
        <v>2548</v>
      </c>
      <c r="D15" s="41" t="s">
        <v>3</v>
      </c>
      <c r="E15" s="13">
        <v>41662</v>
      </c>
      <c r="F15" s="13">
        <v>44400</v>
      </c>
      <c r="G15" s="155"/>
      <c r="H15" s="15">
        <f>DATE(YEAR(F15),MONTH(F15)+6,DAY(F15)-1)</f>
        <v>44583</v>
      </c>
      <c r="I15" s="16">
        <f t="shared" ca="1" si="0"/>
        <v>13</v>
      </c>
      <c r="J15" s="17" t="str">
        <f t="shared" ca="1" si="1"/>
        <v>NOT DUE</v>
      </c>
      <c r="K15" s="31" t="s">
        <v>2519</v>
      </c>
      <c r="L15" s="121"/>
    </row>
    <row r="16" spans="1:12" ht="36" customHeight="1">
      <c r="A16" s="17" t="s">
        <v>2595</v>
      </c>
      <c r="B16" s="31" t="s">
        <v>2549</v>
      </c>
      <c r="C16" s="31" t="s">
        <v>2550</v>
      </c>
      <c r="D16" s="41" t="s">
        <v>3</v>
      </c>
      <c r="E16" s="13">
        <v>41662</v>
      </c>
      <c r="F16" s="13">
        <v>44400</v>
      </c>
      <c r="G16" s="155"/>
      <c r="H16" s="15">
        <f>DATE(YEAR(F16),MONTH(F16)+6,DAY(F16)-1)</f>
        <v>44583</v>
      </c>
      <c r="I16" s="16">
        <f t="shared" ca="1" si="0"/>
        <v>13</v>
      </c>
      <c r="J16" s="17" t="str">
        <f t="shared" ca="1" si="1"/>
        <v>NOT DUE</v>
      </c>
      <c r="K16" s="31" t="s">
        <v>2520</v>
      </c>
      <c r="L16" s="121"/>
    </row>
    <row r="17" spans="1:12" ht="36" customHeight="1">
      <c r="A17" s="17" t="s">
        <v>2596</v>
      </c>
      <c r="B17" s="31" t="s">
        <v>2551</v>
      </c>
      <c r="C17" s="31" t="s">
        <v>2542</v>
      </c>
      <c r="D17" s="41" t="s">
        <v>1416</v>
      </c>
      <c r="E17" s="13">
        <v>41662</v>
      </c>
      <c r="F17" s="13">
        <v>44539</v>
      </c>
      <c r="G17" s="155"/>
      <c r="H17" s="15">
        <f>DATE(YEAR(F17),MONTH(F17)+2,DAY(F17)-1)</f>
        <v>44600</v>
      </c>
      <c r="I17" s="16">
        <f ca="1">IF(ISBLANK(H17),"",H17-DATE(YEAR(NOW()),MONTH(NOW()),DAY(NOW())))</f>
        <v>30</v>
      </c>
      <c r="J17" s="17" t="str">
        <f t="shared" ca="1" si="1"/>
        <v>NOT DUE</v>
      </c>
      <c r="K17" s="31" t="s">
        <v>2517</v>
      </c>
      <c r="L17" s="121"/>
    </row>
    <row r="18" spans="1:12" ht="36" customHeight="1">
      <c r="A18" s="17" t="s">
        <v>2597</v>
      </c>
      <c r="B18" s="31" t="s">
        <v>2552</v>
      </c>
      <c r="C18" s="31" t="s">
        <v>2553</v>
      </c>
      <c r="D18" s="41" t="s">
        <v>3</v>
      </c>
      <c r="E18" s="13">
        <v>41662</v>
      </c>
      <c r="F18" s="13">
        <v>44400</v>
      </c>
      <c r="G18" s="155"/>
      <c r="H18" s="15">
        <f>DATE(YEAR(F18),MONTH(F18)+6,DAY(F18)-1)</f>
        <v>44583</v>
      </c>
      <c r="I18" s="16">
        <f t="shared" ca="1" si="0"/>
        <v>13</v>
      </c>
      <c r="J18" s="17" t="str">
        <f t="shared" ca="1" si="1"/>
        <v>NOT DUE</v>
      </c>
      <c r="K18" s="31" t="s">
        <v>2518</v>
      </c>
      <c r="L18" s="121"/>
    </row>
    <row r="19" spans="1:12" ht="36" customHeight="1">
      <c r="A19" s="17" t="s">
        <v>2598</v>
      </c>
      <c r="B19" s="31" t="s">
        <v>2554</v>
      </c>
      <c r="C19" s="31" t="s">
        <v>2555</v>
      </c>
      <c r="D19" s="41" t="s">
        <v>3</v>
      </c>
      <c r="E19" s="13">
        <v>41662</v>
      </c>
      <c r="F19" s="13">
        <v>44400</v>
      </c>
      <c r="G19" s="155"/>
      <c r="H19" s="15">
        <f>DATE(YEAR(F19),MONTH(F19)+6,DAY(F19)-1)</f>
        <v>44583</v>
      </c>
      <c r="I19" s="16">
        <f t="shared" ca="1" si="0"/>
        <v>13</v>
      </c>
      <c r="J19" s="17" t="str">
        <f t="shared" ca="1" si="1"/>
        <v>NOT DUE</v>
      </c>
      <c r="K19" s="31" t="s">
        <v>2518</v>
      </c>
      <c r="L19" s="121"/>
    </row>
    <row r="20" spans="1:12" ht="36" customHeight="1">
      <c r="A20" s="17" t="s">
        <v>2599</v>
      </c>
      <c r="B20" s="31" t="s">
        <v>2556</v>
      </c>
      <c r="C20" s="31" t="s">
        <v>2557</v>
      </c>
      <c r="D20" s="41" t="s">
        <v>2630</v>
      </c>
      <c r="E20" s="13">
        <v>41662</v>
      </c>
      <c r="F20" s="13">
        <v>44539</v>
      </c>
      <c r="G20" s="155"/>
      <c r="H20" s="15">
        <f>EDATE(F20-1,1)</f>
        <v>44569</v>
      </c>
      <c r="I20" s="16">
        <f t="shared" ca="1" si="0"/>
        <v>-1</v>
      </c>
      <c r="J20" s="17" t="str">
        <f t="shared" ca="1" si="1"/>
        <v>OVERDUE</v>
      </c>
      <c r="K20" s="31" t="s">
        <v>2521</v>
      </c>
      <c r="L20" s="121"/>
    </row>
    <row r="21" spans="1:12" ht="36" customHeight="1">
      <c r="A21" s="17" t="s">
        <v>2600</v>
      </c>
      <c r="B21" s="31" t="s">
        <v>2556</v>
      </c>
      <c r="C21" s="31" t="s">
        <v>2538</v>
      </c>
      <c r="D21" s="41" t="s">
        <v>2628</v>
      </c>
      <c r="E21" s="13">
        <v>41662</v>
      </c>
      <c r="F21" s="13">
        <v>43402</v>
      </c>
      <c r="G21" s="155"/>
      <c r="H21" s="15">
        <f>DATE(YEAR(F21)+7,MONTH(F21),DAY(F21)-1)</f>
        <v>45958</v>
      </c>
      <c r="I21" s="16">
        <f t="shared" ca="1" si="0"/>
        <v>1388</v>
      </c>
      <c r="J21" s="17" t="str">
        <f t="shared" ca="1" si="1"/>
        <v>NOT DUE</v>
      </c>
      <c r="K21" s="31"/>
      <c r="L21" s="20"/>
    </row>
    <row r="22" spans="1:12" ht="36" customHeight="1">
      <c r="A22" s="17" t="s">
        <v>2601</v>
      </c>
      <c r="B22" s="31" t="s">
        <v>2558</v>
      </c>
      <c r="C22" s="31" t="s">
        <v>2546</v>
      </c>
      <c r="D22" s="41" t="s">
        <v>1416</v>
      </c>
      <c r="E22" s="13">
        <v>41662</v>
      </c>
      <c r="F22" s="13">
        <v>44539</v>
      </c>
      <c r="G22" s="155"/>
      <c r="H22" s="15">
        <f>DATE(YEAR(F22),MONTH(F22)+2,DAY(F22)-1)</f>
        <v>44600</v>
      </c>
      <c r="I22" s="16">
        <f ca="1">IF(ISBLANK(H22),"",H22-DATE(YEAR(NOW()),MONTH(NOW()),DAY(NOW())))</f>
        <v>30</v>
      </c>
      <c r="J22" s="17" t="str">
        <f t="shared" ca="1" si="1"/>
        <v>NOT DUE</v>
      </c>
      <c r="K22" s="31" t="s">
        <v>2515</v>
      </c>
      <c r="L22" s="121"/>
    </row>
    <row r="23" spans="1:12" ht="36" customHeight="1">
      <c r="A23" s="17" t="s">
        <v>2602</v>
      </c>
      <c r="B23" s="31" t="s">
        <v>2559</v>
      </c>
      <c r="C23" s="31" t="s">
        <v>2548</v>
      </c>
      <c r="D23" s="41" t="s">
        <v>3</v>
      </c>
      <c r="E23" s="13">
        <v>41662</v>
      </c>
      <c r="F23" s="13">
        <v>44400</v>
      </c>
      <c r="G23" s="155"/>
      <c r="H23" s="15">
        <f>DATE(YEAR(F23),MONTH(F23)+6,DAY(F23)-1)</f>
        <v>44583</v>
      </c>
      <c r="I23" s="16">
        <f t="shared" ca="1" si="0"/>
        <v>13</v>
      </c>
      <c r="J23" s="17" t="str">
        <f t="shared" ca="1" si="1"/>
        <v>NOT DUE</v>
      </c>
      <c r="K23" s="31" t="s">
        <v>2519</v>
      </c>
      <c r="L23" s="121"/>
    </row>
    <row r="24" spans="1:12" ht="36" customHeight="1">
      <c r="A24" s="17" t="s">
        <v>2603</v>
      </c>
      <c r="B24" s="31" t="s">
        <v>2560</v>
      </c>
      <c r="C24" s="31" t="s">
        <v>2550</v>
      </c>
      <c r="D24" s="41" t="s">
        <v>3</v>
      </c>
      <c r="E24" s="13">
        <v>41662</v>
      </c>
      <c r="F24" s="13">
        <v>44400</v>
      </c>
      <c r="G24" s="155"/>
      <c r="H24" s="15">
        <f>DATE(YEAR(F24),MONTH(F24)+6,DAY(F24)-1)</f>
        <v>44583</v>
      </c>
      <c r="I24" s="16">
        <f t="shared" ca="1" si="0"/>
        <v>13</v>
      </c>
      <c r="J24" s="17" t="str">
        <f t="shared" ca="1" si="1"/>
        <v>NOT DUE</v>
      </c>
      <c r="K24" s="31" t="s">
        <v>2520</v>
      </c>
      <c r="L24" s="121"/>
    </row>
    <row r="25" spans="1:12" ht="36" customHeight="1">
      <c r="A25" s="17" t="s">
        <v>2604</v>
      </c>
      <c r="B25" s="31" t="s">
        <v>2561</v>
      </c>
      <c r="C25" s="31" t="s">
        <v>2562</v>
      </c>
      <c r="D25" s="41" t="s">
        <v>1416</v>
      </c>
      <c r="E25" s="13">
        <v>41662</v>
      </c>
      <c r="F25" s="13">
        <v>44539</v>
      </c>
      <c r="G25" s="155"/>
      <c r="H25" s="15">
        <f>DATE(YEAR(F25),MONTH(F25)+2,DAY(F25)-1)</f>
        <v>44600</v>
      </c>
      <c r="I25" s="16">
        <f ca="1">IF(ISBLANK(H25),"",H25-DATE(YEAR(NOW()),MONTH(NOW()),DAY(NOW())))</f>
        <v>30</v>
      </c>
      <c r="J25" s="17" t="str">
        <f t="shared" ca="1" si="1"/>
        <v>NOT DUE</v>
      </c>
      <c r="K25" s="31" t="s">
        <v>2522</v>
      </c>
      <c r="L25" s="121"/>
    </row>
    <row r="26" spans="1:12" ht="36" customHeight="1">
      <c r="A26" s="17" t="s">
        <v>2605</v>
      </c>
      <c r="B26" s="31" t="s">
        <v>2563</v>
      </c>
      <c r="C26" s="31" t="s">
        <v>2562</v>
      </c>
      <c r="D26" s="41" t="s">
        <v>1416</v>
      </c>
      <c r="E26" s="13">
        <v>41662</v>
      </c>
      <c r="F26" s="13">
        <v>44539</v>
      </c>
      <c r="G26" s="155"/>
      <c r="H26" s="15">
        <f>DATE(YEAR(F26),MONTH(F26)+2,DAY(F26)-1)</f>
        <v>44600</v>
      </c>
      <c r="I26" s="16">
        <f ca="1">IF(ISBLANK(H26),"",H26-DATE(YEAR(NOW()),MONTH(NOW()),DAY(NOW())))</f>
        <v>30</v>
      </c>
      <c r="J26" s="17" t="str">
        <f t="shared" ca="1" si="1"/>
        <v>NOT DUE</v>
      </c>
      <c r="K26" s="31" t="s">
        <v>2523</v>
      </c>
      <c r="L26" s="121"/>
    </row>
    <row r="27" spans="1:12" ht="36" customHeight="1">
      <c r="A27" s="17" t="s">
        <v>2606</v>
      </c>
      <c r="B27" s="31" t="s">
        <v>2564</v>
      </c>
      <c r="C27" s="31" t="s">
        <v>2562</v>
      </c>
      <c r="D27" s="41" t="s">
        <v>3</v>
      </c>
      <c r="E27" s="13">
        <v>41662</v>
      </c>
      <c r="F27" s="13">
        <v>44400</v>
      </c>
      <c r="G27" s="155"/>
      <c r="H27" s="15">
        <f>DATE(YEAR(F27),MONTH(F27)+6,DAY(F27)-1)</f>
        <v>44583</v>
      </c>
      <c r="I27" s="16">
        <f t="shared" ca="1" si="0"/>
        <v>13</v>
      </c>
      <c r="J27" s="17" t="str">
        <f t="shared" ca="1" si="1"/>
        <v>NOT DUE</v>
      </c>
      <c r="K27" s="31" t="s">
        <v>2524</v>
      </c>
      <c r="L27" s="121"/>
    </row>
    <row r="28" spans="1:12" ht="36" customHeight="1">
      <c r="A28" s="17" t="s">
        <v>2607</v>
      </c>
      <c r="B28" s="31" t="s">
        <v>2565</v>
      </c>
      <c r="C28" s="31" t="s">
        <v>2553</v>
      </c>
      <c r="D28" s="41" t="s">
        <v>1416</v>
      </c>
      <c r="E28" s="13">
        <v>41662</v>
      </c>
      <c r="F28" s="13">
        <v>44539</v>
      </c>
      <c r="G28" s="155"/>
      <c r="H28" s="15">
        <f>DATE(YEAR(F28),MONTH(F28)+2,DAY(F28)-1)</f>
        <v>44600</v>
      </c>
      <c r="I28" s="16">
        <f ca="1">IF(ISBLANK(H28),"",H28-DATE(YEAR(NOW()),MONTH(NOW()),DAY(NOW())))</f>
        <v>30</v>
      </c>
      <c r="J28" s="17" t="str">
        <f t="shared" ca="1" si="1"/>
        <v>NOT DUE</v>
      </c>
      <c r="K28" s="31" t="s">
        <v>2525</v>
      </c>
      <c r="L28" s="121"/>
    </row>
    <row r="29" spans="1:12" ht="36" customHeight="1">
      <c r="A29" s="17" t="s">
        <v>2608</v>
      </c>
      <c r="B29" s="31" t="s">
        <v>2566</v>
      </c>
      <c r="C29" s="31" t="s">
        <v>2553</v>
      </c>
      <c r="D29" s="41" t="s">
        <v>3</v>
      </c>
      <c r="E29" s="13">
        <v>41662</v>
      </c>
      <c r="F29" s="13">
        <v>44400</v>
      </c>
      <c r="G29" s="155"/>
      <c r="H29" s="15">
        <f>DATE(YEAR(F29),MONTH(F29)+6,DAY(F29)-1)</f>
        <v>44583</v>
      </c>
      <c r="I29" s="16">
        <f t="shared" ca="1" si="0"/>
        <v>13</v>
      </c>
      <c r="J29" s="17" t="str">
        <f t="shared" ca="1" si="1"/>
        <v>NOT DUE</v>
      </c>
      <c r="K29" s="31" t="s">
        <v>2518</v>
      </c>
      <c r="L29" s="121"/>
    </row>
    <row r="30" spans="1:12" ht="36" customHeight="1">
      <c r="A30" s="17" t="s">
        <v>2609</v>
      </c>
      <c r="B30" s="31" t="s">
        <v>2567</v>
      </c>
      <c r="C30" s="31" t="s">
        <v>2538</v>
      </c>
      <c r="D30" s="41" t="s">
        <v>55</v>
      </c>
      <c r="E30" s="13">
        <v>41662</v>
      </c>
      <c r="F30" s="13">
        <v>43437</v>
      </c>
      <c r="G30" s="155"/>
      <c r="H30" s="15">
        <f>DATE(YEAR(F30)+3,MONTH(F30),DAY(F30)-1)</f>
        <v>44532</v>
      </c>
      <c r="I30" s="16">
        <f t="shared" ca="1" si="0"/>
        <v>-38</v>
      </c>
      <c r="J30" s="17" t="str">
        <f t="shared" ca="1" si="1"/>
        <v>OVERDUE</v>
      </c>
      <c r="K30" s="31" t="s">
        <v>2526</v>
      </c>
      <c r="L30" s="125" t="s">
        <v>5152</v>
      </c>
    </row>
    <row r="31" spans="1:12" ht="36" customHeight="1">
      <c r="A31" s="17" t="s">
        <v>2610</v>
      </c>
      <c r="B31" s="31" t="s">
        <v>2568</v>
      </c>
      <c r="C31" s="31" t="s">
        <v>2548</v>
      </c>
      <c r="D31" s="41" t="s">
        <v>3</v>
      </c>
      <c r="E31" s="13">
        <v>41662</v>
      </c>
      <c r="F31" s="13">
        <v>44400</v>
      </c>
      <c r="G31" s="155"/>
      <c r="H31" s="15">
        <f>DATE(YEAR(F31),MONTH(F31)+6,DAY(F31)-1)</f>
        <v>44583</v>
      </c>
      <c r="I31" s="16">
        <f t="shared" ca="1" si="0"/>
        <v>13</v>
      </c>
      <c r="J31" s="17" t="str">
        <f t="shared" ca="1" si="1"/>
        <v>NOT DUE</v>
      </c>
      <c r="K31" s="31" t="s">
        <v>2527</v>
      </c>
      <c r="L31" s="121"/>
    </row>
    <row r="32" spans="1:12" ht="36" customHeight="1">
      <c r="A32" s="17" t="s">
        <v>2611</v>
      </c>
      <c r="B32" s="31" t="s">
        <v>2569</v>
      </c>
      <c r="C32" s="31" t="s">
        <v>2570</v>
      </c>
      <c r="D32" s="41" t="s">
        <v>2630</v>
      </c>
      <c r="E32" s="13">
        <v>41662</v>
      </c>
      <c r="F32" s="13">
        <v>44539</v>
      </c>
      <c r="G32" s="155"/>
      <c r="H32" s="15">
        <f>EDATE(F32-1,1)</f>
        <v>44569</v>
      </c>
      <c r="I32" s="16">
        <f t="shared" ca="1" si="0"/>
        <v>-1</v>
      </c>
      <c r="J32" s="17" t="str">
        <f t="shared" ca="1" si="1"/>
        <v>OVERDUE</v>
      </c>
      <c r="K32" s="31" t="s">
        <v>2528</v>
      </c>
      <c r="L32" s="121"/>
    </row>
    <row r="33" spans="1:12" ht="36" customHeight="1">
      <c r="A33" s="17" t="s">
        <v>2612</v>
      </c>
      <c r="B33" s="31" t="s">
        <v>2571</v>
      </c>
      <c r="C33" s="31" t="s">
        <v>2572</v>
      </c>
      <c r="D33" s="41" t="s">
        <v>4</v>
      </c>
      <c r="E33" s="13">
        <v>41662</v>
      </c>
      <c r="F33" s="13">
        <v>44539</v>
      </c>
      <c r="G33" s="155"/>
      <c r="H33" s="15">
        <f>EDATE(F33-1,1)</f>
        <v>44569</v>
      </c>
      <c r="I33" s="16">
        <f t="shared" ca="1" si="0"/>
        <v>-1</v>
      </c>
      <c r="J33" s="17" t="str">
        <f t="shared" ca="1" si="1"/>
        <v>OVERDUE</v>
      </c>
      <c r="K33" s="31" t="s">
        <v>2529</v>
      </c>
      <c r="L33" s="121"/>
    </row>
    <row r="34" spans="1:12" ht="36" customHeight="1">
      <c r="A34" s="17" t="s">
        <v>2613</v>
      </c>
      <c r="B34" s="31" t="s">
        <v>2571</v>
      </c>
      <c r="C34" s="31" t="s">
        <v>940</v>
      </c>
      <c r="D34" s="41" t="s">
        <v>2628</v>
      </c>
      <c r="E34" s="13">
        <v>41662</v>
      </c>
      <c r="F34" s="13">
        <v>44278</v>
      </c>
      <c r="G34" s="155"/>
      <c r="H34" s="15">
        <f>DATE(YEAR(F34)+7,MONTH(F34),DAY(F34)-1)</f>
        <v>46834</v>
      </c>
      <c r="I34" s="16">
        <f t="shared" ca="1" si="0"/>
        <v>2264</v>
      </c>
      <c r="J34" s="17" t="str">
        <f t="shared" ca="1" si="1"/>
        <v>NOT DUE</v>
      </c>
      <c r="K34" s="31"/>
      <c r="L34" s="125" t="s">
        <v>5209</v>
      </c>
    </row>
    <row r="35" spans="1:12" ht="36" customHeight="1">
      <c r="A35" s="17" t="s">
        <v>2614</v>
      </c>
      <c r="B35" s="31" t="s">
        <v>2573</v>
      </c>
      <c r="C35" s="31" t="s">
        <v>2574</v>
      </c>
      <c r="D35" s="41" t="s">
        <v>3</v>
      </c>
      <c r="E35" s="13">
        <v>41662</v>
      </c>
      <c r="F35" s="13">
        <v>44400</v>
      </c>
      <c r="G35" s="155"/>
      <c r="H35" s="15">
        <f>DATE(YEAR(F35),MONTH(F35)+6,DAY(F35)-1)</f>
        <v>44583</v>
      </c>
      <c r="I35" s="16">
        <f t="shared" ca="1" si="0"/>
        <v>13</v>
      </c>
      <c r="J35" s="17" t="str">
        <f t="shared" ca="1" si="1"/>
        <v>NOT DUE</v>
      </c>
      <c r="K35" s="31" t="s">
        <v>2530</v>
      </c>
      <c r="L35" s="20"/>
    </row>
    <row r="36" spans="1:12" ht="36" customHeight="1">
      <c r="A36" s="17" t="s">
        <v>2615</v>
      </c>
      <c r="B36" s="31" t="s">
        <v>2575</v>
      </c>
      <c r="C36" s="31" t="s">
        <v>2538</v>
      </c>
      <c r="D36" s="41" t="s">
        <v>2629</v>
      </c>
      <c r="E36" s="13">
        <v>41662</v>
      </c>
      <c r="F36" s="13">
        <v>42727</v>
      </c>
      <c r="G36" s="155"/>
      <c r="H36" s="15">
        <f>DATE(YEAR(F36)+5,MONTH(F36),DAY(F36)-1)</f>
        <v>44552</v>
      </c>
      <c r="I36" s="16">
        <f t="shared" ca="1" si="0"/>
        <v>-18</v>
      </c>
      <c r="J36" s="17" t="str">
        <f t="shared" ca="1" si="1"/>
        <v>OVERDUE</v>
      </c>
      <c r="K36" s="31"/>
      <c r="L36" s="125" t="s">
        <v>5152</v>
      </c>
    </row>
    <row r="37" spans="1:12" ht="36" customHeight="1">
      <c r="A37" s="17" t="s">
        <v>2616</v>
      </c>
      <c r="B37" s="31" t="s">
        <v>2576</v>
      </c>
      <c r="C37" s="31" t="s">
        <v>2538</v>
      </c>
      <c r="D37" s="41" t="s">
        <v>2628</v>
      </c>
      <c r="E37" s="13">
        <v>41662</v>
      </c>
      <c r="F37" s="13">
        <v>44278</v>
      </c>
      <c r="G37" s="155"/>
      <c r="H37" s="15">
        <f>DATE(YEAR(F37)+7,MONTH(F37),DAY(F37)-1)</f>
        <v>46834</v>
      </c>
      <c r="I37" s="16">
        <f t="shared" ca="1" si="0"/>
        <v>2264</v>
      </c>
      <c r="J37" s="17" t="str">
        <f t="shared" ca="1" si="1"/>
        <v>NOT DUE</v>
      </c>
      <c r="K37" s="31"/>
      <c r="L37" s="125" t="s">
        <v>5209</v>
      </c>
    </row>
    <row r="38" spans="1:12" ht="36" customHeight="1">
      <c r="A38" s="17" t="s">
        <v>2617</v>
      </c>
      <c r="B38" s="31" t="s">
        <v>2577</v>
      </c>
      <c r="C38" s="31" t="s">
        <v>940</v>
      </c>
      <c r="D38" s="41" t="s">
        <v>2628</v>
      </c>
      <c r="E38" s="13">
        <v>41662</v>
      </c>
      <c r="F38" s="13">
        <v>44278</v>
      </c>
      <c r="G38" s="155"/>
      <c r="H38" s="15">
        <f>DATE(YEAR(F38)+7,MONTH(F38),DAY(F38)-1)</f>
        <v>46834</v>
      </c>
      <c r="I38" s="16">
        <f t="shared" ca="1" si="0"/>
        <v>2264</v>
      </c>
      <c r="J38" s="17" t="str">
        <f t="shared" ca="1" si="1"/>
        <v>NOT DUE</v>
      </c>
      <c r="K38" s="31"/>
      <c r="L38" s="125" t="s">
        <v>5209</v>
      </c>
    </row>
    <row r="39" spans="1:12" ht="36" customHeight="1">
      <c r="A39" s="17" t="s">
        <v>2618</v>
      </c>
      <c r="B39" s="31" t="s">
        <v>2578</v>
      </c>
      <c r="C39" s="31" t="s">
        <v>2538</v>
      </c>
      <c r="D39" s="41" t="s">
        <v>2628</v>
      </c>
      <c r="E39" s="13">
        <v>41662</v>
      </c>
      <c r="F39" s="13">
        <v>44278</v>
      </c>
      <c r="G39" s="155"/>
      <c r="H39" s="15">
        <f>DATE(YEAR(F39)+7,MONTH(F39),DAY(F39)-1)</f>
        <v>46834</v>
      </c>
      <c r="I39" s="16">
        <f t="shared" ca="1" si="0"/>
        <v>2264</v>
      </c>
      <c r="J39" s="17" t="str">
        <f t="shared" ca="1" si="1"/>
        <v>NOT DUE</v>
      </c>
      <c r="K39" s="31"/>
      <c r="L39" s="125" t="s">
        <v>5209</v>
      </c>
    </row>
    <row r="40" spans="1:12" ht="36" customHeight="1">
      <c r="A40" s="17" t="s">
        <v>2619</v>
      </c>
      <c r="B40" s="31" t="s">
        <v>2579</v>
      </c>
      <c r="C40" s="31" t="s">
        <v>940</v>
      </c>
      <c r="D40" s="41" t="s">
        <v>55</v>
      </c>
      <c r="E40" s="13">
        <v>41662</v>
      </c>
      <c r="F40" s="13">
        <v>43437</v>
      </c>
      <c r="G40" s="155"/>
      <c r="H40" s="15">
        <f>DATE(YEAR(F40)+3,MONTH(F40),DAY(F40)-1)</f>
        <v>44532</v>
      </c>
      <c r="I40" s="16">
        <f t="shared" ca="1" si="0"/>
        <v>-38</v>
      </c>
      <c r="J40" s="17" t="str">
        <f t="shared" ca="1" si="1"/>
        <v>OVERDUE</v>
      </c>
      <c r="K40" s="31"/>
      <c r="L40" s="125" t="s">
        <v>5152</v>
      </c>
    </row>
    <row r="41" spans="1:12" ht="36" customHeight="1">
      <c r="A41" s="17" t="s">
        <v>2620</v>
      </c>
      <c r="B41" s="31" t="s">
        <v>2580</v>
      </c>
      <c r="C41" s="31" t="s">
        <v>2538</v>
      </c>
      <c r="D41" s="41" t="s">
        <v>55</v>
      </c>
      <c r="E41" s="13">
        <v>41662</v>
      </c>
      <c r="F41" s="13">
        <v>43437</v>
      </c>
      <c r="G41" s="155"/>
      <c r="H41" s="15">
        <f>DATE(YEAR(F41)+3,MONTH(F41),DAY(F41)-1)</f>
        <v>44532</v>
      </c>
      <c r="I41" s="16">
        <f ca="1">IF(ISBLANK(H41),"",H41-DATE(YEAR(NOW()),MONTH(NOW()),DAY(NOW())))</f>
        <v>-38</v>
      </c>
      <c r="J41" s="17" t="str">
        <f t="shared" ca="1" si="1"/>
        <v>OVERDUE</v>
      </c>
      <c r="K41" s="31"/>
      <c r="L41" s="125" t="s">
        <v>5152</v>
      </c>
    </row>
    <row r="42" spans="1:12" ht="36" customHeight="1">
      <c r="A42" s="17" t="s">
        <v>2621</v>
      </c>
      <c r="B42" s="31" t="s">
        <v>2581</v>
      </c>
      <c r="C42" s="31" t="s">
        <v>2582</v>
      </c>
      <c r="D42" s="41" t="s">
        <v>1416</v>
      </c>
      <c r="E42" s="13">
        <v>41662</v>
      </c>
      <c r="F42" s="13">
        <v>44539</v>
      </c>
      <c r="G42" s="155"/>
      <c r="H42" s="15">
        <f>DATE(YEAR(F42),MONTH(F42)+2,DAY(F42)-1)</f>
        <v>44600</v>
      </c>
      <c r="I42" s="16">
        <f ca="1">IF(ISBLANK(H42),"",H42-DATE(YEAR(NOW()),MONTH(NOW()),DAY(NOW())))</f>
        <v>30</v>
      </c>
      <c r="J42" s="17" t="str">
        <f t="shared" ca="1" si="1"/>
        <v>NOT DUE</v>
      </c>
      <c r="K42" s="31" t="s">
        <v>2531</v>
      </c>
      <c r="L42" s="121"/>
    </row>
    <row r="43" spans="1:12" ht="36" customHeight="1">
      <c r="A43" s="17" t="s">
        <v>2622</v>
      </c>
      <c r="B43" s="31" t="s">
        <v>2581</v>
      </c>
      <c r="C43" s="31" t="s">
        <v>2538</v>
      </c>
      <c r="D43" s="41" t="s">
        <v>2628</v>
      </c>
      <c r="E43" s="13">
        <v>41662</v>
      </c>
      <c r="F43" s="13">
        <v>43402</v>
      </c>
      <c r="G43" s="155"/>
      <c r="H43" s="15">
        <f>DATE(YEAR(F43)+7,MONTH(F43),DAY(F43)-1)</f>
        <v>45958</v>
      </c>
      <c r="I43" s="16">
        <f ca="1">IF(ISBLANK(H43),"",H43-DATE(YEAR(NOW()),MONTH(NOW()),DAY(NOW())))</f>
        <v>1388</v>
      </c>
      <c r="J43" s="17" t="str">
        <f t="shared" ca="1" si="1"/>
        <v>NOT DUE</v>
      </c>
      <c r="K43" s="31"/>
      <c r="L43" s="20"/>
    </row>
    <row r="44" spans="1:12" ht="36" customHeight="1">
      <c r="A44" s="17" t="s">
        <v>2623</v>
      </c>
      <c r="B44" s="31" t="s">
        <v>2583</v>
      </c>
      <c r="C44" s="31" t="s">
        <v>2557</v>
      </c>
      <c r="D44" s="41" t="s">
        <v>1416</v>
      </c>
      <c r="E44" s="13">
        <v>41662</v>
      </c>
      <c r="F44" s="13">
        <v>44539</v>
      </c>
      <c r="G44" s="155"/>
      <c r="H44" s="15">
        <f>DATE(YEAR(F44),MONTH(F44)+2,DAY(F44)-1)</f>
        <v>44600</v>
      </c>
      <c r="I44" s="16">
        <f ca="1">IF(ISBLANK(H44),"",H44-DATE(YEAR(NOW()),MONTH(NOW()),DAY(NOW())))</f>
        <v>30</v>
      </c>
      <c r="J44" s="17" t="str">
        <f t="shared" ca="1" si="1"/>
        <v>NOT DUE</v>
      </c>
      <c r="K44" s="31" t="s">
        <v>2532</v>
      </c>
      <c r="L44" s="20"/>
    </row>
    <row r="45" spans="1:12" ht="36" customHeight="1">
      <c r="A45" s="17" t="s">
        <v>2624</v>
      </c>
      <c r="B45" s="31" t="s">
        <v>2584</v>
      </c>
      <c r="C45" s="31" t="s">
        <v>2537</v>
      </c>
      <c r="D45" s="41" t="s">
        <v>3</v>
      </c>
      <c r="E45" s="13">
        <v>41662</v>
      </c>
      <c r="F45" s="13">
        <v>44400</v>
      </c>
      <c r="G45" s="155"/>
      <c r="H45" s="15">
        <f>DATE(YEAR(F45),MONTH(F45)+6,DAY(F45)-1)</f>
        <v>44583</v>
      </c>
      <c r="I45" s="16">
        <f t="shared" ca="1" si="0"/>
        <v>13</v>
      </c>
      <c r="J45" s="17" t="str">
        <f t="shared" ca="1" si="1"/>
        <v>NOT DUE</v>
      </c>
      <c r="K45" s="31" t="s">
        <v>2533</v>
      </c>
      <c r="L45" s="121"/>
    </row>
    <row r="46" spans="1:12" ht="36" customHeight="1">
      <c r="A46" s="17" t="s">
        <v>2625</v>
      </c>
      <c r="B46" s="31" t="s">
        <v>2585</v>
      </c>
      <c r="C46" s="31" t="s">
        <v>2586</v>
      </c>
      <c r="D46" s="41" t="s">
        <v>1416</v>
      </c>
      <c r="E46" s="13">
        <v>41662</v>
      </c>
      <c r="F46" s="13">
        <v>44539</v>
      </c>
      <c r="G46" s="155"/>
      <c r="H46" s="15">
        <f>DATE(YEAR(F46),MONTH(F46)+2,DAY(F46)-1)</f>
        <v>44600</v>
      </c>
      <c r="I46" s="16">
        <f ca="1">IF(ISBLANK(H46),"",H46-DATE(YEAR(NOW()),MONTH(NOW()),DAY(NOW())))</f>
        <v>30</v>
      </c>
      <c r="J46" s="17" t="str">
        <f t="shared" ca="1" si="1"/>
        <v>NOT DUE</v>
      </c>
      <c r="K46" s="31" t="s">
        <v>2534</v>
      </c>
      <c r="L46" s="121"/>
    </row>
    <row r="47" spans="1:12" ht="36" customHeight="1">
      <c r="A47" s="17" t="s">
        <v>2626</v>
      </c>
      <c r="B47" s="31" t="s">
        <v>2585</v>
      </c>
      <c r="C47" s="31" t="s">
        <v>2538</v>
      </c>
      <c r="D47" s="41" t="s">
        <v>55</v>
      </c>
      <c r="E47" s="13">
        <v>41662</v>
      </c>
      <c r="F47" s="13">
        <v>44497</v>
      </c>
      <c r="G47" s="155"/>
      <c r="H47" s="15">
        <f>DATE(YEAR(F47)+3,MONTH(F47),DAY(F47)-1)</f>
        <v>45592</v>
      </c>
      <c r="I47" s="16">
        <f t="shared" ca="1" si="0"/>
        <v>1022</v>
      </c>
      <c r="J47" s="17" t="str">
        <f t="shared" ca="1" si="1"/>
        <v>NOT DUE</v>
      </c>
      <c r="K47" s="228" t="s">
        <v>5300</v>
      </c>
      <c r="L47" s="373" t="s">
        <v>5299</v>
      </c>
    </row>
    <row r="48" spans="1:12" ht="36" customHeight="1">
      <c r="A48" s="17" t="s">
        <v>2627</v>
      </c>
      <c r="B48" s="31" t="s">
        <v>2587</v>
      </c>
      <c r="C48" s="31" t="s">
        <v>940</v>
      </c>
      <c r="D48" s="41" t="s">
        <v>2628</v>
      </c>
      <c r="E48" s="13">
        <v>41662</v>
      </c>
      <c r="F48" s="13">
        <v>44278</v>
      </c>
      <c r="G48" s="155"/>
      <c r="H48" s="15">
        <f>DATE(YEAR(F48)+7,MONTH(F48),DAY(F48)-1)</f>
        <v>46834</v>
      </c>
      <c r="I48" s="16">
        <f t="shared" ca="1" si="0"/>
        <v>2264</v>
      </c>
      <c r="J48" s="17" t="str">
        <f t="shared" ca="1" si="1"/>
        <v>NOT DUE</v>
      </c>
      <c r="K48" s="228" t="s">
        <v>5208</v>
      </c>
      <c r="L48" s="125" t="s">
        <v>5209</v>
      </c>
    </row>
    <row r="49" spans="1:11">
      <c r="A49"/>
      <c r="C49" s="224"/>
      <c r="D49"/>
    </row>
    <row r="50" spans="1:11">
      <c r="A50"/>
      <c r="C50" s="224"/>
      <c r="D50"/>
    </row>
    <row r="51" spans="1:11">
      <c r="A51"/>
      <c r="C51" s="224"/>
      <c r="D51"/>
    </row>
    <row r="52" spans="1:11">
      <c r="A52"/>
      <c r="B52" s="255" t="s">
        <v>5143</v>
      </c>
      <c r="C52"/>
      <c r="D52" s="255" t="s">
        <v>5144</v>
      </c>
      <c r="H52" s="255" t="s">
        <v>5145</v>
      </c>
    </row>
    <row r="53" spans="1:11">
      <c r="A53"/>
      <c r="C53"/>
      <c r="D53"/>
    </row>
    <row r="54" spans="1:11">
      <c r="A54"/>
      <c r="C54" s="374" t="s">
        <v>5303</v>
      </c>
      <c r="D54"/>
      <c r="E54" s="380" t="s">
        <v>5304</v>
      </c>
      <c r="F54" s="380"/>
      <c r="G54" s="380"/>
      <c r="I54" s="446" t="s">
        <v>5292</v>
      </c>
      <c r="J54" s="446"/>
      <c r="K54" s="446"/>
    </row>
    <row r="55" spans="1:11">
      <c r="A55"/>
      <c r="C55" s="254" t="s">
        <v>5146</v>
      </c>
      <c r="D55"/>
      <c r="E55" s="381" t="s">
        <v>5147</v>
      </c>
      <c r="F55" s="381"/>
      <c r="G55" s="381"/>
      <c r="I55" s="381" t="s">
        <v>5148</v>
      </c>
      <c r="J55" s="381"/>
      <c r="K55" s="381"/>
    </row>
  </sheetData>
  <sheetProtection selectLockedCells="1"/>
  <mergeCells count="13">
    <mergeCell ref="A1:B1"/>
    <mergeCell ref="D1:E1"/>
    <mergeCell ref="A2:B2"/>
    <mergeCell ref="D2:E2"/>
    <mergeCell ref="A3:B3"/>
    <mergeCell ref="D3:E3"/>
    <mergeCell ref="E54:G54"/>
    <mergeCell ref="I54:K54"/>
    <mergeCell ref="E55:G55"/>
    <mergeCell ref="I55:K55"/>
    <mergeCell ref="A4:B4"/>
    <mergeCell ref="D4:E4"/>
    <mergeCell ref="A5:B5"/>
  </mergeCells>
  <conditionalFormatting sqref="J8:J48">
    <cfRule type="cellIs" dxfId="25"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C00000"/>
  </sheetPr>
  <dimension ref="A1:L25"/>
  <sheetViews>
    <sheetView zoomScale="85" zoomScaleNormal="85" workbookViewId="0">
      <selection activeCell="F15" sqref="F15"/>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2631</v>
      </c>
      <c r="D3" s="384" t="s">
        <v>12</v>
      </c>
      <c r="E3" s="384"/>
      <c r="F3" s="5" t="s">
        <v>3073</v>
      </c>
    </row>
    <row r="4" spans="1:12" ht="18" customHeight="1">
      <c r="A4" s="382" t="s">
        <v>77</v>
      </c>
      <c r="B4" s="382"/>
      <c r="C4" s="37" t="s">
        <v>2632</v>
      </c>
      <c r="D4" s="384" t="s">
        <v>15</v>
      </c>
      <c r="E4" s="384"/>
      <c r="F4" s="27"/>
    </row>
    <row r="5" spans="1:12" ht="18" customHeight="1">
      <c r="A5" s="382" t="s">
        <v>78</v>
      </c>
      <c r="B5" s="382"/>
      <c r="C5" s="38" t="s">
        <v>2633</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2655</v>
      </c>
      <c r="B8" s="31" t="s">
        <v>2634</v>
      </c>
      <c r="C8" s="31" t="s">
        <v>2635</v>
      </c>
      <c r="D8" s="41" t="s">
        <v>1</v>
      </c>
      <c r="E8" s="13">
        <v>41662</v>
      </c>
      <c r="F8" s="13">
        <f>'CMP01 Main Air Compressor No.1'!F33</f>
        <v>44570</v>
      </c>
      <c r="G8" s="155"/>
      <c r="H8" s="15">
        <f>DATE(YEAR(F8),MONTH(F8),DAY(F8)+1)</f>
        <v>44571</v>
      </c>
      <c r="I8" s="16">
        <f ca="1">IF(ISBLANK(H8),"",H8-DATE(YEAR(NOW()),MONTH(NOW()),DAY(NOW())))</f>
        <v>1</v>
      </c>
      <c r="J8" s="17" t="str">
        <f ca="1">IF(I8="","",IF(I8&lt;0,"OVERDUE","NOT DUE"))</f>
        <v>NOT DUE</v>
      </c>
      <c r="K8" s="31" t="s">
        <v>2656</v>
      </c>
      <c r="L8" s="134"/>
    </row>
    <row r="9" spans="1:12" ht="36" customHeight="1">
      <c r="A9" s="17" t="s">
        <v>2664</v>
      </c>
      <c r="B9" s="31" t="s">
        <v>2636</v>
      </c>
      <c r="C9" s="31" t="s">
        <v>2637</v>
      </c>
      <c r="D9" s="41" t="s">
        <v>1</v>
      </c>
      <c r="E9" s="13">
        <v>41662</v>
      </c>
      <c r="F9" s="13">
        <f>'CMP01 Main Air Compressor No.1'!F33</f>
        <v>44570</v>
      </c>
      <c r="G9" s="155"/>
      <c r="H9" s="15">
        <f>DATE(YEAR(F9),MONTH(F9),DAY(F9)+1)</f>
        <v>44571</v>
      </c>
      <c r="I9" s="16">
        <f ca="1">IF(ISBLANK(H9),"",H9-DATE(YEAR(NOW()),MONTH(NOW()),DAY(NOW())))</f>
        <v>1</v>
      </c>
      <c r="J9" s="17" t="str">
        <f ca="1">IF(I9="","",IF(I9&lt;0,"OVERDUE","NOT DUE"))</f>
        <v>NOT DUE</v>
      </c>
      <c r="K9" s="31" t="s">
        <v>2657</v>
      </c>
      <c r="L9" s="134"/>
    </row>
    <row r="10" spans="1:12" ht="36" customHeight="1">
      <c r="A10" s="17" t="s">
        <v>2665</v>
      </c>
      <c r="B10" s="31" t="s">
        <v>2638</v>
      </c>
      <c r="C10" s="31" t="s">
        <v>2639</v>
      </c>
      <c r="D10" s="41" t="s">
        <v>1</v>
      </c>
      <c r="E10" s="13">
        <v>41662</v>
      </c>
      <c r="F10" s="13">
        <f>'CMP01 Main Air Compressor No.1'!F33</f>
        <v>44570</v>
      </c>
      <c r="G10" s="155"/>
      <c r="H10" s="15">
        <f>DATE(YEAR(F10),MONTH(F10),DAY(F10)+1)</f>
        <v>44571</v>
      </c>
      <c r="I10" s="16">
        <f ca="1">IF(ISBLANK(H10),"",H10-DATE(YEAR(NOW()),MONTH(NOW()),DAY(NOW())))</f>
        <v>1</v>
      </c>
      <c r="J10" s="17" t="str">
        <f ca="1">IF(I10="","",IF(I10&lt;0,"OVERDUE","NOT DUE"))</f>
        <v>NOT DUE</v>
      </c>
      <c r="K10" s="31"/>
      <c r="L10" s="134"/>
    </row>
    <row r="11" spans="1:12" ht="36" customHeight="1">
      <c r="A11" s="17" t="s">
        <v>2666</v>
      </c>
      <c r="B11" s="31" t="s">
        <v>2640</v>
      </c>
      <c r="C11" s="31" t="s">
        <v>2641</v>
      </c>
      <c r="D11" s="41" t="s">
        <v>26</v>
      </c>
      <c r="E11" s="13">
        <v>41662</v>
      </c>
      <c r="F11" s="13">
        <f>'CMP01 Main Air Compressor No.1'!F35</f>
        <v>44570</v>
      </c>
      <c r="G11" s="155"/>
      <c r="H11" s="15">
        <f>DATE(YEAR(F11),MONTH(F11),DAY(F11)+7)</f>
        <v>44577</v>
      </c>
      <c r="I11" s="16">
        <f ca="1">IF(ISBLANK(H11),"",H11-DATE(YEAR(NOW()),MONTH(NOW()),DAY(NOW())))</f>
        <v>7</v>
      </c>
      <c r="J11" s="17" t="str">
        <f ca="1">IF(I11="","",IF(I11&lt;0,"OVERDUE","NOT DUE"))</f>
        <v>NOT DUE</v>
      </c>
      <c r="K11" s="31" t="s">
        <v>2658</v>
      </c>
      <c r="L11" s="134"/>
    </row>
    <row r="12" spans="1:12" ht="36" customHeight="1">
      <c r="A12" s="17" t="s">
        <v>2667</v>
      </c>
      <c r="B12" s="31" t="s">
        <v>2642</v>
      </c>
      <c r="C12" s="31" t="s">
        <v>2643</v>
      </c>
      <c r="D12" s="41" t="s">
        <v>4</v>
      </c>
      <c r="E12" s="13">
        <v>41662</v>
      </c>
      <c r="F12" s="13">
        <f>'CMP01 Main Air Compressor No.1'!F36</f>
        <v>44569</v>
      </c>
      <c r="G12" s="155"/>
      <c r="H12" s="15">
        <f>EDATE(F12-1,1)</f>
        <v>44599</v>
      </c>
      <c r="I12" s="16">
        <f t="shared" ref="I12:I18" ca="1" si="0">IF(ISBLANK(H12),"",H12-DATE(YEAR(NOW()),MONTH(NOW()),DAY(NOW())))</f>
        <v>29</v>
      </c>
      <c r="J12" s="17" t="str">
        <f t="shared" ref="J12:J18" ca="1" si="1">IF(I12="","",IF(I12&lt;0,"OVERDUE","NOT DUE"))</f>
        <v>NOT DUE</v>
      </c>
      <c r="K12" s="31" t="s">
        <v>2659</v>
      </c>
      <c r="L12" s="121"/>
    </row>
    <row r="13" spans="1:12" ht="36" customHeight="1">
      <c r="A13" s="17" t="s">
        <v>2668</v>
      </c>
      <c r="B13" s="31" t="s">
        <v>2644</v>
      </c>
      <c r="C13" s="31" t="s">
        <v>2645</v>
      </c>
      <c r="D13" s="41" t="s">
        <v>4</v>
      </c>
      <c r="E13" s="13">
        <v>41662</v>
      </c>
      <c r="F13" s="13">
        <f>'CMP01 Main Air Compressor No.1'!F36</f>
        <v>44569</v>
      </c>
      <c r="G13" s="155"/>
      <c r="H13" s="15">
        <f>EDATE(F13-1,1)</f>
        <v>44599</v>
      </c>
      <c r="I13" s="16">
        <f t="shared" ca="1" si="0"/>
        <v>29</v>
      </c>
      <c r="J13" s="17" t="str">
        <f t="shared" ca="1" si="1"/>
        <v>NOT DUE</v>
      </c>
      <c r="K13" s="31" t="s">
        <v>2660</v>
      </c>
      <c r="L13" s="121"/>
    </row>
    <row r="14" spans="1:12" ht="36" customHeight="1">
      <c r="A14" s="17" t="s">
        <v>2669</v>
      </c>
      <c r="B14" s="31" t="s">
        <v>2646</v>
      </c>
      <c r="C14" s="31" t="s">
        <v>2647</v>
      </c>
      <c r="D14" s="41" t="s">
        <v>0</v>
      </c>
      <c r="E14" s="13">
        <v>41662</v>
      </c>
      <c r="F14" s="13">
        <v>44522</v>
      </c>
      <c r="G14" s="155"/>
      <c r="H14" s="15">
        <f>DATE(YEAR(F14),MONTH(F14)+3,DAY(F14)-1)</f>
        <v>44613</v>
      </c>
      <c r="I14" s="16">
        <f t="shared" ca="1" si="0"/>
        <v>43</v>
      </c>
      <c r="J14" s="17" t="str">
        <f t="shared" ca="1" si="1"/>
        <v>NOT DUE</v>
      </c>
      <c r="K14" s="31" t="s">
        <v>2661</v>
      </c>
      <c r="L14" s="20"/>
    </row>
    <row r="15" spans="1:12" ht="36" customHeight="1">
      <c r="A15" s="17" t="s">
        <v>2670</v>
      </c>
      <c r="B15" s="31" t="s">
        <v>2648</v>
      </c>
      <c r="C15" s="31" t="s">
        <v>2649</v>
      </c>
      <c r="D15" s="41" t="s">
        <v>0</v>
      </c>
      <c r="E15" s="13">
        <v>41662</v>
      </c>
      <c r="F15" s="13">
        <v>44522</v>
      </c>
      <c r="G15" s="155"/>
      <c r="H15" s="15">
        <f>DATE(YEAR(F15),MONTH(F15)+3,DAY(F15)-1)</f>
        <v>44613</v>
      </c>
      <c r="I15" s="16">
        <f t="shared" ca="1" si="0"/>
        <v>43</v>
      </c>
      <c r="J15" s="17" t="str">
        <f t="shared" ca="1" si="1"/>
        <v>NOT DUE</v>
      </c>
      <c r="K15" s="31" t="s">
        <v>2662</v>
      </c>
      <c r="L15" s="20"/>
    </row>
    <row r="16" spans="1:12" ht="36" customHeight="1">
      <c r="A16" s="17" t="s">
        <v>2671</v>
      </c>
      <c r="B16" s="31" t="s">
        <v>2650</v>
      </c>
      <c r="C16" s="31" t="s">
        <v>2651</v>
      </c>
      <c r="D16" s="41" t="s">
        <v>377</v>
      </c>
      <c r="E16" s="13">
        <v>41662</v>
      </c>
      <c r="F16" s="13">
        <v>44469</v>
      </c>
      <c r="G16" s="155"/>
      <c r="H16" s="15">
        <f>DATE(YEAR(F16)+1,MONTH(F16),DAY(F16)-1)</f>
        <v>44833</v>
      </c>
      <c r="I16" s="16">
        <f t="shared" ca="1" si="0"/>
        <v>263</v>
      </c>
      <c r="J16" s="17" t="str">
        <f t="shared" ca="1" si="1"/>
        <v>NOT DUE</v>
      </c>
      <c r="K16" s="31" t="s">
        <v>2663</v>
      </c>
      <c r="L16" s="20"/>
    </row>
    <row r="17" spans="1:12" ht="36" customHeight="1">
      <c r="A17" s="17" t="s">
        <v>2672</v>
      </c>
      <c r="B17" s="31" t="s">
        <v>2652</v>
      </c>
      <c r="C17" s="31" t="s">
        <v>1920</v>
      </c>
      <c r="D17" s="41" t="s">
        <v>377</v>
      </c>
      <c r="E17" s="13">
        <v>41662</v>
      </c>
      <c r="F17" s="13">
        <v>44469</v>
      </c>
      <c r="G17" s="155"/>
      <c r="H17" s="15">
        <f>DATE(YEAR(F17)+1,MONTH(F17),DAY(F17)-1)</f>
        <v>44833</v>
      </c>
      <c r="I17" s="16">
        <f t="shared" ca="1" si="0"/>
        <v>263</v>
      </c>
      <c r="J17" s="17" t="str">
        <f t="shared" ca="1" si="1"/>
        <v>NOT DUE</v>
      </c>
      <c r="K17" s="31"/>
      <c r="L17" s="20"/>
    </row>
    <row r="18" spans="1:12" ht="36" customHeight="1">
      <c r="A18" s="17" t="s">
        <v>2940</v>
      </c>
      <c r="B18" s="31" t="s">
        <v>2653</v>
      </c>
      <c r="C18" s="31" t="s">
        <v>2654</v>
      </c>
      <c r="D18" s="41" t="s">
        <v>55</v>
      </c>
      <c r="E18" s="13">
        <v>41662</v>
      </c>
      <c r="F18" s="13">
        <v>43767</v>
      </c>
      <c r="G18" s="155"/>
      <c r="H18" s="15">
        <f>DATE(YEAR(F18)+3,MONTH(F18),DAY(F18)-1)</f>
        <v>44862</v>
      </c>
      <c r="I18" s="16">
        <f t="shared" ca="1" si="0"/>
        <v>292</v>
      </c>
      <c r="J18" s="17" t="str">
        <f t="shared" ca="1" si="1"/>
        <v>NOT DUE</v>
      </c>
      <c r="K18" s="31"/>
      <c r="L18" s="20"/>
    </row>
    <row r="19" spans="1:12">
      <c r="A19"/>
      <c r="C19" s="224"/>
      <c r="D19"/>
    </row>
    <row r="20" spans="1:12">
      <c r="A20"/>
      <c r="C20" s="224"/>
      <c r="D20"/>
    </row>
    <row r="21" spans="1:12">
      <c r="A21"/>
      <c r="C21" s="224"/>
      <c r="D21"/>
    </row>
    <row r="22" spans="1:12">
      <c r="A22"/>
      <c r="B22" s="255" t="s">
        <v>5143</v>
      </c>
      <c r="C22"/>
      <c r="D22" s="255" t="s">
        <v>5144</v>
      </c>
      <c r="H22" s="255" t="s">
        <v>5145</v>
      </c>
    </row>
    <row r="23" spans="1:12">
      <c r="A23"/>
      <c r="C23"/>
      <c r="D23"/>
    </row>
    <row r="24" spans="1:12">
      <c r="A24"/>
      <c r="C24" s="374" t="s">
        <v>5303</v>
      </c>
      <c r="D24"/>
      <c r="E24" s="380" t="s">
        <v>5304</v>
      </c>
      <c r="F24" s="380"/>
      <c r="G24" s="380"/>
      <c r="I24" s="446" t="s">
        <v>5292</v>
      </c>
      <c r="J24" s="446"/>
      <c r="K24" s="446"/>
    </row>
    <row r="25" spans="1:12">
      <c r="A25"/>
      <c r="C25" s="254" t="s">
        <v>5146</v>
      </c>
      <c r="D25"/>
      <c r="E25" s="381" t="s">
        <v>5147</v>
      </c>
      <c r="F25" s="381"/>
      <c r="G25" s="381"/>
      <c r="I25" s="381" t="s">
        <v>5148</v>
      </c>
      <c r="J25" s="381"/>
      <c r="K25" s="381"/>
    </row>
  </sheetData>
  <sheetProtection selectLockedCells="1"/>
  <mergeCells count="13">
    <mergeCell ref="A1:B1"/>
    <mergeCell ref="D1:E1"/>
    <mergeCell ref="A2:B2"/>
    <mergeCell ref="D2:E2"/>
    <mergeCell ref="A3:B3"/>
    <mergeCell ref="D3:E3"/>
    <mergeCell ref="E24:G24"/>
    <mergeCell ref="I24:K24"/>
    <mergeCell ref="E25:G25"/>
    <mergeCell ref="I25:K25"/>
    <mergeCell ref="A4:B4"/>
    <mergeCell ref="D4:E4"/>
    <mergeCell ref="A5:B5"/>
  </mergeCells>
  <conditionalFormatting sqref="J8:J18">
    <cfRule type="cellIs" dxfId="24"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C00000"/>
  </sheetPr>
  <dimension ref="A1:L27"/>
  <sheetViews>
    <sheetView topLeftCell="A7" workbookViewId="0">
      <selection activeCell="K13" sqref="K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450" t="s">
        <v>5</v>
      </c>
      <c r="B1" s="450"/>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2673</v>
      </c>
      <c r="D3" s="384" t="s">
        <v>12</v>
      </c>
      <c r="E3" s="384"/>
      <c r="F3" s="5" t="s">
        <v>3074</v>
      </c>
    </row>
    <row r="4" spans="1:12" ht="18" customHeight="1">
      <c r="A4" s="382" t="s">
        <v>77</v>
      </c>
      <c r="B4" s="382"/>
      <c r="C4" s="37" t="s">
        <v>2674</v>
      </c>
      <c r="D4" s="384" t="s">
        <v>15</v>
      </c>
      <c r="E4" s="384"/>
      <c r="F4" s="6">
        <f>'Running Hours'!B11</f>
        <v>10606.5</v>
      </c>
    </row>
    <row r="5" spans="1:12" ht="18" customHeight="1">
      <c r="A5" s="382" t="s">
        <v>78</v>
      </c>
      <c r="B5" s="382"/>
      <c r="C5" s="38" t="s">
        <v>2675</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3265</v>
      </c>
      <c r="B8" s="31" t="s">
        <v>2676</v>
      </c>
      <c r="C8" s="31" t="s">
        <v>2677</v>
      </c>
      <c r="D8" s="41" t="s">
        <v>26</v>
      </c>
      <c r="E8" s="13">
        <v>41662</v>
      </c>
      <c r="F8" s="13">
        <v>44569</v>
      </c>
      <c r="G8" s="155"/>
      <c r="H8" s="15">
        <f>DATE(YEAR(F8),MONTH(F8),DAY(F8)+7)</f>
        <v>44576</v>
      </c>
      <c r="I8" s="16">
        <f t="shared" ref="I8:I14" ca="1" si="0">IF(ISBLANK(H8),"",H8-DATE(YEAR(NOW()),MONTH(NOW()),DAY(NOW())))</f>
        <v>6</v>
      </c>
      <c r="J8" s="17" t="str">
        <f t="shared" ref="J8:J14" ca="1" si="1">IF(I8="","",IF(I8&lt;0,"OVERDUE","NOT DUE"))</f>
        <v>NOT DUE</v>
      </c>
      <c r="K8" s="31"/>
      <c r="L8" s="20"/>
    </row>
    <row r="9" spans="1:12" ht="15" customHeight="1">
      <c r="A9" s="17" t="s">
        <v>3266</v>
      </c>
      <c r="B9" s="31" t="s">
        <v>2678</v>
      </c>
      <c r="C9" s="31" t="s">
        <v>2679</v>
      </c>
      <c r="D9" s="41" t="s">
        <v>26</v>
      </c>
      <c r="E9" s="13">
        <v>41662</v>
      </c>
      <c r="F9" s="13">
        <v>44569</v>
      </c>
      <c r="G9" s="155"/>
      <c r="H9" s="15">
        <f>DATE(YEAR(F9),MONTH(F9),DAY(F9)+7)</f>
        <v>44576</v>
      </c>
      <c r="I9" s="16">
        <f t="shared" ca="1" si="0"/>
        <v>6</v>
      </c>
      <c r="J9" s="17" t="str">
        <f t="shared" ca="1" si="1"/>
        <v>NOT DUE</v>
      </c>
      <c r="K9" s="31"/>
      <c r="L9" s="20"/>
    </row>
    <row r="10" spans="1:12" ht="15" customHeight="1">
      <c r="A10" s="17" t="s">
        <v>3267</v>
      </c>
      <c r="B10" s="31" t="s">
        <v>2680</v>
      </c>
      <c r="C10" s="31" t="s">
        <v>2681</v>
      </c>
      <c r="D10" s="41" t="s">
        <v>26</v>
      </c>
      <c r="E10" s="13">
        <v>41662</v>
      </c>
      <c r="F10" s="13">
        <v>44569</v>
      </c>
      <c r="G10" s="155"/>
      <c r="H10" s="15">
        <f>DATE(YEAR(F10),MONTH(F10),DAY(F10)+7)</f>
        <v>44576</v>
      </c>
      <c r="I10" s="16">
        <f t="shared" ca="1" si="0"/>
        <v>6</v>
      </c>
      <c r="J10" s="17" t="str">
        <f t="shared" ca="1" si="1"/>
        <v>NOT DUE</v>
      </c>
      <c r="K10" s="31"/>
      <c r="L10" s="20"/>
    </row>
    <row r="11" spans="1:12" ht="38.25">
      <c r="A11" s="17" t="s">
        <v>3268</v>
      </c>
      <c r="B11" s="31" t="s">
        <v>2682</v>
      </c>
      <c r="C11" s="31" t="s">
        <v>2681</v>
      </c>
      <c r="D11" s="41" t="s">
        <v>4</v>
      </c>
      <c r="E11" s="13">
        <v>41662</v>
      </c>
      <c r="F11" s="13">
        <v>44560</v>
      </c>
      <c r="G11" s="155"/>
      <c r="H11" s="15">
        <f>EDATE(F11-1,1)</f>
        <v>44590</v>
      </c>
      <c r="I11" s="16">
        <f t="shared" ca="1" si="0"/>
        <v>20</v>
      </c>
      <c r="J11" s="17" t="str">
        <f t="shared" ca="1" si="1"/>
        <v>NOT DUE</v>
      </c>
      <c r="K11" s="31"/>
      <c r="L11" s="20"/>
    </row>
    <row r="12" spans="1:12" ht="15" customHeight="1">
      <c r="A12" s="17" t="s">
        <v>3269</v>
      </c>
      <c r="B12" s="31" t="s">
        <v>2683</v>
      </c>
      <c r="C12" s="31" t="s">
        <v>2681</v>
      </c>
      <c r="D12" s="41" t="s">
        <v>26</v>
      </c>
      <c r="E12" s="13">
        <v>41662</v>
      </c>
      <c r="F12" s="13">
        <v>44569</v>
      </c>
      <c r="G12" s="155"/>
      <c r="H12" s="15">
        <f>DATE(YEAR(F12),MONTH(F12),DAY(F12)+7)</f>
        <v>44576</v>
      </c>
      <c r="I12" s="16">
        <f t="shared" ca="1" si="0"/>
        <v>6</v>
      </c>
      <c r="J12" s="17" t="str">
        <f t="shared" ca="1" si="1"/>
        <v>NOT DUE</v>
      </c>
      <c r="K12" s="31"/>
      <c r="L12" s="20"/>
    </row>
    <row r="13" spans="1:12" ht="25.5">
      <c r="A13" s="17" t="s">
        <v>3270</v>
      </c>
      <c r="B13" s="31" t="s">
        <v>2684</v>
      </c>
      <c r="C13" s="31" t="s">
        <v>2681</v>
      </c>
      <c r="D13" s="41" t="s">
        <v>3</v>
      </c>
      <c r="E13" s="13">
        <v>41662</v>
      </c>
      <c r="F13" s="13">
        <v>44560</v>
      </c>
      <c r="G13" s="155"/>
      <c r="H13" s="15">
        <f>DATE(YEAR(F13),MONTH(F13)+6,DAY(F13)-1)</f>
        <v>44741</v>
      </c>
      <c r="I13" s="16">
        <f t="shared" ca="1" si="0"/>
        <v>171</v>
      </c>
      <c r="J13" s="17" t="str">
        <f t="shared" ca="1" si="1"/>
        <v>NOT DUE</v>
      </c>
      <c r="K13" s="31"/>
      <c r="L13" s="20"/>
    </row>
    <row r="14" spans="1:12" ht="25.5">
      <c r="A14" s="17" t="s">
        <v>3271</v>
      </c>
      <c r="B14" s="31" t="s">
        <v>2685</v>
      </c>
      <c r="C14" s="31" t="s">
        <v>2686</v>
      </c>
      <c r="D14" s="41" t="s">
        <v>377</v>
      </c>
      <c r="E14" s="13">
        <v>41662</v>
      </c>
      <c r="F14" s="13">
        <v>44569</v>
      </c>
      <c r="G14" s="155"/>
      <c r="H14" s="15">
        <f>DATE(YEAR(F14)+1,MONTH(F14),DAY(F14)-1)</f>
        <v>44933</v>
      </c>
      <c r="I14" s="16">
        <f t="shared" ca="1" si="0"/>
        <v>363</v>
      </c>
      <c r="J14" s="17" t="str">
        <f t="shared" ca="1" si="1"/>
        <v>NOT DUE</v>
      </c>
      <c r="K14" s="31"/>
      <c r="L14" s="20"/>
    </row>
    <row r="15" spans="1:12" ht="25.5">
      <c r="A15" s="17" t="s">
        <v>3272</v>
      </c>
      <c r="B15" s="31" t="s">
        <v>2687</v>
      </c>
      <c r="C15" s="31" t="s">
        <v>2694</v>
      </c>
      <c r="D15" s="41" t="s">
        <v>4</v>
      </c>
      <c r="E15" s="13">
        <v>41662</v>
      </c>
      <c r="F15" s="13">
        <v>44560</v>
      </c>
      <c r="G15" s="155"/>
      <c r="H15" s="15">
        <f>EDATE(F15-1,1)</f>
        <v>44590</v>
      </c>
      <c r="I15" s="16">
        <f t="shared" ref="I15:I20" ca="1" si="2">IF(ISBLANK(H15),"",H15-DATE(YEAR(NOW()),MONTH(NOW()),DAY(NOW())))</f>
        <v>20</v>
      </c>
      <c r="J15" s="17" t="str">
        <f t="shared" ref="J15:J20" ca="1" si="3">IF(I15="","",IF(I15&lt;0,"OVERDUE","NOT DUE"))</f>
        <v>NOT DUE</v>
      </c>
      <c r="K15" s="31" t="s">
        <v>2695</v>
      </c>
      <c r="L15" s="20"/>
    </row>
    <row r="16" spans="1:12" ht="25.5">
      <c r="A16" s="17" t="s">
        <v>3273</v>
      </c>
      <c r="B16" s="31" t="s">
        <v>2688</v>
      </c>
      <c r="C16" s="31" t="s">
        <v>2681</v>
      </c>
      <c r="D16" s="41" t="s">
        <v>377</v>
      </c>
      <c r="E16" s="13">
        <v>41662</v>
      </c>
      <c r="F16" s="13">
        <v>44311</v>
      </c>
      <c r="G16" s="155"/>
      <c r="H16" s="15">
        <f>DATE(YEAR(F16)+1,MONTH(F16),DAY(F16)-1)</f>
        <v>44675</v>
      </c>
      <c r="I16" s="16">
        <f t="shared" ca="1" si="2"/>
        <v>105</v>
      </c>
      <c r="J16" s="17" t="str">
        <f t="shared" ca="1" si="3"/>
        <v>NOT DUE</v>
      </c>
      <c r="K16" s="31"/>
      <c r="L16" s="20"/>
    </row>
    <row r="17" spans="1:12">
      <c r="A17" s="17" t="s">
        <v>3274</v>
      </c>
      <c r="B17" s="31" t="s">
        <v>2689</v>
      </c>
      <c r="C17" s="31" t="s">
        <v>2690</v>
      </c>
      <c r="D17" s="41" t="s">
        <v>377</v>
      </c>
      <c r="E17" s="13">
        <v>41662</v>
      </c>
      <c r="F17" s="13">
        <v>44560</v>
      </c>
      <c r="G17" s="155"/>
      <c r="H17" s="15">
        <f>DATE(YEAR(F17)+1,MONTH(F17),DAY(F17)-1)</f>
        <v>44924</v>
      </c>
      <c r="I17" s="16">
        <f t="shared" ca="1" si="2"/>
        <v>354</v>
      </c>
      <c r="J17" s="17" t="str">
        <f t="shared" ca="1" si="3"/>
        <v>NOT DUE</v>
      </c>
      <c r="K17" s="31"/>
      <c r="L17" s="20"/>
    </row>
    <row r="18" spans="1:12">
      <c r="A18" s="17" t="s">
        <v>3275</v>
      </c>
      <c r="B18" s="31" t="s">
        <v>2691</v>
      </c>
      <c r="C18" s="31" t="s">
        <v>2681</v>
      </c>
      <c r="D18" s="41" t="s">
        <v>377</v>
      </c>
      <c r="E18" s="13">
        <v>41662</v>
      </c>
      <c r="F18" s="13">
        <v>44560</v>
      </c>
      <c r="G18" s="155"/>
      <c r="H18" s="15">
        <f>DATE(YEAR(F18)+1,MONTH(F18),DAY(F18)-1)</f>
        <v>44924</v>
      </c>
      <c r="I18" s="16">
        <f t="shared" ca="1" si="2"/>
        <v>354</v>
      </c>
      <c r="J18" s="17" t="str">
        <f t="shared" ca="1" si="3"/>
        <v>NOT DUE</v>
      </c>
      <c r="K18" s="31"/>
      <c r="L18" s="20"/>
    </row>
    <row r="19" spans="1:12">
      <c r="A19" s="17" t="s">
        <v>3276</v>
      </c>
      <c r="B19" s="31" t="s">
        <v>2692</v>
      </c>
      <c r="C19" s="31" t="s">
        <v>610</v>
      </c>
      <c r="D19" s="41" t="s">
        <v>1</v>
      </c>
      <c r="E19" s="13">
        <v>41662</v>
      </c>
      <c r="F19" s="13">
        <v>44569</v>
      </c>
      <c r="G19" s="155"/>
      <c r="H19" s="15">
        <f>DATE(YEAR(F19),MONTH(F19),DAY(F19)+1)</f>
        <v>44570</v>
      </c>
      <c r="I19" s="16">
        <f t="shared" ca="1" si="2"/>
        <v>0</v>
      </c>
      <c r="J19" s="17" t="str">
        <f t="shared" ca="1" si="3"/>
        <v>NOT DUE</v>
      </c>
      <c r="K19" s="31"/>
      <c r="L19" s="20"/>
    </row>
    <row r="20" spans="1:12" ht="25.5">
      <c r="A20" s="17" t="s">
        <v>3277</v>
      </c>
      <c r="B20" s="31" t="s">
        <v>2693</v>
      </c>
      <c r="C20" s="31" t="s">
        <v>610</v>
      </c>
      <c r="D20" s="41" t="s">
        <v>377</v>
      </c>
      <c r="E20" s="13">
        <v>41662</v>
      </c>
      <c r="F20" s="13">
        <v>44560</v>
      </c>
      <c r="G20" s="155"/>
      <c r="H20" s="15">
        <f>DATE(YEAR(F20)+1,MONTH(F20),DAY(F20)-1)</f>
        <v>44924</v>
      </c>
      <c r="I20" s="16">
        <f t="shared" ca="1" si="2"/>
        <v>354</v>
      </c>
      <c r="J20" s="17" t="str">
        <f t="shared" ca="1" si="3"/>
        <v>NOT DUE</v>
      </c>
      <c r="K20" s="31"/>
      <c r="L20" s="20"/>
    </row>
    <row r="21" spans="1:12">
      <c r="A21"/>
      <c r="C21" s="224"/>
      <c r="D21"/>
    </row>
    <row r="22" spans="1:12">
      <c r="A22"/>
      <c r="C22" s="224"/>
      <c r="D22"/>
    </row>
    <row r="23" spans="1:12">
      <c r="A23"/>
      <c r="C23" s="224"/>
      <c r="D23"/>
    </row>
    <row r="24" spans="1:12">
      <c r="A24"/>
      <c r="B24" s="255" t="s">
        <v>5143</v>
      </c>
      <c r="C24"/>
      <c r="D24" s="255" t="s">
        <v>5144</v>
      </c>
      <c r="H24" s="255" t="s">
        <v>5145</v>
      </c>
    </row>
    <row r="25" spans="1:12">
      <c r="A25"/>
      <c r="C25"/>
      <c r="D25"/>
    </row>
    <row r="26" spans="1:12">
      <c r="A26"/>
      <c r="C26" s="256" t="s">
        <v>5263</v>
      </c>
      <c r="D26"/>
      <c r="E26" s="380" t="s">
        <v>5304</v>
      </c>
      <c r="F26" s="380"/>
      <c r="G26" s="380"/>
      <c r="I26" s="446" t="s">
        <v>5292</v>
      </c>
      <c r="J26" s="446"/>
      <c r="K26" s="446"/>
    </row>
    <row r="27" spans="1:12">
      <c r="A27"/>
      <c r="C27" s="254" t="s">
        <v>5146</v>
      </c>
      <c r="D27"/>
      <c r="E27" s="381" t="s">
        <v>5147</v>
      </c>
      <c r="F27" s="381"/>
      <c r="G27" s="381"/>
      <c r="I27" s="381" t="s">
        <v>5148</v>
      </c>
      <c r="J27" s="381"/>
      <c r="K27" s="381"/>
    </row>
  </sheetData>
  <sheetProtection selectLockedCells="1"/>
  <mergeCells count="13">
    <mergeCell ref="A1:B1"/>
    <mergeCell ref="D1:E1"/>
    <mergeCell ref="A2:B2"/>
    <mergeCell ref="D2:E2"/>
    <mergeCell ref="A3:B3"/>
    <mergeCell ref="D3:E3"/>
    <mergeCell ref="E26:G26"/>
    <mergeCell ref="I26:K26"/>
    <mergeCell ref="E27:G27"/>
    <mergeCell ref="I27:K27"/>
    <mergeCell ref="A4:B4"/>
    <mergeCell ref="D4:E4"/>
    <mergeCell ref="A5:B5"/>
  </mergeCells>
  <conditionalFormatting sqref="J8:J20">
    <cfRule type="cellIs" dxfId="23"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C00000"/>
  </sheetPr>
  <dimension ref="A1:L19"/>
  <sheetViews>
    <sheetView topLeftCell="A4" workbookViewId="0">
      <selection activeCell="G12" sqref="G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2696</v>
      </c>
      <c r="D3" s="384" t="s">
        <v>12</v>
      </c>
      <c r="E3" s="384"/>
      <c r="F3" s="5" t="s">
        <v>3015</v>
      </c>
    </row>
    <row r="4" spans="1:12" ht="18" customHeight="1">
      <c r="A4" s="382" t="s">
        <v>77</v>
      </c>
      <c r="B4" s="382"/>
      <c r="C4" s="37" t="s">
        <v>2697</v>
      </c>
      <c r="D4" s="384" t="s">
        <v>15</v>
      </c>
      <c r="E4" s="384"/>
      <c r="F4" s="27"/>
    </row>
    <row r="5" spans="1:12" ht="18" customHeight="1">
      <c r="A5" s="382" t="s">
        <v>78</v>
      </c>
      <c r="B5" s="382"/>
      <c r="C5" s="38" t="s">
        <v>2698</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2707</v>
      </c>
      <c r="B8" s="31" t="s">
        <v>2699</v>
      </c>
      <c r="C8" s="31" t="s">
        <v>2700</v>
      </c>
      <c r="D8" s="41" t="s">
        <v>4</v>
      </c>
      <c r="E8" s="13">
        <v>41662</v>
      </c>
      <c r="F8" s="13">
        <v>44553</v>
      </c>
      <c r="G8" s="155"/>
      <c r="H8" s="15">
        <f>DATE(YEAR(F8),MONTH(F8)+3,DAY(F8)-1)</f>
        <v>44642</v>
      </c>
      <c r="I8" s="16">
        <f ca="1">IF(ISBLANK(H8),"",H8-DATE(YEAR(NOW()),MONTH(NOW()),DAY(NOW())))</f>
        <v>72</v>
      </c>
      <c r="J8" s="17" t="str">
        <f ca="1">IF(I8="","",IF(I8&lt;0,"OVERDUE","NOT DUE"))</f>
        <v>NOT DUE</v>
      </c>
      <c r="K8" s="31"/>
      <c r="L8" s="20"/>
    </row>
    <row r="9" spans="1:12" ht="25.5">
      <c r="A9" s="17" t="s">
        <v>2708</v>
      </c>
      <c r="B9" s="31" t="s">
        <v>2701</v>
      </c>
      <c r="C9" s="31" t="s">
        <v>2702</v>
      </c>
      <c r="D9" s="41" t="s">
        <v>3</v>
      </c>
      <c r="E9" s="13">
        <v>41662</v>
      </c>
      <c r="F9" s="13">
        <v>44553</v>
      </c>
      <c r="G9" s="155"/>
      <c r="H9" s="15">
        <f>DATE(YEAR(F9),MONTH(F9)+6,DAY(F9)-1)</f>
        <v>44734</v>
      </c>
      <c r="I9" s="16">
        <f ca="1">IF(ISBLANK(H9),"",H9-DATE(YEAR(NOW()),MONTH(NOW()),DAY(NOW())))</f>
        <v>164</v>
      </c>
      <c r="J9" s="17" t="str">
        <f ca="1">IF(I9="","",IF(I9&lt;0,"OVERDUE","NOT DUE"))</f>
        <v>NOT DUE</v>
      </c>
      <c r="K9" s="31" t="s">
        <v>2705</v>
      </c>
      <c r="L9" s="20"/>
    </row>
    <row r="10" spans="1:12" ht="38.25">
      <c r="A10" s="17" t="s">
        <v>2709</v>
      </c>
      <c r="B10" s="31" t="s">
        <v>2703</v>
      </c>
      <c r="C10" s="31" t="s">
        <v>2704</v>
      </c>
      <c r="D10" s="41" t="s">
        <v>3</v>
      </c>
      <c r="E10" s="13">
        <v>41662</v>
      </c>
      <c r="F10" s="13">
        <v>44553</v>
      </c>
      <c r="G10" s="155"/>
      <c r="H10" s="15">
        <f>DATE(YEAR(F10),MONTH(F10)+6,DAY(F10)-1)</f>
        <v>44734</v>
      </c>
      <c r="I10" s="16">
        <f ca="1">IF(ISBLANK(H10),"",H10-DATE(YEAR(NOW()),MONTH(NOW()),DAY(NOW())))</f>
        <v>164</v>
      </c>
      <c r="J10" s="17" t="str">
        <f ca="1">IF(I10="","",IF(I10&lt;0,"OVERDUE","NOT DUE"))</f>
        <v>NOT DUE</v>
      </c>
      <c r="K10" s="31" t="s">
        <v>2706</v>
      </c>
      <c r="L10" s="20"/>
    </row>
    <row r="11" spans="1:12" ht="38.25">
      <c r="A11" s="199" t="s">
        <v>4958</v>
      </c>
      <c r="B11" s="200" t="s">
        <v>4959</v>
      </c>
      <c r="C11" s="200" t="s">
        <v>4960</v>
      </c>
      <c r="D11" s="201" t="s">
        <v>4956</v>
      </c>
      <c r="E11" s="13">
        <v>41662</v>
      </c>
      <c r="F11" s="13">
        <v>43473</v>
      </c>
      <c r="G11" s="155"/>
      <c r="H11" s="15">
        <f>DATE(YEAR(F11)+5,MONTH(F11),DAY(F11)-1)</f>
        <v>45298</v>
      </c>
      <c r="I11" s="16">
        <f ca="1">IF(ISBLANK(H11),"",H11-DATE(YEAR(NOW()),MONTH(NOW()),DAY(NOW())))</f>
        <v>728</v>
      </c>
      <c r="J11" s="17" t="str">
        <f ca="1">IF(I11="","",IF(I11&lt;0,"OVERDUE","NOT DUE"))</f>
        <v>NOT DUE</v>
      </c>
      <c r="K11" s="200" t="s">
        <v>4961</v>
      </c>
      <c r="L11" s="20" t="s">
        <v>4966</v>
      </c>
    </row>
    <row r="12" spans="1:12" ht="38.25">
      <c r="A12" s="199" t="s">
        <v>4962</v>
      </c>
      <c r="B12" s="200" t="s">
        <v>4963</v>
      </c>
      <c r="C12" s="200" t="s">
        <v>4964</v>
      </c>
      <c r="D12" s="201" t="s">
        <v>4956</v>
      </c>
      <c r="E12" s="13">
        <v>41662</v>
      </c>
      <c r="F12" s="13">
        <v>43473</v>
      </c>
      <c r="G12" s="155"/>
      <c r="H12" s="15">
        <f>DATE(YEAR(F12)+5,MONTH(F12),DAY(F12)-1)</f>
        <v>45298</v>
      </c>
      <c r="I12" s="16">
        <f ca="1">IF(ISBLANK(H12),"",H12-DATE(YEAR(NOW()),MONTH(NOW()),DAY(NOW())))</f>
        <v>728</v>
      </c>
      <c r="J12" s="17" t="str">
        <f ca="1">IF(I12="","",IF(I12&lt;0,"OVERDUE","NOT DUE"))</f>
        <v>NOT DUE</v>
      </c>
      <c r="K12" s="200" t="s">
        <v>4965</v>
      </c>
      <c r="L12" s="20"/>
    </row>
    <row r="13" spans="1:12">
      <c r="A13"/>
      <c r="C13" s="224"/>
      <c r="D13"/>
    </row>
    <row r="14" spans="1:12">
      <c r="A14"/>
      <c r="C14" s="224"/>
      <c r="D14"/>
    </row>
    <row r="15" spans="1:12">
      <c r="A15"/>
      <c r="C15" s="224"/>
      <c r="D15"/>
    </row>
    <row r="16" spans="1:12">
      <c r="A16"/>
      <c r="B16" s="255" t="s">
        <v>5143</v>
      </c>
      <c r="C16"/>
      <c r="D16" s="255" t="s">
        <v>5144</v>
      </c>
      <c r="H16" s="255" t="s">
        <v>5145</v>
      </c>
    </row>
    <row r="17" spans="1:11">
      <c r="A17"/>
      <c r="C17"/>
      <c r="D17"/>
    </row>
    <row r="18" spans="1:11">
      <c r="A18"/>
      <c r="C18" s="256" t="s">
        <v>5264</v>
      </c>
      <c r="D18"/>
      <c r="E18" s="380" t="s">
        <v>5304</v>
      </c>
      <c r="F18" s="380"/>
      <c r="G18" s="380"/>
      <c r="I18" s="380" t="s">
        <v>5292</v>
      </c>
      <c r="J18" s="380"/>
      <c r="K18" s="380"/>
    </row>
    <row r="19" spans="1:11">
      <c r="A19"/>
      <c r="C19" s="254" t="s">
        <v>5146</v>
      </c>
      <c r="D19"/>
      <c r="E19" s="381" t="s">
        <v>5147</v>
      </c>
      <c r="F19" s="381"/>
      <c r="G19" s="381"/>
      <c r="I19" s="381" t="s">
        <v>5148</v>
      </c>
      <c r="J19" s="381"/>
      <c r="K19" s="381"/>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8:J10">
    <cfRule type="cellIs" dxfId="22" priority="3" operator="equal">
      <formula>"overdue"</formula>
    </cfRule>
  </conditionalFormatting>
  <conditionalFormatting sqref="J11:J12">
    <cfRule type="cellIs" dxfId="21"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C00000"/>
  </sheetPr>
  <dimension ref="A1:L27"/>
  <sheetViews>
    <sheetView topLeftCell="B16" workbookViewId="0">
      <selection activeCell="L17" sqref="L17"/>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2710</v>
      </c>
      <c r="D3" s="384" t="s">
        <v>12</v>
      </c>
      <c r="E3" s="384"/>
      <c r="F3" s="5" t="s">
        <v>3016</v>
      </c>
    </row>
    <row r="4" spans="1:12" ht="18" customHeight="1">
      <c r="A4" s="382" t="s">
        <v>77</v>
      </c>
      <c r="B4" s="382"/>
      <c r="C4" s="37" t="s">
        <v>2711</v>
      </c>
      <c r="D4" s="384" t="s">
        <v>15</v>
      </c>
      <c r="E4" s="384"/>
      <c r="F4" s="6">
        <f>'Running Hours'!B12</f>
        <v>38918.199999999997</v>
      </c>
    </row>
    <row r="5" spans="1:12" ht="18" customHeight="1">
      <c r="A5" s="382" t="s">
        <v>78</v>
      </c>
      <c r="B5" s="382"/>
      <c r="C5" s="38" t="s">
        <v>2633</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2741</v>
      </c>
      <c r="B8" s="31" t="s">
        <v>2712</v>
      </c>
      <c r="C8" s="31" t="s">
        <v>2713</v>
      </c>
      <c r="D8" s="43">
        <v>4000</v>
      </c>
      <c r="E8" s="13">
        <v>41662</v>
      </c>
      <c r="F8" s="13">
        <v>44344</v>
      </c>
      <c r="G8" s="27">
        <v>36134</v>
      </c>
      <c r="H8" s="22">
        <f>IF(I8&lt;=4000,$F$5+(I8/24),"error")</f>
        <v>44619.658333333333</v>
      </c>
      <c r="I8" s="23">
        <f t="shared" ref="I8:I20" si="0">D8-($F$4-G8)</f>
        <v>1215.8000000000029</v>
      </c>
      <c r="J8" s="17" t="str">
        <f>IF(I8="","",IF(I8&lt;0,"OVERDUE","NOT DUE"))</f>
        <v>NOT DUE</v>
      </c>
      <c r="K8" s="31" t="s">
        <v>2735</v>
      </c>
      <c r="L8" s="20"/>
    </row>
    <row r="9" spans="1:12" ht="36" customHeight="1">
      <c r="A9" s="17" t="s">
        <v>2742</v>
      </c>
      <c r="B9" s="31" t="s">
        <v>2714</v>
      </c>
      <c r="C9" s="31" t="s">
        <v>2715</v>
      </c>
      <c r="D9" s="43">
        <v>8000</v>
      </c>
      <c r="E9" s="13">
        <v>41662</v>
      </c>
      <c r="F9" s="13">
        <v>44193</v>
      </c>
      <c r="G9" s="27">
        <v>32559</v>
      </c>
      <c r="H9" s="22">
        <f>IF(I9&lt;=8000,$F$5+(I9/24),"error")</f>
        <v>44637.366666666669</v>
      </c>
      <c r="I9" s="23">
        <f t="shared" si="0"/>
        <v>1640.8000000000029</v>
      </c>
      <c r="J9" s="17" t="str">
        <f>IF(I9="","",IF(I9&lt;0,"OVERDUE","NOT DUE"))</f>
        <v>NOT DUE</v>
      </c>
      <c r="K9" s="31" t="s">
        <v>2736</v>
      </c>
      <c r="L9" s="20"/>
    </row>
    <row r="10" spans="1:12" ht="36" customHeight="1">
      <c r="A10" s="17" t="s">
        <v>2743</v>
      </c>
      <c r="B10" s="31" t="s">
        <v>2716</v>
      </c>
      <c r="C10" s="31" t="s">
        <v>2717</v>
      </c>
      <c r="D10" s="43">
        <v>2000</v>
      </c>
      <c r="E10" s="13">
        <v>41662</v>
      </c>
      <c r="F10" s="13">
        <v>44476</v>
      </c>
      <c r="G10" s="27">
        <v>37798</v>
      </c>
      <c r="H10" s="22">
        <f>IF(I10&lt;=2000,$F$5+(I10/24),"error")</f>
        <v>44605.658333333333</v>
      </c>
      <c r="I10" s="23">
        <f t="shared" si="0"/>
        <v>879.80000000000291</v>
      </c>
      <c r="J10" s="17" t="str">
        <f>IF(I10="","",IF(I10&lt;0,"OVERDUE","NOT DUE"))</f>
        <v>NOT DUE</v>
      </c>
      <c r="K10" s="31" t="s">
        <v>2737</v>
      </c>
      <c r="L10" s="20"/>
    </row>
    <row r="11" spans="1:12" ht="36" customHeight="1">
      <c r="A11" s="17" t="s">
        <v>2744</v>
      </c>
      <c r="B11" s="31" t="s">
        <v>2718</v>
      </c>
      <c r="C11" s="31" t="s">
        <v>2719</v>
      </c>
      <c r="D11" s="43">
        <v>2000</v>
      </c>
      <c r="E11" s="13">
        <v>41662</v>
      </c>
      <c r="F11" s="13">
        <v>44476</v>
      </c>
      <c r="G11" s="27">
        <v>37798</v>
      </c>
      <c r="H11" s="22">
        <f>IF(I11&lt;=2000,$F$5+(I11/24),"error")</f>
        <v>44605.658333333333</v>
      </c>
      <c r="I11" s="23">
        <f t="shared" si="0"/>
        <v>879.80000000000291</v>
      </c>
      <c r="J11" s="17" t="str">
        <f>IF(I11="","",IF(I11&lt;0,"OVERDUE","NOT DUE"))</f>
        <v>NOT DUE</v>
      </c>
      <c r="K11" s="31" t="s">
        <v>2738</v>
      </c>
      <c r="L11" s="20"/>
    </row>
    <row r="12" spans="1:12" ht="36" customHeight="1">
      <c r="A12" s="17" t="s">
        <v>2745</v>
      </c>
      <c r="B12" s="31" t="s">
        <v>2720</v>
      </c>
      <c r="C12" s="31" t="s">
        <v>2721</v>
      </c>
      <c r="D12" s="43">
        <v>8000</v>
      </c>
      <c r="E12" s="13">
        <v>41662</v>
      </c>
      <c r="F12" s="13">
        <v>44344</v>
      </c>
      <c r="G12" s="27">
        <v>36134</v>
      </c>
      <c r="H12" s="22">
        <f t="shared" ref="H12:H14" si="1">IF(I12&lt;=8000,$F$5+(I12/24),"error")</f>
        <v>44786.324999999997</v>
      </c>
      <c r="I12" s="23">
        <f t="shared" si="0"/>
        <v>5215.8000000000029</v>
      </c>
      <c r="J12" s="17" t="str">
        <f t="shared" ref="J12:J20" si="2">IF(I12="","",IF(I12&lt;0,"OVERDUE","NOT DUE"))</f>
        <v>NOT DUE</v>
      </c>
      <c r="K12" s="31"/>
      <c r="L12" s="20"/>
    </row>
    <row r="13" spans="1:12" ht="36" customHeight="1">
      <c r="A13" s="17" t="s">
        <v>2746</v>
      </c>
      <c r="B13" s="31" t="s">
        <v>2722</v>
      </c>
      <c r="C13" s="31" t="s">
        <v>2723</v>
      </c>
      <c r="D13" s="43">
        <v>8000</v>
      </c>
      <c r="E13" s="13">
        <v>41662</v>
      </c>
      <c r="F13" s="13">
        <v>44344</v>
      </c>
      <c r="G13" s="27">
        <v>36134</v>
      </c>
      <c r="H13" s="22">
        <f t="shared" si="1"/>
        <v>44786.324999999997</v>
      </c>
      <c r="I13" s="23">
        <f t="shared" si="0"/>
        <v>5215.8000000000029</v>
      </c>
      <c r="J13" s="17" t="str">
        <f t="shared" si="2"/>
        <v>NOT DUE</v>
      </c>
      <c r="K13" s="31" t="s">
        <v>2739</v>
      </c>
      <c r="L13" s="20"/>
    </row>
    <row r="14" spans="1:12" ht="36" customHeight="1">
      <c r="A14" s="17" t="s">
        <v>2747</v>
      </c>
      <c r="B14" s="31" t="s">
        <v>2724</v>
      </c>
      <c r="C14" s="31" t="s">
        <v>2725</v>
      </c>
      <c r="D14" s="43">
        <v>8000</v>
      </c>
      <c r="E14" s="13">
        <v>41662</v>
      </c>
      <c r="F14" s="13">
        <v>44344</v>
      </c>
      <c r="G14" s="27">
        <v>36134</v>
      </c>
      <c r="H14" s="22">
        <f t="shared" si="1"/>
        <v>44786.324999999997</v>
      </c>
      <c r="I14" s="23">
        <f t="shared" si="0"/>
        <v>5215.8000000000029</v>
      </c>
      <c r="J14" s="17" t="str">
        <f t="shared" si="2"/>
        <v>NOT DUE</v>
      </c>
      <c r="K14" s="31"/>
      <c r="L14" s="20"/>
    </row>
    <row r="15" spans="1:12" ht="36" customHeight="1">
      <c r="A15" s="17" t="s">
        <v>2748</v>
      </c>
      <c r="B15" s="31" t="s">
        <v>2726</v>
      </c>
      <c r="C15" s="31" t="s">
        <v>552</v>
      </c>
      <c r="D15" s="43">
        <v>4000</v>
      </c>
      <c r="E15" s="13">
        <v>41662</v>
      </c>
      <c r="F15" s="13">
        <v>44344</v>
      </c>
      <c r="G15" s="27">
        <v>36134</v>
      </c>
      <c r="H15" s="22">
        <f>IF(I15&lt;=4000,$F$5+(I15/24),"error")</f>
        <v>44619.658333333333</v>
      </c>
      <c r="I15" s="23">
        <f t="shared" si="0"/>
        <v>1215.8000000000029</v>
      </c>
      <c r="J15" s="17" t="str">
        <f t="shared" si="2"/>
        <v>NOT DUE</v>
      </c>
      <c r="K15" s="31"/>
      <c r="L15" s="20"/>
    </row>
    <row r="16" spans="1:12" ht="36" customHeight="1">
      <c r="A16" s="17" t="s">
        <v>2749</v>
      </c>
      <c r="B16" s="31" t="s">
        <v>2727</v>
      </c>
      <c r="C16" s="31" t="s">
        <v>2728</v>
      </c>
      <c r="D16" s="43">
        <v>8000</v>
      </c>
      <c r="E16" s="13">
        <v>41662</v>
      </c>
      <c r="F16" s="13">
        <v>44344</v>
      </c>
      <c r="G16" s="27">
        <v>36134</v>
      </c>
      <c r="H16" s="22">
        <f>IF(I16&lt;=8000,$F$5+(I16/24),"error")</f>
        <v>44786.324999999997</v>
      </c>
      <c r="I16" s="23">
        <f t="shared" si="0"/>
        <v>5215.8000000000029</v>
      </c>
      <c r="J16" s="17" t="str">
        <f t="shared" si="2"/>
        <v>NOT DUE</v>
      </c>
      <c r="K16" s="31"/>
      <c r="L16" s="20"/>
    </row>
    <row r="17" spans="1:12" ht="36" customHeight="1">
      <c r="A17" s="17" t="s">
        <v>2750</v>
      </c>
      <c r="B17" s="31" t="s">
        <v>2729</v>
      </c>
      <c r="C17" s="31" t="s">
        <v>2730</v>
      </c>
      <c r="D17" s="43">
        <v>2000</v>
      </c>
      <c r="E17" s="13">
        <v>41662</v>
      </c>
      <c r="F17" s="13">
        <v>44400</v>
      </c>
      <c r="G17" s="27">
        <v>36829.5</v>
      </c>
      <c r="H17" s="22">
        <f>IF(I17&lt;=2000,$F$5+(I17/24),"error")</f>
        <v>44565.304166666669</v>
      </c>
      <c r="I17" s="23">
        <f t="shared" si="0"/>
        <v>-88.69999999999709</v>
      </c>
      <c r="J17" s="17" t="str">
        <f t="shared" si="2"/>
        <v>OVERDUE</v>
      </c>
      <c r="K17" s="31"/>
      <c r="L17" s="20" t="s">
        <v>5319</v>
      </c>
    </row>
    <row r="18" spans="1:12" ht="36" customHeight="1">
      <c r="A18" s="17" t="s">
        <v>2751</v>
      </c>
      <c r="B18" s="31" t="s">
        <v>2731</v>
      </c>
      <c r="C18" s="31" t="s">
        <v>2732</v>
      </c>
      <c r="D18" s="43">
        <v>8000</v>
      </c>
      <c r="E18" s="13">
        <v>41662</v>
      </c>
      <c r="F18" s="13">
        <v>43509</v>
      </c>
      <c r="G18" s="27">
        <v>31476</v>
      </c>
      <c r="H18" s="22">
        <f t="shared" ref="H18:H20" si="3">IF(I18&lt;=8000,$F$5+(I18/24),"error")</f>
        <v>44592.241666666669</v>
      </c>
      <c r="I18" s="23">
        <f t="shared" si="0"/>
        <v>557.80000000000291</v>
      </c>
      <c r="J18" s="17" t="str">
        <f t="shared" si="2"/>
        <v>NOT DUE</v>
      </c>
      <c r="K18" s="31" t="s">
        <v>2740</v>
      </c>
      <c r="L18" s="20"/>
    </row>
    <row r="19" spans="1:12" ht="36" customHeight="1">
      <c r="A19" s="17" t="s">
        <v>2752</v>
      </c>
      <c r="B19" s="31" t="s">
        <v>2754</v>
      </c>
      <c r="C19" s="31" t="s">
        <v>2733</v>
      </c>
      <c r="D19" s="43">
        <v>8000</v>
      </c>
      <c r="E19" s="13">
        <v>41662</v>
      </c>
      <c r="F19" s="13">
        <v>43509</v>
      </c>
      <c r="G19" s="27">
        <v>31476</v>
      </c>
      <c r="H19" s="22">
        <f t="shared" si="3"/>
        <v>44592.241666666669</v>
      </c>
      <c r="I19" s="23">
        <f t="shared" si="0"/>
        <v>557.80000000000291</v>
      </c>
      <c r="J19" s="17" t="str">
        <f t="shared" si="2"/>
        <v>NOT DUE</v>
      </c>
      <c r="K19" s="31"/>
      <c r="L19" s="20"/>
    </row>
    <row r="20" spans="1:12" ht="36" customHeight="1">
      <c r="A20" s="17" t="s">
        <v>2753</v>
      </c>
      <c r="B20" s="31" t="s">
        <v>2755</v>
      </c>
      <c r="C20" s="31" t="s">
        <v>2734</v>
      </c>
      <c r="D20" s="43">
        <v>8000</v>
      </c>
      <c r="E20" s="13">
        <v>41662</v>
      </c>
      <c r="F20" s="13">
        <v>43397</v>
      </c>
      <c r="G20" s="27">
        <v>31476</v>
      </c>
      <c r="H20" s="22">
        <f t="shared" si="3"/>
        <v>44592.241666666669</v>
      </c>
      <c r="I20" s="23">
        <f t="shared" si="0"/>
        <v>557.80000000000291</v>
      </c>
      <c r="J20" s="17" t="str">
        <f t="shared" si="2"/>
        <v>NOT DUE</v>
      </c>
      <c r="K20" s="31"/>
      <c r="L20" s="20"/>
    </row>
    <row r="21" spans="1:12">
      <c r="A21"/>
      <c r="C21" s="224"/>
      <c r="D21"/>
    </row>
    <row r="22" spans="1:12">
      <c r="A22"/>
      <c r="C22" s="224"/>
      <c r="D22"/>
    </row>
    <row r="23" spans="1:12">
      <c r="A23"/>
      <c r="C23" s="224"/>
      <c r="D23"/>
    </row>
    <row r="24" spans="1:12">
      <c r="A24"/>
      <c r="B24" s="255" t="s">
        <v>5143</v>
      </c>
      <c r="C24"/>
      <c r="D24" s="255" t="s">
        <v>5144</v>
      </c>
      <c r="H24" s="255" t="s">
        <v>5145</v>
      </c>
    </row>
    <row r="25" spans="1:12">
      <c r="A25"/>
      <c r="C25"/>
      <c r="D25"/>
    </row>
    <row r="26" spans="1:12">
      <c r="A26"/>
      <c r="C26" s="374" t="s">
        <v>5303</v>
      </c>
      <c r="D26"/>
      <c r="E26" s="380" t="s">
        <v>5304</v>
      </c>
      <c r="F26" s="380"/>
      <c r="G26" s="380"/>
      <c r="I26" s="380" t="s">
        <v>5292</v>
      </c>
      <c r="J26" s="380"/>
      <c r="K26" s="380"/>
    </row>
    <row r="27" spans="1:12">
      <c r="A27"/>
      <c r="C27" s="254" t="s">
        <v>5146</v>
      </c>
      <c r="D27"/>
      <c r="E27" s="381" t="s">
        <v>5147</v>
      </c>
      <c r="F27" s="381"/>
      <c r="G27" s="381"/>
      <c r="I27" s="381" t="s">
        <v>5148</v>
      </c>
      <c r="J27" s="381"/>
      <c r="K27" s="381"/>
    </row>
  </sheetData>
  <sheetProtection selectLockedCells="1"/>
  <mergeCells count="13">
    <mergeCell ref="A1:B1"/>
    <mergeCell ref="D1:E1"/>
    <mergeCell ref="A2:B2"/>
    <mergeCell ref="D2:E2"/>
    <mergeCell ref="A3:B3"/>
    <mergeCell ref="D3:E3"/>
    <mergeCell ref="E26:G26"/>
    <mergeCell ref="I26:K26"/>
    <mergeCell ref="E27:G27"/>
    <mergeCell ref="I27:K27"/>
    <mergeCell ref="A4:B4"/>
    <mergeCell ref="D4:E4"/>
    <mergeCell ref="A5:B5"/>
  </mergeCells>
  <conditionalFormatting sqref="J8:J20">
    <cfRule type="cellIs" dxfId="20"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C00000"/>
  </sheetPr>
  <dimension ref="A1:L20"/>
  <sheetViews>
    <sheetView topLeftCell="A4" workbookViewId="0">
      <selection activeCell="F18" sqref="F1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2756</v>
      </c>
      <c r="D3" s="384" t="s">
        <v>12</v>
      </c>
      <c r="E3" s="384"/>
      <c r="F3" s="5" t="s">
        <v>3017</v>
      </c>
    </row>
    <row r="4" spans="1:12" ht="18" customHeight="1">
      <c r="A4" s="382" t="s">
        <v>77</v>
      </c>
      <c r="B4" s="382"/>
      <c r="C4" s="37"/>
      <c r="D4" s="384" t="s">
        <v>15</v>
      </c>
      <c r="E4" s="384"/>
      <c r="F4" s="27"/>
    </row>
    <row r="5" spans="1:12" ht="18" customHeight="1">
      <c r="A5" s="382" t="s">
        <v>78</v>
      </c>
      <c r="B5" s="382"/>
      <c r="C5" s="38" t="s">
        <v>2757</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3261</v>
      </c>
      <c r="B8" s="31" t="s">
        <v>2758</v>
      </c>
      <c r="C8" s="31" t="s">
        <v>2759</v>
      </c>
      <c r="D8" s="41" t="s">
        <v>4</v>
      </c>
      <c r="E8" s="13">
        <v>41565</v>
      </c>
      <c r="F8" s="13">
        <v>44553</v>
      </c>
      <c r="G8" s="155"/>
      <c r="H8" s="15">
        <f>EDATE(F8-1,1)</f>
        <v>44583</v>
      </c>
      <c r="I8" s="16">
        <f ca="1">IF(ISBLANK(H8),"",H8-DATE(YEAR(NOW()),MONTH(NOW()),DAY(NOW())))</f>
        <v>13</v>
      </c>
      <c r="J8" s="17" t="str">
        <f ca="1">IF(I8="","",IF(I8&lt;0,"OVERDUE","NOT DUE"))</f>
        <v>NOT DUE</v>
      </c>
      <c r="K8" s="31"/>
      <c r="L8" s="20"/>
    </row>
    <row r="9" spans="1:12">
      <c r="A9" s="17" t="s">
        <v>3262</v>
      </c>
      <c r="B9" s="31" t="s">
        <v>2760</v>
      </c>
      <c r="C9" s="31" t="s">
        <v>2761</v>
      </c>
      <c r="D9" s="41" t="s">
        <v>1</v>
      </c>
      <c r="E9" s="13">
        <v>41565</v>
      </c>
      <c r="F9" s="13">
        <v>44569</v>
      </c>
      <c r="G9" s="155"/>
      <c r="H9" s="15">
        <f>DATE(YEAR(F9),MONTH(F9),DAY(F9)+1)</f>
        <v>44570</v>
      </c>
      <c r="I9" s="16">
        <f ca="1">IF(ISBLANK(H9),"",H9-DATE(YEAR(NOW()),MONTH(NOW()),DAY(NOW())))</f>
        <v>0</v>
      </c>
      <c r="J9" s="17" t="str">
        <f ca="1">IF(I9="","",IF(I9&lt;0,"OVERDUE","NOT DUE"))</f>
        <v>NOT DUE</v>
      </c>
      <c r="K9" s="31"/>
      <c r="L9" s="20"/>
    </row>
    <row r="10" spans="1:12" ht="25.5">
      <c r="A10" s="17" t="s">
        <v>3263</v>
      </c>
      <c r="B10" s="31" t="s">
        <v>2762</v>
      </c>
      <c r="C10" s="31" t="s">
        <v>2763</v>
      </c>
      <c r="D10" s="41" t="s">
        <v>4</v>
      </c>
      <c r="E10" s="13">
        <v>41565</v>
      </c>
      <c r="F10" s="13">
        <v>44553</v>
      </c>
      <c r="G10" s="155"/>
      <c r="H10" s="15">
        <f>EDATE(F10-1,1)</f>
        <v>44583</v>
      </c>
      <c r="I10" s="16">
        <f ca="1">IF(ISBLANK(H10),"",H10-DATE(YEAR(NOW()),MONTH(NOW()),DAY(NOW())))</f>
        <v>13</v>
      </c>
      <c r="J10" s="17" t="str">
        <f ca="1">IF(I10="","",IF(I10&lt;0,"OVERDUE","NOT DUE"))</f>
        <v>NOT DUE</v>
      </c>
      <c r="K10" s="31"/>
      <c r="L10" s="20"/>
    </row>
    <row r="11" spans="1:12" ht="38.25">
      <c r="A11" s="17" t="s">
        <v>3264</v>
      </c>
      <c r="B11" s="31" t="s">
        <v>2764</v>
      </c>
      <c r="C11" s="31" t="s">
        <v>2765</v>
      </c>
      <c r="D11" s="41" t="s">
        <v>2766</v>
      </c>
      <c r="E11" s="13">
        <v>41565</v>
      </c>
      <c r="F11" s="13">
        <v>43473</v>
      </c>
      <c r="G11" s="155"/>
      <c r="H11" s="15">
        <f>F11+1825</f>
        <v>45298</v>
      </c>
      <c r="I11" s="16">
        <f ca="1">IF(ISBLANK(H11),"",H11-DATE(YEAR(NOW()),MONTH(NOW()),DAY(NOW())))</f>
        <v>728</v>
      </c>
      <c r="J11" s="17" t="str">
        <f ca="1">IF(I11="","",IF(I11&lt;0,"OVERDUE","NOT DUE"))</f>
        <v>NOT DUE</v>
      </c>
      <c r="K11" s="31"/>
      <c r="L11" s="20"/>
    </row>
    <row r="13" spans="1:12" ht="25.5" customHeight="1">
      <c r="B13" s="246" t="s">
        <v>5260</v>
      </c>
      <c r="C13" s="246"/>
      <c r="D13" s="245"/>
    </row>
    <row r="14" spans="1:12">
      <c r="A14"/>
      <c r="C14" s="224"/>
      <c r="D14"/>
    </row>
    <row r="15" spans="1:12">
      <c r="A15"/>
      <c r="C15" s="224"/>
      <c r="D15"/>
    </row>
    <row r="16" spans="1:12">
      <c r="A16"/>
      <c r="C16" s="224"/>
      <c r="D16"/>
    </row>
    <row r="17" spans="1:11">
      <c r="A17"/>
      <c r="B17" s="255" t="s">
        <v>5143</v>
      </c>
      <c r="C17"/>
      <c r="D17" s="255" t="s">
        <v>5144</v>
      </c>
      <c r="H17" s="255" t="s">
        <v>5145</v>
      </c>
    </row>
    <row r="18" spans="1:11">
      <c r="A18"/>
      <c r="C18"/>
      <c r="D18"/>
    </row>
    <row r="19" spans="1:11">
      <c r="A19"/>
      <c r="C19" s="256" t="s">
        <v>5263</v>
      </c>
      <c r="D19"/>
      <c r="E19" s="380" t="s">
        <v>5304</v>
      </c>
      <c r="F19" s="380"/>
      <c r="G19" s="380"/>
      <c r="I19" s="380" t="s">
        <v>5292</v>
      </c>
      <c r="J19" s="380"/>
      <c r="K19" s="380"/>
    </row>
    <row r="20" spans="1:11">
      <c r="A20"/>
      <c r="C20" s="254" t="s">
        <v>5146</v>
      </c>
      <c r="D20"/>
      <c r="E20" s="381" t="s">
        <v>5147</v>
      </c>
      <c r="F20" s="381"/>
      <c r="G20" s="381"/>
      <c r="I20" s="381" t="s">
        <v>5148</v>
      </c>
      <c r="J20" s="381"/>
      <c r="K20" s="381"/>
    </row>
  </sheetData>
  <sheetProtection selectLockedCells="1"/>
  <mergeCells count="13">
    <mergeCell ref="A1:B1"/>
    <mergeCell ref="D1:E1"/>
    <mergeCell ref="A2:B2"/>
    <mergeCell ref="D2:E2"/>
    <mergeCell ref="A3:B3"/>
    <mergeCell ref="D3:E3"/>
    <mergeCell ref="E19:G19"/>
    <mergeCell ref="I19:K19"/>
    <mergeCell ref="E20:G20"/>
    <mergeCell ref="I20:K20"/>
    <mergeCell ref="A4:B4"/>
    <mergeCell ref="D4:E4"/>
    <mergeCell ref="A5:B5"/>
  </mergeCells>
  <conditionalFormatting sqref="J8:J11">
    <cfRule type="cellIs" dxfId="19"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C00000"/>
  </sheetPr>
  <dimension ref="A1:L17"/>
  <sheetViews>
    <sheetView topLeftCell="B1" workbookViewId="0">
      <selection activeCell="L9" sqref="L9"/>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2770</v>
      </c>
      <c r="D3" s="384" t="s">
        <v>12</v>
      </c>
      <c r="E3" s="384"/>
      <c r="F3" s="5" t="s">
        <v>3075</v>
      </c>
    </row>
    <row r="4" spans="1:12" ht="18" customHeight="1">
      <c r="A4" s="382" t="s">
        <v>77</v>
      </c>
      <c r="B4" s="382"/>
      <c r="C4" s="37" t="s">
        <v>2771</v>
      </c>
      <c r="D4" s="384" t="s">
        <v>15</v>
      </c>
      <c r="E4" s="384"/>
      <c r="F4" s="27"/>
    </row>
    <row r="5" spans="1:12" ht="18" customHeight="1">
      <c r="A5" s="382" t="s">
        <v>78</v>
      </c>
      <c r="B5" s="382"/>
      <c r="C5" s="38" t="s">
        <v>2772</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3258</v>
      </c>
      <c r="B8" s="31" t="s">
        <v>2767</v>
      </c>
      <c r="C8" s="31" t="s">
        <v>552</v>
      </c>
      <c r="D8" s="41" t="s">
        <v>4467</v>
      </c>
      <c r="E8" s="13">
        <v>41662</v>
      </c>
      <c r="F8" s="13">
        <v>44568</v>
      </c>
      <c r="G8" s="155"/>
      <c r="H8" s="15">
        <f>DATE(YEAR(F8),MONTH(F8),DAY(F8)+3)</f>
        <v>44571</v>
      </c>
      <c r="I8" s="16">
        <f ca="1">IF(ISBLANK(H8),"",H8-DATE(YEAR(NOW()),MONTH(NOW()),DAY(NOW())))</f>
        <v>1</v>
      </c>
      <c r="J8" s="17" t="str">
        <f ca="1">IF(I8="","",IF(I8&lt;0,"OVERDUE","NOT DUE"))</f>
        <v>NOT DUE</v>
      </c>
      <c r="K8" s="31"/>
      <c r="L8" s="131"/>
    </row>
    <row r="9" spans="1:12">
      <c r="A9" s="17" t="s">
        <v>3259</v>
      </c>
      <c r="B9" s="31" t="s">
        <v>2768</v>
      </c>
      <c r="C9" s="31" t="s">
        <v>37</v>
      </c>
      <c r="D9" s="41" t="s">
        <v>871</v>
      </c>
      <c r="E9" s="13">
        <v>41662</v>
      </c>
      <c r="F9" s="13">
        <v>44414</v>
      </c>
      <c r="G9" s="155"/>
      <c r="H9" s="15">
        <f>DATE(YEAR(F9),MONTH(F9)+6,DAY(F9)-1)</f>
        <v>44597</v>
      </c>
      <c r="I9" s="16">
        <f ca="1">IF(ISBLANK(H9),"",H9-DATE(YEAR(NOW()),MONTH(NOW()),DAY(NOW())))</f>
        <v>27</v>
      </c>
      <c r="J9" s="17" t="str">
        <f ca="1">IF(I9="","",IF(I9&lt;0,"OVERDUE","NOT DUE"))</f>
        <v>NOT DUE</v>
      </c>
      <c r="K9" s="31"/>
      <c r="L9" s="20"/>
    </row>
    <row r="10" spans="1:12">
      <c r="A10" s="17" t="s">
        <v>3260</v>
      </c>
      <c r="B10" s="31" t="s">
        <v>2769</v>
      </c>
      <c r="C10" s="31" t="s">
        <v>552</v>
      </c>
      <c r="D10" s="41" t="s">
        <v>4</v>
      </c>
      <c r="E10" s="13">
        <v>41662</v>
      </c>
      <c r="F10" s="13">
        <v>44559</v>
      </c>
      <c r="G10" s="155"/>
      <c r="H10" s="15">
        <f>EDATE(F10-1,1)</f>
        <v>44589</v>
      </c>
      <c r="I10" s="16">
        <f ca="1">IF(ISBLANK(H10),"",H10-DATE(YEAR(NOW()),MONTH(NOW()),DAY(NOW())))</f>
        <v>19</v>
      </c>
      <c r="J10" s="17" t="str">
        <f ca="1">IF(I10="","",IF(I10&lt;0,"OVERDUE","NOT DUE"))</f>
        <v>NOT DUE</v>
      </c>
      <c r="K10" s="31"/>
      <c r="L10" s="20"/>
    </row>
    <row r="11" spans="1:12">
      <c r="A11"/>
      <c r="C11" s="224"/>
      <c r="D11"/>
    </row>
    <row r="12" spans="1:12">
      <c r="A12"/>
      <c r="C12" s="224"/>
      <c r="D12"/>
    </row>
    <row r="13" spans="1:12">
      <c r="A13"/>
      <c r="C13" s="224"/>
      <c r="D13"/>
    </row>
    <row r="14" spans="1:12">
      <c r="A14"/>
      <c r="B14" s="255" t="s">
        <v>5143</v>
      </c>
      <c r="C14"/>
      <c r="D14" s="255" t="s">
        <v>5144</v>
      </c>
      <c r="H14" s="255" t="s">
        <v>5145</v>
      </c>
    </row>
    <row r="15" spans="1:12">
      <c r="A15"/>
      <c r="C15"/>
      <c r="D15"/>
    </row>
    <row r="16" spans="1:12">
      <c r="A16"/>
      <c r="C16" s="374" t="s">
        <v>5303</v>
      </c>
      <c r="D16"/>
      <c r="E16" s="380" t="s">
        <v>5304</v>
      </c>
      <c r="F16" s="380"/>
      <c r="G16" s="380"/>
      <c r="I16" s="380" t="s">
        <v>5293</v>
      </c>
      <c r="J16" s="380"/>
      <c r="K16" s="380"/>
    </row>
    <row r="17" spans="1:11">
      <c r="A17"/>
      <c r="C17" s="254" t="s">
        <v>5146</v>
      </c>
      <c r="D17"/>
      <c r="E17" s="381" t="s">
        <v>5147</v>
      </c>
      <c r="F17" s="381"/>
      <c r="G17" s="381"/>
      <c r="I17" s="381" t="s">
        <v>5148</v>
      </c>
      <c r="J17" s="381"/>
      <c r="K17" s="381"/>
    </row>
  </sheetData>
  <sheetProtection selectLockedCells="1"/>
  <mergeCells count="13">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18"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C00000"/>
  </sheetPr>
  <dimension ref="A1:L21"/>
  <sheetViews>
    <sheetView topLeftCell="B13" workbookViewId="0">
      <selection activeCell="L14" sqref="L1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2773</v>
      </c>
      <c r="D3" s="384" t="s">
        <v>12</v>
      </c>
      <c r="E3" s="384"/>
      <c r="F3" s="5" t="s">
        <v>3076</v>
      </c>
    </row>
    <row r="4" spans="1:12" ht="18" customHeight="1">
      <c r="A4" s="382" t="s">
        <v>77</v>
      </c>
      <c r="B4" s="382"/>
      <c r="C4" s="37" t="s">
        <v>2784</v>
      </c>
      <c r="D4" s="384" t="s">
        <v>15</v>
      </c>
      <c r="E4" s="384"/>
      <c r="F4" s="27"/>
    </row>
    <row r="5" spans="1:12" ht="18" customHeight="1">
      <c r="A5" s="382" t="s">
        <v>78</v>
      </c>
      <c r="B5" s="382"/>
      <c r="C5" s="38" t="s">
        <v>2785</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3252</v>
      </c>
      <c r="B8" s="31" t="s">
        <v>2810</v>
      </c>
      <c r="C8" s="31" t="s">
        <v>552</v>
      </c>
      <c r="D8" s="41" t="s">
        <v>2781</v>
      </c>
      <c r="E8" s="13">
        <v>41662</v>
      </c>
      <c r="F8" s="13">
        <v>44569</v>
      </c>
      <c r="G8" s="155"/>
      <c r="H8" s="15">
        <f>DATE(YEAR(F8),MONTH(F8),DAY(F8)+14)</f>
        <v>44583</v>
      </c>
      <c r="I8" s="16">
        <f t="shared" ref="I8:I14" ca="1" si="0">IF(ISBLANK(H8),"",H8-DATE(YEAR(NOW()),MONTH(NOW()),DAY(NOW())))</f>
        <v>13</v>
      </c>
      <c r="J8" s="17" t="str">
        <f t="shared" ref="J8:J14" ca="1" si="1">IF(I8="","",IF(I8&lt;0,"OVERDUE","NOT DUE"))</f>
        <v>NOT DUE</v>
      </c>
      <c r="K8" s="31"/>
      <c r="L8" s="20"/>
    </row>
    <row r="9" spans="1:12" ht="36" customHeight="1">
      <c r="A9" s="17" t="s">
        <v>3253</v>
      </c>
      <c r="B9" s="31" t="s">
        <v>2774</v>
      </c>
      <c r="C9" s="31" t="s">
        <v>552</v>
      </c>
      <c r="D9" s="41" t="s">
        <v>0</v>
      </c>
      <c r="E9" s="13">
        <v>41662</v>
      </c>
      <c r="F9" s="13">
        <v>44487</v>
      </c>
      <c r="G9" s="155"/>
      <c r="H9" s="15">
        <f>DATE(YEAR(F9),MONTH(F9)+3,DAY(F9)-1)</f>
        <v>44578</v>
      </c>
      <c r="I9" s="16">
        <f t="shared" ca="1" si="0"/>
        <v>8</v>
      </c>
      <c r="J9" s="17" t="str">
        <f t="shared" ca="1" si="1"/>
        <v>NOT DUE</v>
      </c>
      <c r="K9" s="31"/>
      <c r="L9" s="20"/>
    </row>
    <row r="10" spans="1:12" ht="36" customHeight="1">
      <c r="A10" s="17" t="s">
        <v>3254</v>
      </c>
      <c r="B10" s="31" t="s">
        <v>2811</v>
      </c>
      <c r="C10" s="31" t="s">
        <v>2812</v>
      </c>
      <c r="D10" s="41" t="s">
        <v>0</v>
      </c>
      <c r="E10" s="13">
        <v>41662</v>
      </c>
      <c r="F10" s="13">
        <v>44487</v>
      </c>
      <c r="G10" s="155"/>
      <c r="H10" s="15">
        <f>DATE(YEAR(F10),MONTH(F10)+3,DAY(F10)-1)</f>
        <v>44578</v>
      </c>
      <c r="I10" s="16">
        <f t="shared" ca="1" si="0"/>
        <v>8</v>
      </c>
      <c r="J10" s="17" t="str">
        <f t="shared" ca="1" si="1"/>
        <v>NOT DUE</v>
      </c>
      <c r="K10" s="31" t="s">
        <v>2782</v>
      </c>
      <c r="L10" s="20"/>
    </row>
    <row r="11" spans="1:12" ht="36" customHeight="1">
      <c r="A11" s="17" t="s">
        <v>3255</v>
      </c>
      <c r="B11" s="31" t="s">
        <v>2775</v>
      </c>
      <c r="C11" s="31" t="s">
        <v>2776</v>
      </c>
      <c r="D11" s="41" t="s">
        <v>0</v>
      </c>
      <c r="E11" s="13">
        <v>41662</v>
      </c>
      <c r="F11" s="13">
        <v>44487</v>
      </c>
      <c r="G11" s="155"/>
      <c r="H11" s="15">
        <f>DATE(YEAR(F11),MONTH(F11)+3,DAY(F11)-1)</f>
        <v>44578</v>
      </c>
      <c r="I11" s="16">
        <f t="shared" ca="1" si="0"/>
        <v>8</v>
      </c>
      <c r="J11" s="17" t="str">
        <f t="shared" ca="1" si="1"/>
        <v>NOT DUE</v>
      </c>
      <c r="K11" s="31"/>
      <c r="L11" s="20"/>
    </row>
    <row r="12" spans="1:12" ht="36" customHeight="1">
      <c r="A12" s="17" t="s">
        <v>3256</v>
      </c>
      <c r="B12" s="31" t="s">
        <v>2777</v>
      </c>
      <c r="C12" s="31" t="s">
        <v>2778</v>
      </c>
      <c r="D12" s="41" t="s">
        <v>0</v>
      </c>
      <c r="E12" s="13">
        <v>41662</v>
      </c>
      <c r="F12" s="13">
        <v>44487</v>
      </c>
      <c r="G12" s="155"/>
      <c r="H12" s="15">
        <f>DATE(YEAR(F12),MONTH(F12)+3,DAY(F12)-1)</f>
        <v>44578</v>
      </c>
      <c r="I12" s="16">
        <f t="shared" ca="1" si="0"/>
        <v>8</v>
      </c>
      <c r="J12" s="17" t="str">
        <f t="shared" ca="1" si="1"/>
        <v>NOT DUE</v>
      </c>
      <c r="K12" s="31"/>
      <c r="L12" s="20"/>
    </row>
    <row r="13" spans="1:12" ht="36" customHeight="1">
      <c r="A13" s="17" t="s">
        <v>3257</v>
      </c>
      <c r="B13" s="31" t="s">
        <v>2779</v>
      </c>
      <c r="C13" s="31" t="s">
        <v>2780</v>
      </c>
      <c r="D13" s="41" t="s">
        <v>1</v>
      </c>
      <c r="E13" s="13">
        <v>41662</v>
      </c>
      <c r="F13" s="13">
        <f>'CMP01 Main Air Compressor No.1'!F33</f>
        <v>44570</v>
      </c>
      <c r="G13" s="155"/>
      <c r="H13" s="15">
        <f>DATE(YEAR(F13),MONTH(F13),DAY(F13)+1)</f>
        <v>44571</v>
      </c>
      <c r="I13" s="16">
        <f t="shared" ca="1" si="0"/>
        <v>1</v>
      </c>
      <c r="J13" s="17" t="str">
        <f t="shared" ca="1" si="1"/>
        <v>NOT DUE</v>
      </c>
      <c r="K13" s="31" t="s">
        <v>2783</v>
      </c>
      <c r="L13" s="125"/>
    </row>
    <row r="14" spans="1:12" ht="36" customHeight="1">
      <c r="A14" s="17" t="s">
        <v>5142</v>
      </c>
      <c r="B14" s="31" t="s">
        <v>5125</v>
      </c>
      <c r="C14" s="31" t="s">
        <v>2812</v>
      </c>
      <c r="D14" s="41" t="s">
        <v>3</v>
      </c>
      <c r="E14" s="13">
        <v>41662</v>
      </c>
      <c r="F14" s="13">
        <v>44379</v>
      </c>
      <c r="G14" s="155"/>
      <c r="H14" s="15">
        <f>DATE(YEAR(F14),MONTH(F14)+6,DAY(F14)-1)</f>
        <v>44562</v>
      </c>
      <c r="I14" s="16">
        <f t="shared" ca="1" si="0"/>
        <v>-8</v>
      </c>
      <c r="J14" s="17" t="str">
        <f t="shared" ca="1" si="1"/>
        <v>OVERDUE</v>
      </c>
      <c r="K14" s="31"/>
      <c r="L14" s="20" t="s">
        <v>5319</v>
      </c>
    </row>
    <row r="15" spans="1:12" ht="15" customHeight="1">
      <c r="A15"/>
      <c r="C15" s="224"/>
      <c r="D15"/>
    </row>
    <row r="16" spans="1:12">
      <c r="A16"/>
      <c r="C16" s="224"/>
      <c r="D16"/>
    </row>
    <row r="17" spans="1:11">
      <c r="A17"/>
      <c r="C17" s="224"/>
      <c r="D17"/>
    </row>
    <row r="18" spans="1:11">
      <c r="A18"/>
      <c r="B18" s="255" t="s">
        <v>5143</v>
      </c>
      <c r="C18"/>
      <c r="D18" s="255" t="s">
        <v>5144</v>
      </c>
      <c r="H18" s="255" t="s">
        <v>5145</v>
      </c>
    </row>
    <row r="19" spans="1:11">
      <c r="A19"/>
      <c r="C19"/>
      <c r="D19"/>
    </row>
    <row r="20" spans="1:11">
      <c r="A20"/>
      <c r="C20" s="374" t="s">
        <v>5303</v>
      </c>
      <c r="D20"/>
      <c r="E20" s="380" t="s">
        <v>5304</v>
      </c>
      <c r="F20" s="380"/>
      <c r="G20" s="380"/>
      <c r="I20" s="380" t="s">
        <v>5293</v>
      </c>
      <c r="J20" s="380"/>
      <c r="K20" s="380"/>
    </row>
    <row r="21" spans="1:11">
      <c r="A21"/>
      <c r="C21" s="254" t="s">
        <v>5146</v>
      </c>
      <c r="D21"/>
      <c r="E21" s="381" t="s">
        <v>5147</v>
      </c>
      <c r="F21" s="381"/>
      <c r="G21" s="381"/>
      <c r="I21" s="381" t="s">
        <v>5148</v>
      </c>
      <c r="J21" s="381"/>
      <c r="K21" s="381"/>
    </row>
  </sheetData>
  <sheetProtection selectLockedCells="1"/>
  <mergeCells count="13">
    <mergeCell ref="A1:B1"/>
    <mergeCell ref="D1:E1"/>
    <mergeCell ref="A2:B2"/>
    <mergeCell ref="D2:E2"/>
    <mergeCell ref="A3:B3"/>
    <mergeCell ref="D3:E3"/>
    <mergeCell ref="E20:G20"/>
    <mergeCell ref="I20:K20"/>
    <mergeCell ref="E21:G21"/>
    <mergeCell ref="I21:K21"/>
    <mergeCell ref="A4:B4"/>
    <mergeCell ref="D4:E4"/>
    <mergeCell ref="A5:B5"/>
  </mergeCells>
  <phoneticPr fontId="39" type="noConversion"/>
  <conditionalFormatting sqref="J8:J13">
    <cfRule type="cellIs" dxfId="17" priority="2" operator="equal">
      <formula>"overdue"</formula>
    </cfRule>
  </conditionalFormatting>
  <conditionalFormatting sqref="J14">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4:BC29"/>
  <sheetViews>
    <sheetView topLeftCell="AG1" zoomScale="85" zoomScaleNormal="85" workbookViewId="0">
      <selection activeCell="AR34" sqref="AR34"/>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0" max="40" width="3.28515625" customWidth="1"/>
    <col min="44" max="44" width="15.140625" customWidth="1"/>
    <col min="48" max="48" width="2.7109375" customWidth="1"/>
  </cols>
  <sheetData>
    <row r="4" spans="1:55" ht="15.75" thickBot="1">
      <c r="A4" s="70" t="s">
        <v>4486</v>
      </c>
    </row>
    <row r="5" spans="1:55" ht="15" customHeight="1">
      <c r="A5" s="401" t="s">
        <v>2974</v>
      </c>
      <c r="B5" s="413" t="s">
        <v>2975</v>
      </c>
      <c r="C5" s="413"/>
      <c r="D5" s="413"/>
      <c r="E5" s="413"/>
      <c r="F5" s="413"/>
      <c r="G5" s="414"/>
      <c r="I5" s="401" t="s">
        <v>2974</v>
      </c>
      <c r="J5" s="403" t="s">
        <v>2976</v>
      </c>
      <c r="K5" s="404"/>
      <c r="L5" s="404"/>
      <c r="M5" s="404"/>
      <c r="N5" s="404"/>
      <c r="O5" s="405"/>
      <c r="Q5" s="401" t="s">
        <v>2974</v>
      </c>
      <c r="R5" s="413" t="s">
        <v>2977</v>
      </c>
      <c r="S5" s="413"/>
      <c r="T5" s="413"/>
      <c r="U5" s="413"/>
      <c r="V5" s="413"/>
      <c r="W5" s="414"/>
      <c r="Y5" s="401" t="s">
        <v>2974</v>
      </c>
      <c r="Z5" s="403" t="s">
        <v>2978</v>
      </c>
      <c r="AA5" s="404"/>
      <c r="AB5" s="404"/>
      <c r="AC5" s="404"/>
      <c r="AD5" s="404"/>
      <c r="AE5" s="405"/>
      <c r="AG5" s="401" t="s">
        <v>2974</v>
      </c>
      <c r="AH5" s="403" t="s">
        <v>2987</v>
      </c>
      <c r="AI5" s="404"/>
      <c r="AJ5" s="404"/>
      <c r="AK5" s="404"/>
      <c r="AL5" s="404"/>
      <c r="AM5" s="405"/>
      <c r="AO5" s="401" t="s">
        <v>2974</v>
      </c>
      <c r="AP5" s="403" t="s">
        <v>5188</v>
      </c>
      <c r="AQ5" s="404"/>
      <c r="AR5" s="404"/>
      <c r="AS5" s="404"/>
      <c r="AT5" s="404"/>
      <c r="AU5" s="405"/>
      <c r="AW5" s="401" t="s">
        <v>2974</v>
      </c>
      <c r="AX5" s="403" t="s">
        <v>5297</v>
      </c>
      <c r="AY5" s="404"/>
      <c r="AZ5" s="404"/>
      <c r="BA5" s="404"/>
      <c r="BB5" s="404"/>
      <c r="BC5" s="405"/>
    </row>
    <row r="6" spans="1:55" ht="64.5">
      <c r="A6" s="402"/>
      <c r="B6" s="71" t="s">
        <v>2979</v>
      </c>
      <c r="C6" s="72" t="s">
        <v>2980</v>
      </c>
      <c r="D6" s="73" t="s">
        <v>2981</v>
      </c>
      <c r="E6" s="74" t="s">
        <v>2982</v>
      </c>
      <c r="F6" s="75" t="s">
        <v>2983</v>
      </c>
      <c r="G6" s="76" t="s">
        <v>2984</v>
      </c>
      <c r="I6" s="402"/>
      <c r="J6" s="71" t="s">
        <v>2979</v>
      </c>
      <c r="K6" s="72" t="s">
        <v>2980</v>
      </c>
      <c r="L6" s="73" t="s">
        <v>2981</v>
      </c>
      <c r="M6" s="74" t="s">
        <v>2982</v>
      </c>
      <c r="N6" s="75" t="s">
        <v>2983</v>
      </c>
      <c r="O6" s="76" t="s">
        <v>2984</v>
      </c>
      <c r="Q6" s="402"/>
      <c r="R6" s="71" t="s">
        <v>2979</v>
      </c>
      <c r="S6" s="77" t="s">
        <v>2980</v>
      </c>
      <c r="T6" s="73" t="s">
        <v>2981</v>
      </c>
      <c r="U6" s="74" t="s">
        <v>2982</v>
      </c>
      <c r="V6" s="75" t="s">
        <v>2983</v>
      </c>
      <c r="W6" s="76" t="s">
        <v>2984</v>
      </c>
      <c r="Y6" s="402"/>
      <c r="Z6" s="71" t="s">
        <v>2979</v>
      </c>
      <c r="AA6" s="78" t="s">
        <v>2980</v>
      </c>
      <c r="AB6" s="79" t="s">
        <v>2981</v>
      </c>
      <c r="AC6" s="74" t="s">
        <v>2982</v>
      </c>
      <c r="AD6" s="80" t="s">
        <v>2983</v>
      </c>
      <c r="AE6" s="81" t="s">
        <v>2984</v>
      </c>
      <c r="AG6" s="402"/>
      <c r="AH6" s="71" t="s">
        <v>2979</v>
      </c>
      <c r="AI6" s="78" t="s">
        <v>2980</v>
      </c>
      <c r="AJ6" s="79" t="s">
        <v>2981</v>
      </c>
      <c r="AK6" s="74" t="s">
        <v>2982</v>
      </c>
      <c r="AL6" s="80" t="s">
        <v>2983</v>
      </c>
      <c r="AM6" s="81" t="s">
        <v>2984</v>
      </c>
      <c r="AO6" s="402"/>
      <c r="AP6" s="71" t="s">
        <v>2979</v>
      </c>
      <c r="AQ6" s="78" t="s">
        <v>2980</v>
      </c>
      <c r="AR6" s="79" t="s">
        <v>2981</v>
      </c>
      <c r="AS6" s="74" t="s">
        <v>2982</v>
      </c>
      <c r="AT6" s="80" t="s">
        <v>2983</v>
      </c>
      <c r="AU6" s="81" t="s">
        <v>2984</v>
      </c>
      <c r="AW6" s="402"/>
      <c r="AX6" s="71" t="s">
        <v>2979</v>
      </c>
      <c r="AY6" s="78" t="s">
        <v>2980</v>
      </c>
      <c r="AZ6" s="79" t="s">
        <v>2981</v>
      </c>
      <c r="BA6" s="74" t="s">
        <v>2982</v>
      </c>
      <c r="BB6" s="80" t="s">
        <v>2983</v>
      </c>
      <c r="BC6" s="81" t="s">
        <v>2984</v>
      </c>
    </row>
    <row r="7" spans="1:55" ht="17.25" customHeight="1">
      <c r="A7" s="82">
        <v>1</v>
      </c>
      <c r="B7" s="83">
        <v>7</v>
      </c>
      <c r="C7" s="84">
        <v>0</v>
      </c>
      <c r="D7" s="84" t="s">
        <v>4473</v>
      </c>
      <c r="E7" s="86">
        <v>10160</v>
      </c>
      <c r="F7" s="85">
        <v>1</v>
      </c>
      <c r="G7" s="86">
        <v>10160</v>
      </c>
      <c r="I7" s="82">
        <v>1</v>
      </c>
      <c r="J7" s="87">
        <v>3</v>
      </c>
      <c r="K7" s="85">
        <v>11723</v>
      </c>
      <c r="L7" s="84" t="s">
        <v>4477</v>
      </c>
      <c r="M7" s="85">
        <v>16547</v>
      </c>
      <c r="N7" s="83">
        <v>7</v>
      </c>
      <c r="O7" s="86">
        <f>M7-G7</f>
        <v>6387</v>
      </c>
      <c r="Q7" s="82">
        <v>1</v>
      </c>
      <c r="R7" s="87">
        <v>5</v>
      </c>
      <c r="S7" s="88">
        <v>11723</v>
      </c>
      <c r="T7" s="84" t="s">
        <v>4481</v>
      </c>
      <c r="U7" s="85">
        <v>22424</v>
      </c>
      <c r="V7" s="87">
        <v>3</v>
      </c>
      <c r="W7" s="86">
        <f t="shared" ref="W7:W12" si="0">U7-M7</f>
        <v>5877</v>
      </c>
      <c r="Y7" s="82">
        <v>1</v>
      </c>
      <c r="Z7" s="87">
        <v>8</v>
      </c>
      <c r="AA7" s="85">
        <v>12393</v>
      </c>
      <c r="AB7" s="84" t="s">
        <v>4981</v>
      </c>
      <c r="AC7" s="85">
        <v>28984</v>
      </c>
      <c r="AD7" s="85">
        <v>5</v>
      </c>
      <c r="AE7" s="86">
        <v>6560</v>
      </c>
      <c r="AG7" s="82">
        <v>1</v>
      </c>
      <c r="AH7" s="87">
        <v>9</v>
      </c>
      <c r="AI7" s="85">
        <v>17740</v>
      </c>
      <c r="AJ7" s="84" t="s">
        <v>5132</v>
      </c>
      <c r="AK7" s="85">
        <v>35389</v>
      </c>
      <c r="AL7" s="85">
        <v>8</v>
      </c>
      <c r="AM7" s="86">
        <v>5705</v>
      </c>
      <c r="AO7" s="82">
        <v>1</v>
      </c>
      <c r="AP7" s="87">
        <v>7</v>
      </c>
      <c r="AQ7" s="85">
        <v>24931</v>
      </c>
      <c r="AR7" s="118">
        <v>44350</v>
      </c>
      <c r="AS7" s="85">
        <v>41134</v>
      </c>
      <c r="AT7" s="85">
        <v>9</v>
      </c>
      <c r="AU7" s="86">
        <v>5745</v>
      </c>
      <c r="AW7" s="82">
        <v>1</v>
      </c>
      <c r="AX7" s="87"/>
      <c r="AY7" s="85"/>
      <c r="AZ7" s="118"/>
      <c r="BA7" s="85"/>
      <c r="BB7" s="85"/>
      <c r="BC7" s="86"/>
    </row>
    <row r="8" spans="1:55" ht="17.25" customHeight="1">
      <c r="A8" s="82">
        <v>2</v>
      </c>
      <c r="B8" s="83">
        <v>9</v>
      </c>
      <c r="C8" s="84">
        <v>0</v>
      </c>
      <c r="D8" s="84" t="s">
        <v>4474</v>
      </c>
      <c r="E8" s="86">
        <v>10948</v>
      </c>
      <c r="F8" s="85">
        <v>2</v>
      </c>
      <c r="G8" s="86">
        <v>10948</v>
      </c>
      <c r="I8" s="82">
        <v>2</v>
      </c>
      <c r="J8" s="87">
        <v>4</v>
      </c>
      <c r="K8" s="85">
        <v>11723</v>
      </c>
      <c r="L8" s="84" t="s">
        <v>4477</v>
      </c>
      <c r="M8" s="85">
        <v>16547</v>
      </c>
      <c r="N8" s="83">
        <v>9</v>
      </c>
      <c r="O8" s="86">
        <f>M8-G8</f>
        <v>5599</v>
      </c>
      <c r="Q8" s="82">
        <v>2</v>
      </c>
      <c r="R8" s="87">
        <v>2</v>
      </c>
      <c r="S8" s="88">
        <v>17054</v>
      </c>
      <c r="T8" s="84" t="s">
        <v>4482</v>
      </c>
      <c r="U8" s="85">
        <v>22424</v>
      </c>
      <c r="V8" s="87">
        <v>4</v>
      </c>
      <c r="W8" s="86">
        <f t="shared" si="0"/>
        <v>5877</v>
      </c>
      <c r="Y8" s="82">
        <v>2</v>
      </c>
      <c r="Z8" s="87">
        <v>9</v>
      </c>
      <c r="AA8" s="85">
        <v>11864</v>
      </c>
      <c r="AB8" s="118" t="s">
        <v>4501</v>
      </c>
      <c r="AC8" s="85">
        <v>28365</v>
      </c>
      <c r="AD8" s="85">
        <v>2</v>
      </c>
      <c r="AE8" s="86">
        <v>5941</v>
      </c>
      <c r="AG8" s="82">
        <v>2</v>
      </c>
      <c r="AH8" s="87">
        <v>7</v>
      </c>
      <c r="AI8" s="85">
        <v>19165</v>
      </c>
      <c r="AJ8" s="118" t="s">
        <v>5123</v>
      </c>
      <c r="AK8" s="85">
        <v>34240</v>
      </c>
      <c r="AL8" s="85">
        <v>9</v>
      </c>
      <c r="AM8" s="86">
        <v>5876</v>
      </c>
      <c r="AO8" s="82">
        <v>2</v>
      </c>
      <c r="AP8" s="87">
        <v>6</v>
      </c>
      <c r="AQ8" s="85">
        <v>23476</v>
      </c>
      <c r="AR8" s="118" t="s">
        <v>5191</v>
      </c>
      <c r="AS8" s="85">
        <v>40006</v>
      </c>
      <c r="AT8" s="85">
        <v>7</v>
      </c>
      <c r="AU8" s="86">
        <v>5766</v>
      </c>
      <c r="AW8" s="82">
        <v>2</v>
      </c>
      <c r="AX8" s="87"/>
      <c r="AY8" s="85"/>
      <c r="AZ8" s="118"/>
      <c r="BA8" s="85"/>
      <c r="BB8" s="85"/>
      <c r="BC8" s="86"/>
    </row>
    <row r="9" spans="1:55" ht="17.25" customHeight="1">
      <c r="A9" s="82">
        <v>3</v>
      </c>
      <c r="B9" s="83">
        <v>1</v>
      </c>
      <c r="C9" s="85">
        <v>10160</v>
      </c>
      <c r="D9" s="83" t="s">
        <v>4475</v>
      </c>
      <c r="E9" s="86">
        <v>11723</v>
      </c>
      <c r="F9" s="85">
        <v>3</v>
      </c>
      <c r="G9" s="86">
        <v>11723</v>
      </c>
      <c r="I9" s="82">
        <v>3</v>
      </c>
      <c r="J9" s="87">
        <v>9</v>
      </c>
      <c r="K9" s="85">
        <v>5599</v>
      </c>
      <c r="L9" s="84" t="s">
        <v>4478</v>
      </c>
      <c r="M9" s="85">
        <v>17829</v>
      </c>
      <c r="N9" s="83">
        <v>1</v>
      </c>
      <c r="O9" s="86">
        <f>M9-G9</f>
        <v>6106</v>
      </c>
      <c r="Q9" s="82">
        <v>3</v>
      </c>
      <c r="R9" s="87">
        <v>4</v>
      </c>
      <c r="S9" s="88">
        <v>17600</v>
      </c>
      <c r="T9" s="84" t="s">
        <v>4483</v>
      </c>
      <c r="U9" s="85">
        <v>24094</v>
      </c>
      <c r="V9" s="87">
        <v>9</v>
      </c>
      <c r="W9" s="86">
        <f t="shared" si="0"/>
        <v>6265</v>
      </c>
      <c r="Y9" s="82">
        <v>3</v>
      </c>
      <c r="Z9" s="87">
        <v>5</v>
      </c>
      <c r="AA9" s="85">
        <v>18283</v>
      </c>
      <c r="AB9" s="118">
        <v>43600</v>
      </c>
      <c r="AC9" s="85">
        <v>30495</v>
      </c>
      <c r="AD9" s="85">
        <v>4</v>
      </c>
      <c r="AE9" s="86">
        <v>6401</v>
      </c>
      <c r="AG9" s="82">
        <v>3</v>
      </c>
      <c r="AH9" s="87">
        <v>8</v>
      </c>
      <c r="AI9" s="85">
        <v>18098</v>
      </c>
      <c r="AJ9" s="118">
        <v>43980</v>
      </c>
      <c r="AK9" s="85">
        <v>36710</v>
      </c>
      <c r="AL9" s="85">
        <v>5</v>
      </c>
      <c r="AM9" s="86">
        <v>6215</v>
      </c>
      <c r="AO9" s="82">
        <v>3</v>
      </c>
      <c r="AP9" s="87">
        <v>4</v>
      </c>
      <c r="AQ9" s="85">
        <v>29452</v>
      </c>
      <c r="AR9" s="118" t="s">
        <v>5273</v>
      </c>
      <c r="AS9" s="85">
        <v>42731</v>
      </c>
      <c r="AT9" s="85">
        <v>8</v>
      </c>
      <c r="AU9" s="86">
        <v>5824</v>
      </c>
      <c r="AW9" s="82">
        <v>3</v>
      </c>
      <c r="AX9" s="87"/>
      <c r="AY9" s="85"/>
      <c r="AZ9" s="118"/>
      <c r="BA9" s="85"/>
      <c r="BB9" s="85"/>
      <c r="BC9" s="86"/>
    </row>
    <row r="10" spans="1:55" ht="17.25" customHeight="1">
      <c r="A10" s="82">
        <v>4</v>
      </c>
      <c r="B10" s="83">
        <v>2</v>
      </c>
      <c r="C10" s="89">
        <v>10948</v>
      </c>
      <c r="D10" s="83" t="s">
        <v>4475</v>
      </c>
      <c r="E10" s="86">
        <v>11723</v>
      </c>
      <c r="F10" s="85">
        <v>4</v>
      </c>
      <c r="G10" s="86">
        <v>11723</v>
      </c>
      <c r="I10" s="82">
        <v>4</v>
      </c>
      <c r="J10" s="87">
        <v>8</v>
      </c>
      <c r="K10" s="85">
        <v>6128</v>
      </c>
      <c r="L10" s="84" t="s">
        <v>4478</v>
      </c>
      <c r="M10" s="85">
        <v>17829</v>
      </c>
      <c r="N10" s="83">
        <v>2</v>
      </c>
      <c r="O10" s="86">
        <f>M10-E10</f>
        <v>6106</v>
      </c>
      <c r="Q10" s="82">
        <v>4</v>
      </c>
      <c r="R10" s="87">
        <v>6</v>
      </c>
      <c r="S10" s="88">
        <v>17075</v>
      </c>
      <c r="T10" s="84" t="s">
        <v>4483</v>
      </c>
      <c r="U10" s="85">
        <v>24094</v>
      </c>
      <c r="V10" s="87">
        <v>8</v>
      </c>
      <c r="W10" s="86">
        <f t="shared" si="0"/>
        <v>6265</v>
      </c>
      <c r="Y10" s="82">
        <v>4</v>
      </c>
      <c r="Z10" s="87">
        <v>1</v>
      </c>
      <c r="AA10" s="85">
        <v>23069</v>
      </c>
      <c r="AB10" s="118">
        <v>43600</v>
      </c>
      <c r="AC10" s="85">
        <v>30495</v>
      </c>
      <c r="AD10" s="85">
        <v>6</v>
      </c>
      <c r="AE10" s="86">
        <v>6401</v>
      </c>
      <c r="AG10" s="82">
        <v>4</v>
      </c>
      <c r="AH10" s="87">
        <v>2</v>
      </c>
      <c r="AI10" s="85">
        <v>29054</v>
      </c>
      <c r="AJ10" s="118">
        <v>43981</v>
      </c>
      <c r="AK10" s="85">
        <v>36710</v>
      </c>
      <c r="AL10" s="85">
        <v>1</v>
      </c>
      <c r="AM10" s="86">
        <v>6215</v>
      </c>
      <c r="AO10" s="82">
        <v>4</v>
      </c>
      <c r="AP10" s="87">
        <v>1</v>
      </c>
      <c r="AQ10" s="85">
        <v>29284</v>
      </c>
      <c r="AR10" s="118" t="s">
        <v>5272</v>
      </c>
      <c r="AS10" s="85">
        <v>42445</v>
      </c>
      <c r="AT10" s="85">
        <v>2</v>
      </c>
      <c r="AU10" s="86">
        <v>5466</v>
      </c>
      <c r="AW10" s="82">
        <v>4</v>
      </c>
      <c r="AX10" s="87"/>
      <c r="AY10" s="85"/>
      <c r="AZ10" s="118"/>
      <c r="BA10" s="85"/>
      <c r="BB10" s="85"/>
      <c r="BC10" s="86"/>
    </row>
    <row r="11" spans="1:55" ht="17.25" customHeight="1">
      <c r="A11" s="82">
        <v>5</v>
      </c>
      <c r="B11" s="83">
        <v>6</v>
      </c>
      <c r="C11" s="85">
        <v>10948</v>
      </c>
      <c r="D11" s="83" t="s">
        <v>4475</v>
      </c>
      <c r="E11" s="86">
        <v>11723</v>
      </c>
      <c r="F11" s="85">
        <v>5</v>
      </c>
      <c r="G11" s="86">
        <v>11723</v>
      </c>
      <c r="I11" s="82">
        <v>5</v>
      </c>
      <c r="J11" s="87">
        <v>1</v>
      </c>
      <c r="K11" s="85">
        <v>16266</v>
      </c>
      <c r="L11" s="84" t="s">
        <v>4479</v>
      </c>
      <c r="M11" s="85">
        <v>17850</v>
      </c>
      <c r="N11" s="83">
        <v>6</v>
      </c>
      <c r="O11" s="86">
        <f>M11-E11</f>
        <v>6127</v>
      </c>
      <c r="Q11" s="82">
        <v>5</v>
      </c>
      <c r="R11" s="87">
        <v>7</v>
      </c>
      <c r="S11" s="88">
        <v>12608</v>
      </c>
      <c r="T11" s="84" t="s">
        <v>4484</v>
      </c>
      <c r="U11" s="85">
        <v>24653</v>
      </c>
      <c r="V11" s="87">
        <v>1</v>
      </c>
      <c r="W11" s="86">
        <f t="shared" si="0"/>
        <v>6803</v>
      </c>
      <c r="Y11" s="82">
        <v>5</v>
      </c>
      <c r="Z11" s="87">
        <v>3</v>
      </c>
      <c r="AA11" s="85">
        <v>24995</v>
      </c>
      <c r="AB11" s="118">
        <v>43649</v>
      </c>
      <c r="AC11" s="85">
        <v>31210</v>
      </c>
      <c r="AD11" s="85">
        <v>7</v>
      </c>
      <c r="AE11" s="86">
        <v>6557</v>
      </c>
      <c r="AG11" s="82">
        <v>5</v>
      </c>
      <c r="AH11" s="87">
        <v>5</v>
      </c>
      <c r="AI11" s="85">
        <v>24498</v>
      </c>
      <c r="AJ11" s="118">
        <v>43999</v>
      </c>
      <c r="AK11" s="85">
        <v>37098</v>
      </c>
      <c r="AL11" s="85">
        <v>3</v>
      </c>
      <c r="AM11" s="86">
        <v>5790</v>
      </c>
      <c r="AO11" s="82">
        <v>5</v>
      </c>
      <c r="AP11" s="87">
        <v>3</v>
      </c>
      <c r="AQ11" s="85">
        <v>29837</v>
      </c>
      <c r="AR11" s="118" t="s">
        <v>5294</v>
      </c>
      <c r="AS11" s="85">
        <v>43002</v>
      </c>
      <c r="AT11" s="85">
        <v>5</v>
      </c>
      <c r="AU11" s="86">
        <v>5804</v>
      </c>
      <c r="AW11" s="82">
        <v>5</v>
      </c>
      <c r="AX11" s="87"/>
      <c r="AY11" s="85"/>
      <c r="AZ11" s="118"/>
      <c r="BA11" s="85"/>
      <c r="BB11" s="85"/>
      <c r="BC11" s="86"/>
    </row>
    <row r="12" spans="1:55" ht="15.75" thickBot="1">
      <c r="A12" s="90">
        <v>6</v>
      </c>
      <c r="B12" s="91">
        <v>8</v>
      </c>
      <c r="C12" s="92">
        <v>0</v>
      </c>
      <c r="D12" s="84" t="s">
        <v>4474</v>
      </c>
      <c r="E12" s="94">
        <v>10948</v>
      </c>
      <c r="F12" s="92">
        <v>6</v>
      </c>
      <c r="G12" s="94">
        <v>10948</v>
      </c>
      <c r="I12" s="90">
        <v>6</v>
      </c>
      <c r="J12" s="95">
        <v>7</v>
      </c>
      <c r="K12" s="92">
        <v>6387</v>
      </c>
      <c r="L12" s="84" t="s">
        <v>4480</v>
      </c>
      <c r="M12" s="92">
        <v>17076</v>
      </c>
      <c r="N12" s="91">
        <v>8</v>
      </c>
      <c r="O12" s="94">
        <f>M12-E12</f>
        <v>6128</v>
      </c>
      <c r="Q12" s="90">
        <v>6</v>
      </c>
      <c r="R12" s="95">
        <v>3</v>
      </c>
      <c r="S12" s="96">
        <v>17600</v>
      </c>
      <c r="T12" s="84" t="s">
        <v>4485</v>
      </c>
      <c r="U12" s="92">
        <v>23297</v>
      </c>
      <c r="V12" s="95">
        <v>7</v>
      </c>
      <c r="W12" s="94">
        <f t="shared" si="0"/>
        <v>6221</v>
      </c>
      <c r="Y12" s="90">
        <v>6</v>
      </c>
      <c r="Z12" s="95">
        <v>2</v>
      </c>
      <c r="AA12" s="92">
        <v>22995</v>
      </c>
      <c r="AB12" s="93" t="s">
        <v>4983</v>
      </c>
      <c r="AC12" s="92">
        <v>29744</v>
      </c>
      <c r="AD12" s="92">
        <v>3</v>
      </c>
      <c r="AE12" s="94">
        <v>6447</v>
      </c>
      <c r="AG12" s="90">
        <v>6</v>
      </c>
      <c r="AH12" s="95">
        <v>4</v>
      </c>
      <c r="AI12" s="92">
        <v>24001</v>
      </c>
      <c r="AJ12" s="119">
        <v>43941</v>
      </c>
      <c r="AK12" s="92">
        <v>36003</v>
      </c>
      <c r="AL12" s="92">
        <v>2</v>
      </c>
      <c r="AM12" s="94">
        <v>6059</v>
      </c>
      <c r="AO12" s="90">
        <v>6</v>
      </c>
      <c r="AP12" s="95">
        <v>9</v>
      </c>
      <c r="AQ12" s="92">
        <v>23485</v>
      </c>
      <c r="AR12" s="118">
        <v>44366</v>
      </c>
      <c r="AS12" s="92">
        <v>41454</v>
      </c>
      <c r="AT12" s="92">
        <v>4</v>
      </c>
      <c r="AU12" s="94">
        <v>5451</v>
      </c>
      <c r="AW12" s="90">
        <v>6</v>
      </c>
      <c r="AX12" s="95"/>
      <c r="AY12" s="370"/>
      <c r="AZ12" s="372"/>
      <c r="BA12" s="371"/>
      <c r="BB12" s="92"/>
      <c r="BC12" s="94"/>
    </row>
    <row r="13" spans="1:55" ht="15.75" thickBot="1"/>
    <row r="14" spans="1:55" ht="64.5">
      <c r="B14" s="99" t="s">
        <v>2985</v>
      </c>
      <c r="C14" s="102" t="s">
        <v>2986</v>
      </c>
      <c r="D14" s="406" t="s">
        <v>59</v>
      </c>
      <c r="E14" s="407"/>
      <c r="F14" s="407"/>
      <c r="G14" s="408"/>
      <c r="J14" s="99" t="s">
        <v>2985</v>
      </c>
      <c r="K14" s="102" t="s">
        <v>2986</v>
      </c>
      <c r="L14" s="406" t="s">
        <v>59</v>
      </c>
      <c r="M14" s="407"/>
      <c r="N14" s="407"/>
      <c r="O14" s="408"/>
      <c r="R14" s="99" t="s">
        <v>2985</v>
      </c>
      <c r="S14" s="102" t="s">
        <v>2986</v>
      </c>
      <c r="T14" s="406" t="s">
        <v>59</v>
      </c>
      <c r="U14" s="407"/>
      <c r="V14" s="407"/>
      <c r="W14" s="408"/>
      <c r="Z14" s="99" t="s">
        <v>2985</v>
      </c>
      <c r="AA14" s="102" t="s">
        <v>2986</v>
      </c>
      <c r="AB14" s="406" t="s">
        <v>59</v>
      </c>
      <c r="AC14" s="407"/>
      <c r="AD14" s="407"/>
      <c r="AE14" s="408"/>
      <c r="AH14" s="99" t="s">
        <v>2985</v>
      </c>
      <c r="AI14" s="102" t="s">
        <v>2986</v>
      </c>
      <c r="AJ14" s="406" t="s">
        <v>59</v>
      </c>
      <c r="AK14" s="407"/>
      <c r="AL14" s="407"/>
      <c r="AM14" s="408"/>
      <c r="AP14" s="99" t="s">
        <v>2985</v>
      </c>
      <c r="AQ14" s="102" t="s">
        <v>2986</v>
      </c>
      <c r="AR14" s="406" t="s">
        <v>59</v>
      </c>
      <c r="AS14" s="407"/>
      <c r="AT14" s="407"/>
      <c r="AU14" s="408"/>
      <c r="AX14" s="99" t="s">
        <v>2985</v>
      </c>
      <c r="AY14" s="102" t="s">
        <v>2986</v>
      </c>
      <c r="AZ14" s="406" t="s">
        <v>59</v>
      </c>
      <c r="BA14" s="407"/>
      <c r="BB14" s="407"/>
      <c r="BC14" s="408"/>
    </row>
    <row r="15" spans="1:55" ht="18" customHeight="1">
      <c r="B15" s="100">
        <v>1</v>
      </c>
      <c r="C15" s="85">
        <v>10160</v>
      </c>
      <c r="D15" s="393"/>
      <c r="E15" s="393"/>
      <c r="F15" s="393"/>
      <c r="G15" s="394"/>
      <c r="J15" s="100">
        <v>1</v>
      </c>
      <c r="K15" s="97">
        <v>16266</v>
      </c>
      <c r="L15" s="409"/>
      <c r="M15" s="393"/>
      <c r="N15" s="393"/>
      <c r="O15" s="394"/>
      <c r="R15" s="100">
        <v>1</v>
      </c>
      <c r="S15" s="97">
        <v>23069</v>
      </c>
      <c r="T15" s="393"/>
      <c r="U15" s="393"/>
      <c r="V15" s="393"/>
      <c r="W15" s="394"/>
      <c r="Z15" s="100">
        <v>1</v>
      </c>
      <c r="AA15" s="97">
        <v>23069</v>
      </c>
      <c r="AB15" s="393"/>
      <c r="AC15" s="393"/>
      <c r="AD15" s="393"/>
      <c r="AE15" s="394"/>
      <c r="AH15" s="100">
        <v>1</v>
      </c>
      <c r="AI15" s="97">
        <v>29284</v>
      </c>
      <c r="AJ15" s="393"/>
      <c r="AK15" s="393"/>
      <c r="AL15" s="393"/>
      <c r="AM15" s="394"/>
      <c r="AP15" s="100">
        <v>1</v>
      </c>
      <c r="AQ15" s="97"/>
      <c r="AR15" s="393"/>
      <c r="AS15" s="393"/>
      <c r="AT15" s="393"/>
      <c r="AU15" s="394"/>
      <c r="AX15" s="100">
        <v>1</v>
      </c>
      <c r="AY15" s="97"/>
      <c r="AZ15" s="393"/>
      <c r="BA15" s="393"/>
      <c r="BB15" s="393"/>
      <c r="BC15" s="394"/>
    </row>
    <row r="16" spans="1:55" ht="18" customHeight="1">
      <c r="B16" s="100">
        <v>2</v>
      </c>
      <c r="C16" s="85">
        <v>10948</v>
      </c>
      <c r="D16" s="393"/>
      <c r="E16" s="393"/>
      <c r="F16" s="393"/>
      <c r="G16" s="394"/>
      <c r="J16" s="100">
        <v>2</v>
      </c>
      <c r="K16" s="97">
        <v>17054</v>
      </c>
      <c r="L16" s="393"/>
      <c r="M16" s="393"/>
      <c r="N16" s="393"/>
      <c r="O16" s="394"/>
      <c r="R16" s="100">
        <v>2</v>
      </c>
      <c r="S16" s="97">
        <v>17054</v>
      </c>
      <c r="T16" s="409"/>
      <c r="U16" s="393"/>
      <c r="V16" s="393"/>
      <c r="W16" s="394"/>
      <c r="Z16" s="100">
        <v>2</v>
      </c>
      <c r="AA16" s="97">
        <v>22995</v>
      </c>
      <c r="AB16" s="393"/>
      <c r="AC16" s="393"/>
      <c r="AD16" s="393"/>
      <c r="AE16" s="394"/>
      <c r="AH16" s="100">
        <v>2</v>
      </c>
      <c r="AI16" s="97">
        <v>29054</v>
      </c>
      <c r="AJ16" s="393"/>
      <c r="AK16" s="393"/>
      <c r="AL16" s="393"/>
      <c r="AM16" s="394"/>
      <c r="AP16" s="100">
        <v>2</v>
      </c>
      <c r="AQ16" s="97">
        <v>34520</v>
      </c>
      <c r="AR16" s="393" t="s">
        <v>5190</v>
      </c>
      <c r="AS16" s="393"/>
      <c r="AT16" s="393"/>
      <c r="AU16" s="394"/>
      <c r="AX16" s="100">
        <v>2</v>
      </c>
      <c r="AY16" s="97"/>
      <c r="AZ16" s="393"/>
      <c r="BA16" s="393"/>
      <c r="BB16" s="393"/>
      <c r="BC16" s="394"/>
    </row>
    <row r="17" spans="2:55" ht="18" customHeight="1">
      <c r="B17" s="100">
        <v>3</v>
      </c>
      <c r="C17" s="85">
        <v>11723</v>
      </c>
      <c r="D17" s="393"/>
      <c r="E17" s="393"/>
      <c r="F17" s="393"/>
      <c r="G17" s="394"/>
      <c r="J17" s="100">
        <v>3</v>
      </c>
      <c r="K17" s="97">
        <v>11723</v>
      </c>
      <c r="L17" s="409"/>
      <c r="M17" s="393"/>
      <c r="N17" s="393"/>
      <c r="O17" s="394"/>
      <c r="R17" s="100">
        <v>3</v>
      </c>
      <c r="S17" s="97">
        <v>17600</v>
      </c>
      <c r="T17" s="409"/>
      <c r="U17" s="393"/>
      <c r="V17" s="393"/>
      <c r="W17" s="394"/>
      <c r="Z17" s="100">
        <v>3</v>
      </c>
      <c r="AA17" s="97">
        <v>24047</v>
      </c>
      <c r="AB17" s="393"/>
      <c r="AC17" s="393"/>
      <c r="AD17" s="393"/>
      <c r="AE17" s="394"/>
      <c r="AH17" s="100">
        <v>3</v>
      </c>
      <c r="AI17" s="97">
        <v>29837</v>
      </c>
      <c r="AJ17" s="409"/>
      <c r="AK17" s="393"/>
      <c r="AL17" s="393"/>
      <c r="AM17" s="394"/>
      <c r="AP17" s="100">
        <v>3</v>
      </c>
      <c r="AQ17" s="97">
        <v>29837</v>
      </c>
      <c r="AR17" s="393"/>
      <c r="AS17" s="393"/>
      <c r="AT17" s="393"/>
      <c r="AU17" s="394"/>
      <c r="AX17" s="100">
        <v>3</v>
      </c>
      <c r="AY17" s="97"/>
      <c r="AZ17" s="393"/>
      <c r="BA17" s="393"/>
      <c r="BB17" s="393"/>
      <c r="BC17" s="394"/>
    </row>
    <row r="18" spans="2:55" ht="18" customHeight="1">
      <c r="B18" s="100">
        <v>4</v>
      </c>
      <c r="C18" s="85">
        <v>11723</v>
      </c>
      <c r="D18" s="393"/>
      <c r="E18" s="393"/>
      <c r="F18" s="393"/>
      <c r="G18" s="394"/>
      <c r="J18" s="100">
        <v>4</v>
      </c>
      <c r="K18" s="97">
        <v>11723</v>
      </c>
      <c r="L18" s="409"/>
      <c r="M18" s="393"/>
      <c r="N18" s="393"/>
      <c r="O18" s="394"/>
      <c r="R18" s="100">
        <v>4</v>
      </c>
      <c r="S18" s="97">
        <v>17600</v>
      </c>
      <c r="T18" s="409"/>
      <c r="U18" s="393"/>
      <c r="V18" s="393"/>
      <c r="W18" s="394"/>
      <c r="Z18" s="100">
        <v>4</v>
      </c>
      <c r="AA18" s="97">
        <v>24001</v>
      </c>
      <c r="AB18" s="393"/>
      <c r="AC18" s="393"/>
      <c r="AD18" s="393"/>
      <c r="AE18" s="394"/>
      <c r="AH18" s="100">
        <v>4</v>
      </c>
      <c r="AI18" s="97">
        <v>24001</v>
      </c>
      <c r="AJ18" s="393"/>
      <c r="AK18" s="393"/>
      <c r="AL18" s="393"/>
      <c r="AM18" s="394"/>
      <c r="AP18" s="100">
        <v>4</v>
      </c>
      <c r="AQ18" s="97">
        <v>29452</v>
      </c>
      <c r="AR18" s="393"/>
      <c r="AS18" s="393"/>
      <c r="AT18" s="393"/>
      <c r="AU18" s="394"/>
      <c r="AX18" s="100">
        <v>4</v>
      </c>
      <c r="AY18" s="97"/>
      <c r="AZ18" s="393"/>
      <c r="BA18" s="393"/>
      <c r="BB18" s="393"/>
      <c r="BC18" s="394"/>
    </row>
    <row r="19" spans="2:55" ht="18" customHeight="1">
      <c r="B19" s="100">
        <v>5</v>
      </c>
      <c r="C19" s="85">
        <v>11723</v>
      </c>
      <c r="D19" s="393"/>
      <c r="E19" s="393"/>
      <c r="F19" s="393"/>
      <c r="G19" s="394"/>
      <c r="J19" s="100">
        <v>5</v>
      </c>
      <c r="K19" s="97">
        <v>11723</v>
      </c>
      <c r="L19" s="393"/>
      <c r="M19" s="393"/>
      <c r="N19" s="393"/>
      <c r="O19" s="394"/>
      <c r="R19" s="100">
        <v>5</v>
      </c>
      <c r="S19" s="97">
        <v>11723</v>
      </c>
      <c r="T19" s="409"/>
      <c r="U19" s="393"/>
      <c r="V19" s="393"/>
      <c r="W19" s="394"/>
      <c r="Z19" s="100">
        <v>5</v>
      </c>
      <c r="AA19" s="97">
        <v>18283</v>
      </c>
      <c r="AB19" s="409"/>
      <c r="AC19" s="393"/>
      <c r="AD19" s="393"/>
      <c r="AE19" s="394"/>
      <c r="AH19" s="100">
        <v>5</v>
      </c>
      <c r="AI19" s="97">
        <v>24498</v>
      </c>
      <c r="AJ19" s="393"/>
      <c r="AK19" s="393"/>
      <c r="AL19" s="393"/>
      <c r="AM19" s="394"/>
      <c r="AP19" s="100">
        <v>5</v>
      </c>
      <c r="AQ19" s="97">
        <v>30302</v>
      </c>
      <c r="AR19" s="393" t="s">
        <v>5190</v>
      </c>
      <c r="AS19" s="393"/>
      <c r="AT19" s="393"/>
      <c r="AU19" s="394"/>
      <c r="AX19" s="100">
        <v>5</v>
      </c>
      <c r="AY19" s="97"/>
      <c r="AZ19" s="393"/>
      <c r="BA19" s="393"/>
      <c r="BB19" s="393"/>
      <c r="BC19" s="394"/>
    </row>
    <row r="20" spans="2:55" ht="18" customHeight="1">
      <c r="B20" s="100">
        <v>6</v>
      </c>
      <c r="C20" s="85">
        <v>10948</v>
      </c>
      <c r="D20" s="393"/>
      <c r="E20" s="393"/>
      <c r="F20" s="393"/>
      <c r="G20" s="394"/>
      <c r="J20" s="100">
        <v>6</v>
      </c>
      <c r="K20" s="97">
        <v>17075</v>
      </c>
      <c r="L20" s="393"/>
      <c r="M20" s="393"/>
      <c r="N20" s="393"/>
      <c r="O20" s="394"/>
      <c r="R20" s="100">
        <v>6</v>
      </c>
      <c r="S20" s="97">
        <v>17075</v>
      </c>
      <c r="T20" s="409"/>
      <c r="U20" s="393"/>
      <c r="V20" s="393"/>
      <c r="W20" s="394"/>
      <c r="Z20" s="100">
        <v>6</v>
      </c>
      <c r="AA20" s="97">
        <v>23476</v>
      </c>
      <c r="AB20" s="410"/>
      <c r="AC20" s="411"/>
      <c r="AD20" s="411"/>
      <c r="AE20" s="412"/>
      <c r="AH20" s="100">
        <v>6</v>
      </c>
      <c r="AI20" s="97">
        <v>23476</v>
      </c>
      <c r="AJ20" s="398" t="s">
        <v>5274</v>
      </c>
      <c r="AK20" s="399"/>
      <c r="AL20" s="399"/>
      <c r="AM20" s="400"/>
      <c r="AP20" s="100">
        <v>6</v>
      </c>
      <c r="AQ20" s="97">
        <v>23476</v>
      </c>
      <c r="AR20" s="398" t="s">
        <v>5189</v>
      </c>
      <c r="AS20" s="399"/>
      <c r="AT20" s="399"/>
      <c r="AU20" s="400"/>
      <c r="AX20" s="100">
        <v>6</v>
      </c>
      <c r="AY20" s="97"/>
      <c r="AZ20" s="398"/>
      <c r="BA20" s="399"/>
      <c r="BB20" s="399"/>
      <c r="BC20" s="400"/>
    </row>
    <row r="21" spans="2:55" ht="18" customHeight="1">
      <c r="B21" s="100">
        <v>7</v>
      </c>
      <c r="C21" s="133">
        <v>0</v>
      </c>
      <c r="D21" s="409"/>
      <c r="E21" s="393"/>
      <c r="F21" s="393"/>
      <c r="G21" s="394"/>
      <c r="J21" s="100">
        <v>7</v>
      </c>
      <c r="K21" s="97">
        <v>6387</v>
      </c>
      <c r="L21" s="409"/>
      <c r="M21" s="393"/>
      <c r="N21" s="393"/>
      <c r="O21" s="394"/>
      <c r="R21" s="100">
        <v>7</v>
      </c>
      <c r="S21" s="97">
        <v>12608</v>
      </c>
      <c r="T21" s="409"/>
      <c r="U21" s="393"/>
      <c r="V21" s="393"/>
      <c r="W21" s="394"/>
      <c r="Z21" s="100">
        <v>7</v>
      </c>
      <c r="AA21" s="97">
        <v>19165</v>
      </c>
      <c r="AB21" s="409"/>
      <c r="AC21" s="393"/>
      <c r="AD21" s="393"/>
      <c r="AE21" s="394"/>
      <c r="AH21" s="100">
        <v>7</v>
      </c>
      <c r="AI21" s="97">
        <v>19165</v>
      </c>
      <c r="AJ21" s="409"/>
      <c r="AK21" s="393"/>
      <c r="AL21" s="393"/>
      <c r="AM21" s="394"/>
      <c r="AP21" s="100">
        <v>7</v>
      </c>
      <c r="AQ21" s="97">
        <v>24931</v>
      </c>
      <c r="AR21" s="393"/>
      <c r="AS21" s="393"/>
      <c r="AT21" s="393"/>
      <c r="AU21" s="394"/>
      <c r="AX21" s="100">
        <v>7</v>
      </c>
      <c r="AY21" s="97"/>
      <c r="AZ21" s="393"/>
      <c r="BA21" s="393"/>
      <c r="BB21" s="393"/>
      <c r="BC21" s="394"/>
    </row>
    <row r="22" spans="2:55" ht="18" customHeight="1">
      <c r="B22" s="100">
        <v>8</v>
      </c>
      <c r="C22" s="97">
        <v>0</v>
      </c>
      <c r="D22" s="409"/>
      <c r="E22" s="393"/>
      <c r="F22" s="393"/>
      <c r="G22" s="394"/>
      <c r="J22" s="100">
        <v>8</v>
      </c>
      <c r="K22" s="97">
        <v>6128</v>
      </c>
      <c r="L22" s="409"/>
      <c r="M22" s="393"/>
      <c r="N22" s="393"/>
      <c r="O22" s="394"/>
      <c r="R22" s="100">
        <v>8</v>
      </c>
      <c r="S22" s="97">
        <v>12393</v>
      </c>
      <c r="T22" s="393" t="s">
        <v>4476</v>
      </c>
      <c r="U22" s="393"/>
      <c r="V22" s="393"/>
      <c r="W22" s="394"/>
      <c r="Z22" s="100">
        <v>8</v>
      </c>
      <c r="AA22" s="97">
        <v>12393</v>
      </c>
      <c r="AB22" s="393"/>
      <c r="AC22" s="393"/>
      <c r="AD22" s="393"/>
      <c r="AE22" s="394"/>
      <c r="AH22" s="100">
        <v>8</v>
      </c>
      <c r="AI22" s="97">
        <v>18098</v>
      </c>
      <c r="AJ22" s="409"/>
      <c r="AK22" s="393"/>
      <c r="AL22" s="393"/>
      <c r="AM22" s="394"/>
      <c r="AP22" s="100">
        <v>8</v>
      </c>
      <c r="AQ22" s="97">
        <v>29746</v>
      </c>
      <c r="AR22" s="393" t="s">
        <v>5190</v>
      </c>
      <c r="AS22" s="393"/>
      <c r="AT22" s="393"/>
      <c r="AU22" s="394"/>
      <c r="AX22" s="100">
        <v>8</v>
      </c>
      <c r="AY22" s="97"/>
      <c r="AZ22" s="393"/>
      <c r="BA22" s="393"/>
      <c r="BB22" s="393"/>
      <c r="BC22" s="394"/>
    </row>
    <row r="23" spans="2:55" ht="20.25" customHeight="1" thickBot="1">
      <c r="B23" s="101">
        <v>9</v>
      </c>
      <c r="C23" s="98">
        <v>0</v>
      </c>
      <c r="D23" s="395"/>
      <c r="E23" s="396"/>
      <c r="F23" s="396"/>
      <c r="G23" s="397"/>
      <c r="J23" s="101">
        <v>9</v>
      </c>
      <c r="K23" s="98">
        <v>5599</v>
      </c>
      <c r="L23" s="395"/>
      <c r="M23" s="396"/>
      <c r="N23" s="396"/>
      <c r="O23" s="397"/>
      <c r="R23" s="101">
        <v>9</v>
      </c>
      <c r="S23" s="98">
        <v>11864</v>
      </c>
      <c r="T23" s="395"/>
      <c r="U23" s="396"/>
      <c r="V23" s="396"/>
      <c r="W23" s="397"/>
      <c r="Z23" s="101">
        <v>9</v>
      </c>
      <c r="AA23" s="98">
        <v>11864</v>
      </c>
      <c r="AB23" s="395"/>
      <c r="AC23" s="396"/>
      <c r="AD23" s="396"/>
      <c r="AE23" s="397"/>
      <c r="AH23" s="101">
        <v>9</v>
      </c>
      <c r="AI23" s="98">
        <v>17740</v>
      </c>
      <c r="AJ23" s="395"/>
      <c r="AK23" s="396"/>
      <c r="AL23" s="396"/>
      <c r="AM23" s="397"/>
      <c r="AP23" s="101">
        <v>9</v>
      </c>
      <c r="AQ23" s="98">
        <v>23485</v>
      </c>
      <c r="AR23" s="395"/>
      <c r="AS23" s="396"/>
      <c r="AT23" s="396"/>
      <c r="AU23" s="397"/>
      <c r="AX23" s="101">
        <v>9</v>
      </c>
      <c r="AY23" s="98"/>
      <c r="AZ23" s="395"/>
      <c r="BA23" s="396"/>
      <c r="BB23" s="396"/>
      <c r="BC23" s="397"/>
    </row>
    <row r="25" spans="2:55">
      <c r="AA25" s="255"/>
      <c r="AC25" s="255"/>
      <c r="AG25" s="255"/>
      <c r="AK25" s="255" t="s">
        <v>5143</v>
      </c>
      <c r="AM25" s="255" t="s">
        <v>5144</v>
      </c>
      <c r="AQ25" s="255" t="s">
        <v>5145</v>
      </c>
    </row>
    <row r="27" spans="2:55">
      <c r="AB27" s="301"/>
      <c r="AC27" s="302"/>
      <c r="AD27" s="415"/>
      <c r="AE27" s="415"/>
      <c r="AF27" s="415"/>
      <c r="AG27" s="302"/>
      <c r="AH27" s="415"/>
      <c r="AI27" s="415"/>
      <c r="AJ27" s="415"/>
      <c r="AL27" s="299" t="s">
        <v>5262</v>
      </c>
      <c r="AN27" s="380" t="s">
        <v>5304</v>
      </c>
      <c r="AO27" s="380"/>
      <c r="AP27" s="380"/>
      <c r="AR27" s="380" t="s">
        <v>5291</v>
      </c>
      <c r="AS27" s="380"/>
      <c r="AT27" s="380"/>
    </row>
    <row r="28" spans="2:55">
      <c r="AB28" s="278"/>
      <c r="AD28" s="381"/>
      <c r="AE28" s="381"/>
      <c r="AF28" s="381"/>
      <c r="AH28" s="381"/>
      <c r="AI28" s="381"/>
      <c r="AJ28" s="381"/>
      <c r="AL28" s="300" t="s">
        <v>5146</v>
      </c>
      <c r="AN28" s="381" t="s">
        <v>5147</v>
      </c>
      <c r="AO28" s="381"/>
      <c r="AP28" s="381"/>
      <c r="AR28" s="381" t="s">
        <v>5148</v>
      </c>
      <c r="AS28" s="381"/>
      <c r="AT28" s="381"/>
    </row>
    <row r="29" spans="2:55">
      <c r="AH29" s="257"/>
      <c r="AI29" s="257"/>
      <c r="AJ29" s="257"/>
    </row>
  </sheetData>
  <mergeCells count="92">
    <mergeCell ref="AZ14:BC14"/>
    <mergeCell ref="AZ15:BC15"/>
    <mergeCell ref="AZ16:BC16"/>
    <mergeCell ref="AZ17:BC17"/>
    <mergeCell ref="AZ18:BC18"/>
    <mergeCell ref="AZ19:BC19"/>
    <mergeCell ref="AZ20:BC20"/>
    <mergeCell ref="AZ21:BC21"/>
    <mergeCell ref="AZ22:BC22"/>
    <mergeCell ref="AZ23:BC23"/>
    <mergeCell ref="AW5:AW6"/>
    <mergeCell ref="AX5:BC5"/>
    <mergeCell ref="AD27:AF27"/>
    <mergeCell ref="AH27:AJ27"/>
    <mergeCell ref="AD28:AF28"/>
    <mergeCell ref="AH28:AJ28"/>
    <mergeCell ref="AJ17:AM17"/>
    <mergeCell ref="AJ18:AM18"/>
    <mergeCell ref="AJ19:AM19"/>
    <mergeCell ref="AJ20:AM20"/>
    <mergeCell ref="AG5:AG6"/>
    <mergeCell ref="AH5:AM5"/>
    <mergeCell ref="AJ14:AM14"/>
    <mergeCell ref="AJ15:AM15"/>
    <mergeCell ref="AJ16:AM16"/>
    <mergeCell ref="AJ21:AM21"/>
    <mergeCell ref="A5:A6"/>
    <mergeCell ref="B5:G5"/>
    <mergeCell ref="I5:I6"/>
    <mergeCell ref="J5:O5"/>
    <mergeCell ref="Q5:Q6"/>
    <mergeCell ref="Y5:Y6"/>
    <mergeCell ref="Z5:AE5"/>
    <mergeCell ref="D14:G14"/>
    <mergeCell ref="L14:O14"/>
    <mergeCell ref="T14:W14"/>
    <mergeCell ref="AB14:AE14"/>
    <mergeCell ref="R5:W5"/>
    <mergeCell ref="D20:G20"/>
    <mergeCell ref="L20:O20"/>
    <mergeCell ref="T20:W20"/>
    <mergeCell ref="AB20:AE20"/>
    <mergeCell ref="D15:G15"/>
    <mergeCell ref="L15:O15"/>
    <mergeCell ref="T15:W15"/>
    <mergeCell ref="AB15:AE15"/>
    <mergeCell ref="D16:G16"/>
    <mergeCell ref="L16:O16"/>
    <mergeCell ref="T16:W16"/>
    <mergeCell ref="AB16:AE16"/>
    <mergeCell ref="D21:G21"/>
    <mergeCell ref="L21:O21"/>
    <mergeCell ref="T21:W21"/>
    <mergeCell ref="AB21:AE21"/>
    <mergeCell ref="D17:G17"/>
    <mergeCell ref="L17:O17"/>
    <mergeCell ref="T17:W17"/>
    <mergeCell ref="AB17:AE17"/>
    <mergeCell ref="D18:G18"/>
    <mergeCell ref="L18:O18"/>
    <mergeCell ref="T18:W18"/>
    <mergeCell ref="AB18:AE18"/>
    <mergeCell ref="D19:G19"/>
    <mergeCell ref="L19:O19"/>
    <mergeCell ref="T19:W19"/>
    <mergeCell ref="AB19:AE19"/>
    <mergeCell ref="AJ22:AM22"/>
    <mergeCell ref="AJ23:AM23"/>
    <mergeCell ref="D23:G23"/>
    <mergeCell ref="L23:O23"/>
    <mergeCell ref="T23:W23"/>
    <mergeCell ref="AB23:AE23"/>
    <mergeCell ref="D22:G22"/>
    <mergeCell ref="L22:O22"/>
    <mergeCell ref="T22:W22"/>
    <mergeCell ref="AB22:AE22"/>
    <mergeCell ref="AO5:AO6"/>
    <mergeCell ref="AP5:AU5"/>
    <mergeCell ref="AR14:AU14"/>
    <mergeCell ref="AR15:AU15"/>
    <mergeCell ref="AR16:AU16"/>
    <mergeCell ref="AR17:AU17"/>
    <mergeCell ref="AR18:AU18"/>
    <mergeCell ref="AR19:AU19"/>
    <mergeCell ref="AR20:AU20"/>
    <mergeCell ref="AR21:AU21"/>
    <mergeCell ref="AR22:AU22"/>
    <mergeCell ref="AR23:AU23"/>
    <mergeCell ref="AN27:AP27"/>
    <mergeCell ref="AR27:AT27"/>
    <mergeCell ref="AN28:AP28"/>
    <mergeCell ref="AR28:AT28"/>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C00000"/>
  </sheetPr>
  <dimension ref="A1:L21"/>
  <sheetViews>
    <sheetView topLeftCell="E7" workbookViewId="0">
      <selection activeCell="L14" sqref="L14"/>
    </sheetView>
  </sheetViews>
  <sheetFormatPr defaultRowHeight="15"/>
  <cols>
    <col min="1" max="1" width="10.7109375" style="243"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5122</v>
      </c>
      <c r="D3" s="384" t="s">
        <v>12</v>
      </c>
      <c r="E3" s="384"/>
      <c r="F3" s="5"/>
    </row>
    <row r="4" spans="1:12" ht="18" customHeight="1">
      <c r="A4" s="382" t="s">
        <v>77</v>
      </c>
      <c r="B4" s="382"/>
      <c r="C4" s="37" t="s">
        <v>2784</v>
      </c>
      <c r="D4" s="384" t="s">
        <v>15</v>
      </c>
      <c r="E4" s="384"/>
      <c r="F4" s="27"/>
    </row>
    <row r="5" spans="1:12" ht="18" customHeight="1">
      <c r="A5" s="382" t="s">
        <v>78</v>
      </c>
      <c r="B5" s="382"/>
      <c r="C5" s="38" t="s">
        <v>2785</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3252</v>
      </c>
      <c r="B8" s="31" t="s">
        <v>2810</v>
      </c>
      <c r="C8" s="31" t="s">
        <v>552</v>
      </c>
      <c r="D8" s="41" t="s">
        <v>2781</v>
      </c>
      <c r="E8" s="13">
        <v>41662</v>
      </c>
      <c r="F8" s="13">
        <v>44569</v>
      </c>
      <c r="G8" s="155"/>
      <c r="H8" s="15">
        <f>DATE(YEAR(F8),MONTH(F8),DAY(F8)+14)</f>
        <v>44583</v>
      </c>
      <c r="I8" s="16">
        <f t="shared" ref="I8:I14" ca="1" si="0">IF(ISBLANK(H8),"",H8-DATE(YEAR(NOW()),MONTH(NOW()),DAY(NOW())))</f>
        <v>13</v>
      </c>
      <c r="J8" s="17" t="str">
        <f t="shared" ref="J8:J14" ca="1" si="1">IF(I8="","",IF(I8&lt;0,"OVERDUE","NOT DUE"))</f>
        <v>NOT DUE</v>
      </c>
      <c r="K8" s="31"/>
      <c r="L8" s="20"/>
    </row>
    <row r="9" spans="1:12" ht="36" customHeight="1">
      <c r="A9" s="17" t="s">
        <v>3253</v>
      </c>
      <c r="B9" s="31" t="s">
        <v>2774</v>
      </c>
      <c r="C9" s="31" t="s">
        <v>552</v>
      </c>
      <c r="D9" s="41" t="s">
        <v>0</v>
      </c>
      <c r="E9" s="13">
        <v>41662</v>
      </c>
      <c r="F9" s="13">
        <v>44487</v>
      </c>
      <c r="G9" s="155"/>
      <c r="H9" s="15">
        <f>DATE(YEAR(F9),MONTH(F9)+3,DAY(F9)-1)</f>
        <v>44578</v>
      </c>
      <c r="I9" s="16">
        <f t="shared" ca="1" si="0"/>
        <v>8</v>
      </c>
      <c r="J9" s="17" t="str">
        <f t="shared" ca="1" si="1"/>
        <v>NOT DUE</v>
      </c>
      <c r="K9" s="31"/>
      <c r="L9" s="20"/>
    </row>
    <row r="10" spans="1:12" ht="36" customHeight="1">
      <c r="A10" s="17" t="s">
        <v>3254</v>
      </c>
      <c r="B10" s="31" t="s">
        <v>2811</v>
      </c>
      <c r="C10" s="31" t="s">
        <v>2812</v>
      </c>
      <c r="D10" s="41" t="s">
        <v>0</v>
      </c>
      <c r="E10" s="13">
        <v>41662</v>
      </c>
      <c r="F10" s="13">
        <v>44487</v>
      </c>
      <c r="G10" s="155"/>
      <c r="H10" s="15">
        <f>DATE(YEAR(F10),MONTH(F10)+3,DAY(F10)-1)</f>
        <v>44578</v>
      </c>
      <c r="I10" s="16">
        <f t="shared" ca="1" si="0"/>
        <v>8</v>
      </c>
      <c r="J10" s="17" t="str">
        <f t="shared" ca="1" si="1"/>
        <v>NOT DUE</v>
      </c>
      <c r="K10" s="31" t="s">
        <v>2782</v>
      </c>
      <c r="L10" s="20"/>
    </row>
    <row r="11" spans="1:12" ht="36" customHeight="1">
      <c r="A11" s="17" t="s">
        <v>3255</v>
      </c>
      <c r="B11" s="31" t="s">
        <v>2775</v>
      </c>
      <c r="C11" s="31" t="s">
        <v>2776</v>
      </c>
      <c r="D11" s="41" t="s">
        <v>0</v>
      </c>
      <c r="E11" s="13">
        <v>41662</v>
      </c>
      <c r="F11" s="13">
        <v>44487</v>
      </c>
      <c r="G11" s="155"/>
      <c r="H11" s="15">
        <f>DATE(YEAR(F11),MONTH(F11)+3,DAY(F11)-1)</f>
        <v>44578</v>
      </c>
      <c r="I11" s="16">
        <f t="shared" ca="1" si="0"/>
        <v>8</v>
      </c>
      <c r="J11" s="17" t="str">
        <f t="shared" ca="1" si="1"/>
        <v>NOT DUE</v>
      </c>
      <c r="K11" s="31"/>
      <c r="L11" s="20"/>
    </row>
    <row r="12" spans="1:12" ht="36" customHeight="1">
      <c r="A12" s="17" t="s">
        <v>3256</v>
      </c>
      <c r="B12" s="31" t="s">
        <v>2777</v>
      </c>
      <c r="C12" s="31" t="s">
        <v>2778</v>
      </c>
      <c r="D12" s="41" t="s">
        <v>0</v>
      </c>
      <c r="E12" s="13">
        <v>41662</v>
      </c>
      <c r="F12" s="13">
        <v>44487</v>
      </c>
      <c r="G12" s="155"/>
      <c r="H12" s="15">
        <f>DATE(YEAR(F12),MONTH(F12)+3,DAY(F12)-1)</f>
        <v>44578</v>
      </c>
      <c r="I12" s="16">
        <f t="shared" ca="1" si="0"/>
        <v>8</v>
      </c>
      <c r="J12" s="17" t="str">
        <f t="shared" ca="1" si="1"/>
        <v>NOT DUE</v>
      </c>
      <c r="K12" s="31"/>
      <c r="L12" s="20"/>
    </row>
    <row r="13" spans="1:12" ht="36" customHeight="1">
      <c r="A13" s="17" t="s">
        <v>3257</v>
      </c>
      <c r="B13" s="31" t="s">
        <v>2779</v>
      </c>
      <c r="C13" s="31" t="s">
        <v>2780</v>
      </c>
      <c r="D13" s="41" t="s">
        <v>1</v>
      </c>
      <c r="E13" s="13">
        <v>41662</v>
      </c>
      <c r="F13" s="13">
        <f>'CMP01 Main Air Compressor No.1'!F33</f>
        <v>44570</v>
      </c>
      <c r="G13" s="155"/>
      <c r="H13" s="15">
        <f>DATE(YEAR(F13),MONTH(F13),DAY(F13)+1)</f>
        <v>44571</v>
      </c>
      <c r="I13" s="16">
        <f t="shared" ca="1" si="0"/>
        <v>1</v>
      </c>
      <c r="J13" s="17" t="str">
        <f t="shared" ca="1" si="1"/>
        <v>NOT DUE</v>
      </c>
      <c r="K13" s="31" t="s">
        <v>2783</v>
      </c>
      <c r="L13" s="20"/>
    </row>
    <row r="14" spans="1:12" ht="36" customHeight="1">
      <c r="A14" s="17" t="s">
        <v>5142</v>
      </c>
      <c r="B14" s="31" t="s">
        <v>5125</v>
      </c>
      <c r="C14" s="31" t="s">
        <v>2812</v>
      </c>
      <c r="D14" s="41" t="s">
        <v>3</v>
      </c>
      <c r="E14" s="13">
        <v>41662</v>
      </c>
      <c r="F14" s="13">
        <v>44471</v>
      </c>
      <c r="G14" s="155"/>
      <c r="H14" s="15">
        <f>DATE(YEAR(F14),MONTH(F14)+3,DAY(F14)-1)</f>
        <v>44562</v>
      </c>
      <c r="I14" s="16">
        <f t="shared" ca="1" si="0"/>
        <v>-8</v>
      </c>
      <c r="J14" s="17" t="str">
        <f t="shared" ca="1" si="1"/>
        <v>OVERDUE</v>
      </c>
      <c r="K14" s="31"/>
      <c r="L14" s="20" t="s">
        <v>5319</v>
      </c>
    </row>
    <row r="15" spans="1:12" ht="15" customHeight="1">
      <c r="A15"/>
      <c r="C15" s="224"/>
      <c r="D15"/>
    </row>
    <row r="16" spans="1:12">
      <c r="A16"/>
      <c r="C16" s="224"/>
      <c r="D16"/>
    </row>
    <row r="17" spans="1:11">
      <c r="A17"/>
      <c r="C17" s="224"/>
      <c r="D17"/>
    </row>
    <row r="18" spans="1:11">
      <c r="A18"/>
      <c r="B18" s="255" t="s">
        <v>5143</v>
      </c>
      <c r="C18"/>
      <c r="D18" s="255" t="s">
        <v>5144</v>
      </c>
      <c r="H18" s="255" t="s">
        <v>5145</v>
      </c>
    </row>
    <row r="19" spans="1:11">
      <c r="A19"/>
      <c r="C19"/>
      <c r="D19"/>
    </row>
    <row r="20" spans="1:11">
      <c r="A20"/>
      <c r="C20" s="374" t="s">
        <v>5303</v>
      </c>
      <c r="D20"/>
      <c r="E20" s="380" t="s">
        <v>5304</v>
      </c>
      <c r="F20" s="380"/>
      <c r="G20" s="380"/>
      <c r="I20" s="380" t="s">
        <v>5293</v>
      </c>
      <c r="J20" s="380"/>
      <c r="K20" s="380"/>
    </row>
    <row r="21" spans="1:11">
      <c r="A21"/>
      <c r="C21" s="254" t="s">
        <v>5146</v>
      </c>
      <c r="D21"/>
      <c r="E21" s="381" t="s">
        <v>5147</v>
      </c>
      <c r="F21" s="381"/>
      <c r="G21" s="381"/>
      <c r="I21" s="381" t="s">
        <v>5148</v>
      </c>
      <c r="J21" s="381"/>
      <c r="K21" s="381"/>
    </row>
  </sheetData>
  <sheetProtection selectLockedCells="1"/>
  <mergeCells count="13">
    <mergeCell ref="A1:B1"/>
    <mergeCell ref="D1:E1"/>
    <mergeCell ref="A2:B2"/>
    <mergeCell ref="D2:E2"/>
    <mergeCell ref="A3:B3"/>
    <mergeCell ref="D3:E3"/>
    <mergeCell ref="E20:G20"/>
    <mergeCell ref="I20:K20"/>
    <mergeCell ref="E21:G21"/>
    <mergeCell ref="I21:K21"/>
    <mergeCell ref="A4:B4"/>
    <mergeCell ref="D4:E4"/>
    <mergeCell ref="A5:B5"/>
  </mergeCells>
  <phoneticPr fontId="39" type="noConversion"/>
  <conditionalFormatting sqref="J8:J13">
    <cfRule type="cellIs" dxfId="15" priority="2" operator="equal">
      <formula>"overdue"</formula>
    </cfRule>
  </conditionalFormatting>
  <conditionalFormatting sqref="J14">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C00000"/>
  </sheetPr>
  <dimension ref="A1:L21"/>
  <sheetViews>
    <sheetView topLeftCell="B7" workbookViewId="0">
      <selection activeCell="F12" sqref="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2815</v>
      </c>
      <c r="D3" s="384" t="s">
        <v>12</v>
      </c>
      <c r="E3" s="384"/>
      <c r="F3" s="60" t="s">
        <v>3077</v>
      </c>
    </row>
    <row r="4" spans="1:12" ht="18" customHeight="1">
      <c r="A4" s="382" t="s">
        <v>77</v>
      </c>
      <c r="B4" s="382"/>
      <c r="C4" s="37" t="s">
        <v>2816</v>
      </c>
      <c r="D4" s="384" t="s">
        <v>15</v>
      </c>
      <c r="E4" s="384"/>
      <c r="F4" s="27"/>
    </row>
    <row r="5" spans="1:12" ht="18" customHeight="1">
      <c r="A5" s="382" t="s">
        <v>78</v>
      </c>
      <c r="B5" s="382"/>
      <c r="C5" s="38" t="s">
        <v>2785</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07" t="s">
        <v>3245</v>
      </c>
      <c r="B8" s="31" t="s">
        <v>2810</v>
      </c>
      <c r="C8" s="31" t="s">
        <v>552</v>
      </c>
      <c r="D8" s="41" t="s">
        <v>2781</v>
      </c>
      <c r="E8" s="13">
        <v>41662</v>
      </c>
      <c r="F8" s="13">
        <v>44569</v>
      </c>
      <c r="G8" s="155"/>
      <c r="H8" s="15">
        <f>DATE(YEAR(F8),MONTH(F8),DAY(F8)+14)</f>
        <v>44583</v>
      </c>
      <c r="I8" s="16">
        <f t="shared" ref="I8:I13" ca="1" si="0">IF(ISBLANK(H8),"",H8-DATE(YEAR(NOW()),MONTH(NOW()),DAY(NOW())))</f>
        <v>13</v>
      </c>
      <c r="J8" s="17" t="str">
        <f t="shared" ref="J8:J13" ca="1" si="1">IF(I8="","",IF(I8&lt;0,"OVERDUE","NOT DUE"))</f>
        <v>NOT DUE</v>
      </c>
      <c r="K8" s="31"/>
      <c r="L8" s="20"/>
    </row>
    <row r="9" spans="1:12" ht="36" customHeight="1">
      <c r="A9" s="107" t="s">
        <v>3246</v>
      </c>
      <c r="B9" s="31" t="s">
        <v>2774</v>
      </c>
      <c r="C9" s="31" t="s">
        <v>552</v>
      </c>
      <c r="D9" s="41" t="s">
        <v>0</v>
      </c>
      <c r="E9" s="13">
        <v>41662</v>
      </c>
      <c r="F9" s="13">
        <v>44546</v>
      </c>
      <c r="G9" s="155"/>
      <c r="H9" s="15">
        <f>DATE(YEAR(F9),MONTH(F9)+3,DAY(F9)-1)</f>
        <v>44635</v>
      </c>
      <c r="I9" s="16">
        <f t="shared" ca="1" si="0"/>
        <v>65</v>
      </c>
      <c r="J9" s="17" t="str">
        <f t="shared" ca="1" si="1"/>
        <v>NOT DUE</v>
      </c>
      <c r="K9" s="31"/>
      <c r="L9" s="20"/>
    </row>
    <row r="10" spans="1:12" ht="36" customHeight="1">
      <c r="A10" s="107" t="s">
        <v>3247</v>
      </c>
      <c r="B10" s="31" t="s">
        <v>2811</v>
      </c>
      <c r="C10" s="31" t="s">
        <v>2812</v>
      </c>
      <c r="D10" s="41" t="s">
        <v>0</v>
      </c>
      <c r="E10" s="13">
        <v>41662</v>
      </c>
      <c r="F10" s="13">
        <v>44546</v>
      </c>
      <c r="G10" s="155"/>
      <c r="H10" s="15">
        <f>DATE(YEAR(F10),MONTH(F10)+3,DAY(F10)-1)</f>
        <v>44635</v>
      </c>
      <c r="I10" s="16">
        <f t="shared" ca="1" si="0"/>
        <v>65</v>
      </c>
      <c r="J10" s="17" t="str">
        <f t="shared" ca="1" si="1"/>
        <v>NOT DUE</v>
      </c>
      <c r="K10" s="31" t="s">
        <v>2782</v>
      </c>
      <c r="L10" s="20"/>
    </row>
    <row r="11" spans="1:12" ht="36" customHeight="1">
      <c r="A11" s="107" t="s">
        <v>3248</v>
      </c>
      <c r="B11" s="31" t="s">
        <v>2775</v>
      </c>
      <c r="C11" s="31" t="s">
        <v>2776</v>
      </c>
      <c r="D11" s="41" t="s">
        <v>0</v>
      </c>
      <c r="E11" s="13">
        <v>41662</v>
      </c>
      <c r="F11" s="13">
        <v>44537</v>
      </c>
      <c r="G11" s="155"/>
      <c r="H11" s="15">
        <f>DATE(YEAR(F11),MONTH(F11)+3,DAY(F11)-1)</f>
        <v>44626</v>
      </c>
      <c r="I11" s="16">
        <f t="shared" ca="1" si="0"/>
        <v>56</v>
      </c>
      <c r="J11" s="17" t="str">
        <f t="shared" ca="1" si="1"/>
        <v>NOT DUE</v>
      </c>
      <c r="K11" s="31"/>
      <c r="L11" s="20"/>
    </row>
    <row r="12" spans="1:12" ht="36" customHeight="1">
      <c r="A12" s="107" t="s">
        <v>3249</v>
      </c>
      <c r="B12" s="31" t="s">
        <v>2777</v>
      </c>
      <c r="C12" s="31" t="s">
        <v>2778</v>
      </c>
      <c r="D12" s="41" t="s">
        <v>0</v>
      </c>
      <c r="E12" s="13">
        <v>41662</v>
      </c>
      <c r="F12" s="13">
        <v>44546</v>
      </c>
      <c r="G12" s="155"/>
      <c r="H12" s="15">
        <f>DATE(YEAR(F12),MONTH(F12)+3,DAY(F12)-1)</f>
        <v>44635</v>
      </c>
      <c r="I12" s="16">
        <f t="shared" ca="1" si="0"/>
        <v>65</v>
      </c>
      <c r="J12" s="17" t="str">
        <f t="shared" ca="1" si="1"/>
        <v>NOT DUE</v>
      </c>
      <c r="K12" s="31"/>
      <c r="L12" s="20"/>
    </row>
    <row r="13" spans="1:12" ht="36" customHeight="1">
      <c r="A13" s="107" t="s">
        <v>3250</v>
      </c>
      <c r="B13" s="31" t="s">
        <v>2779</v>
      </c>
      <c r="C13" s="31" t="s">
        <v>2780</v>
      </c>
      <c r="D13" s="41" t="s">
        <v>1</v>
      </c>
      <c r="E13" s="13">
        <v>41662</v>
      </c>
      <c r="F13" s="13">
        <f>'CMP01 Main Air Compressor No.1'!F33</f>
        <v>44570</v>
      </c>
      <c r="G13" s="155"/>
      <c r="H13" s="15">
        <f>DATE(YEAR(F13),MONTH(F13),DAY(F13)+1)</f>
        <v>44571</v>
      </c>
      <c r="I13" s="16">
        <f t="shared" ca="1" si="0"/>
        <v>1</v>
      </c>
      <c r="J13" s="17" t="str">
        <f t="shared" ca="1" si="1"/>
        <v>NOT DUE</v>
      </c>
      <c r="K13" s="31" t="s">
        <v>2783</v>
      </c>
      <c r="L13" s="20"/>
    </row>
    <row r="14" spans="1:12" ht="36" customHeight="1">
      <c r="A14" s="107" t="s">
        <v>3251</v>
      </c>
      <c r="B14" s="31" t="s">
        <v>1754</v>
      </c>
      <c r="C14" s="31" t="s">
        <v>2813</v>
      </c>
      <c r="D14" s="41" t="s">
        <v>377</v>
      </c>
      <c r="E14" s="13">
        <v>41662</v>
      </c>
      <c r="F14" s="13">
        <v>44499</v>
      </c>
      <c r="G14" s="155"/>
      <c r="H14" s="15">
        <f>DATE(YEAR(F14)+1,MONTH(F14),DAY(F14)-1)</f>
        <v>44863</v>
      </c>
      <c r="I14" s="16">
        <f ca="1">IF(ISBLANK(H14),"",H14-DATE(YEAR(NOW()),MONTH(NOW()),DAY(NOW())))</f>
        <v>293</v>
      </c>
      <c r="J14" s="17" t="str">
        <f ca="1">IF(I14="","",IF(I14&lt;0,"OVERDUE","NOT DUE"))</f>
        <v>NOT DUE</v>
      </c>
      <c r="K14" s="31" t="s">
        <v>2814</v>
      </c>
      <c r="L14" s="120"/>
    </row>
    <row r="15" spans="1:12" ht="15" customHeight="1">
      <c r="A15"/>
      <c r="C15" s="224"/>
      <c r="D15"/>
    </row>
    <row r="16" spans="1:12">
      <c r="A16"/>
      <c r="C16" s="224"/>
      <c r="D16"/>
    </row>
    <row r="17" spans="1:11">
      <c r="A17"/>
      <c r="C17" s="224"/>
      <c r="D17"/>
    </row>
    <row r="18" spans="1:11">
      <c r="A18"/>
      <c r="B18" s="255" t="s">
        <v>5143</v>
      </c>
      <c r="C18"/>
      <c r="D18" s="255" t="s">
        <v>5144</v>
      </c>
      <c r="H18" s="255" t="s">
        <v>5145</v>
      </c>
    </row>
    <row r="19" spans="1:11">
      <c r="A19"/>
      <c r="C19"/>
      <c r="D19"/>
    </row>
    <row r="20" spans="1:11">
      <c r="A20"/>
      <c r="C20" s="374" t="s">
        <v>5303</v>
      </c>
      <c r="D20"/>
      <c r="E20" s="380" t="s">
        <v>5304</v>
      </c>
      <c r="F20" s="380"/>
      <c r="G20" s="380"/>
      <c r="I20" s="380" t="s">
        <v>5293</v>
      </c>
      <c r="J20" s="380"/>
      <c r="K20" s="380"/>
    </row>
    <row r="21" spans="1:11">
      <c r="A21"/>
      <c r="C21" s="254" t="s">
        <v>5146</v>
      </c>
      <c r="D21"/>
      <c r="E21" s="381" t="s">
        <v>5147</v>
      </c>
      <c r="F21" s="381"/>
      <c r="G21" s="381"/>
      <c r="I21" s="381" t="s">
        <v>5148</v>
      </c>
      <c r="J21" s="381"/>
      <c r="K21" s="381"/>
    </row>
  </sheetData>
  <sheetProtection selectLockedCells="1"/>
  <mergeCells count="13">
    <mergeCell ref="E20:G20"/>
    <mergeCell ref="I20:K20"/>
    <mergeCell ref="E21:G21"/>
    <mergeCell ref="I21:K21"/>
    <mergeCell ref="A1:B1"/>
    <mergeCell ref="D1:E1"/>
    <mergeCell ref="A2:B2"/>
    <mergeCell ref="D2:E2"/>
    <mergeCell ref="A5:B5"/>
    <mergeCell ref="A3:B3"/>
    <mergeCell ref="D3:E3"/>
    <mergeCell ref="A4:B4"/>
    <mergeCell ref="D4:E4"/>
  </mergeCells>
  <conditionalFormatting sqref="J3:J14">
    <cfRule type="cellIs" dxfId="13"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C00000"/>
  </sheetPr>
  <dimension ref="A1:L19"/>
  <sheetViews>
    <sheetView topLeftCell="A4" zoomScale="85" zoomScaleNormal="85" workbookViewId="0">
      <selection activeCell="L10" sqref="L10:L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2937</v>
      </c>
      <c r="D3" s="384" t="s">
        <v>12</v>
      </c>
      <c r="E3" s="384"/>
      <c r="F3" s="60" t="s">
        <v>2943</v>
      </c>
    </row>
    <row r="4" spans="1:12" ht="18" customHeight="1">
      <c r="A4" s="382" t="s">
        <v>77</v>
      </c>
      <c r="B4" s="382"/>
      <c r="C4" s="37" t="s">
        <v>2938</v>
      </c>
      <c r="D4" s="384" t="s">
        <v>15</v>
      </c>
      <c r="E4" s="384"/>
      <c r="F4" s="27"/>
    </row>
    <row r="5" spans="1:12" ht="18" customHeight="1">
      <c r="A5" s="382" t="s">
        <v>78</v>
      </c>
      <c r="B5" s="382"/>
      <c r="C5" s="38" t="s">
        <v>2785</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2923</v>
      </c>
      <c r="B8" s="31" t="s">
        <v>2914</v>
      </c>
      <c r="C8" s="31" t="s">
        <v>2915</v>
      </c>
      <c r="D8" s="41" t="s">
        <v>1</v>
      </c>
      <c r="E8" s="13">
        <v>41662</v>
      </c>
      <c r="F8" s="13">
        <f>'CMP01 Main Air Compressor No.1'!F33</f>
        <v>44570</v>
      </c>
      <c r="G8" s="155"/>
      <c r="H8" s="15">
        <f>DATE(YEAR(F8),MONTH(F8),DAY(F8)+1)</f>
        <v>44571</v>
      </c>
      <c r="I8" s="16">
        <f ca="1">IF(ISBLANK(H8),"",H8-DATE(YEAR(NOW()),MONTH(NOW()),DAY(NOW())))</f>
        <v>1</v>
      </c>
      <c r="J8" s="17" t="str">
        <f ca="1">IF(I8="","",IF(I8&lt;0,"OVERDUE","NOT DUE"))</f>
        <v>NOT DUE</v>
      </c>
      <c r="K8" s="31"/>
      <c r="L8" s="134"/>
    </row>
    <row r="9" spans="1:12" ht="36" customHeight="1">
      <c r="A9" s="17" t="s">
        <v>2924</v>
      </c>
      <c r="B9" s="31" t="s">
        <v>2916</v>
      </c>
      <c r="C9" s="31" t="s">
        <v>2131</v>
      </c>
      <c r="D9" s="41" t="s">
        <v>0</v>
      </c>
      <c r="E9" s="13">
        <v>41662</v>
      </c>
      <c r="F9" s="13">
        <v>44519</v>
      </c>
      <c r="G9" s="155"/>
      <c r="H9" s="15">
        <f>DATE(YEAR(F9),MONTH(F9)+3,DAY(F9)-1)</f>
        <v>44610</v>
      </c>
      <c r="I9" s="16">
        <f ca="1">IF(ISBLANK(H9),"",H9-DATE(YEAR(NOW()),MONTH(NOW()),DAY(NOW())))</f>
        <v>40</v>
      </c>
      <c r="J9" s="17" t="str">
        <f ca="1">IF(I9="","",IF(I9&lt;0,"OVERDUE","NOT DUE"))</f>
        <v>NOT DUE</v>
      </c>
      <c r="K9" s="31" t="s">
        <v>2933</v>
      </c>
      <c r="L9" s="20" t="s">
        <v>5316</v>
      </c>
    </row>
    <row r="10" spans="1:12" ht="36" customHeight="1">
      <c r="A10" s="17" t="s">
        <v>2925</v>
      </c>
      <c r="B10" s="31" t="s">
        <v>2917</v>
      </c>
      <c r="C10" s="31" t="s">
        <v>2918</v>
      </c>
      <c r="D10" s="41" t="s">
        <v>0</v>
      </c>
      <c r="E10" s="13">
        <v>41662</v>
      </c>
      <c r="F10" s="13">
        <v>44519</v>
      </c>
      <c r="G10" s="155"/>
      <c r="H10" s="15">
        <f>DATE(YEAR(F10),MONTH(F10)+3,DAY(F10)-1)</f>
        <v>44610</v>
      </c>
      <c r="I10" s="16">
        <f ca="1">IF(ISBLANK(H10),"",H10-DATE(YEAR(NOW()),MONTH(NOW()),DAY(NOW())))</f>
        <v>40</v>
      </c>
      <c r="J10" s="17" t="str">
        <f ca="1">IF(I10="","",IF(I10&lt;0,"OVERDUE","NOT DUE"))</f>
        <v>NOT DUE</v>
      </c>
      <c r="K10" s="31" t="s">
        <v>2934</v>
      </c>
      <c r="L10" s="20" t="s">
        <v>5316</v>
      </c>
    </row>
    <row r="11" spans="1:12" ht="36" customHeight="1">
      <c r="A11" s="17" t="s">
        <v>2926</v>
      </c>
      <c r="B11" s="31" t="s">
        <v>2919</v>
      </c>
      <c r="C11" s="31" t="s">
        <v>2920</v>
      </c>
      <c r="D11" s="41" t="s">
        <v>0</v>
      </c>
      <c r="E11" s="13">
        <v>41662</v>
      </c>
      <c r="F11" s="13">
        <v>44519</v>
      </c>
      <c r="G11" s="155"/>
      <c r="H11" s="15">
        <f>DATE(YEAR(F11),MONTH(F11)+3,DAY(F11)-1)</f>
        <v>44610</v>
      </c>
      <c r="I11" s="16">
        <f ca="1">IF(ISBLANK(H11),"",H11-DATE(YEAR(NOW()),MONTH(NOW()),DAY(NOW())))</f>
        <v>40</v>
      </c>
      <c r="J11" s="17" t="str">
        <f ca="1">IF(I11="","",IF(I11&lt;0,"OVERDUE","NOT DUE"))</f>
        <v>NOT DUE</v>
      </c>
      <c r="K11" s="31" t="s">
        <v>2935</v>
      </c>
      <c r="L11" s="20" t="s">
        <v>5316</v>
      </c>
    </row>
    <row r="12" spans="1:12" ht="36" customHeight="1">
      <c r="A12" s="17" t="s">
        <v>2927</v>
      </c>
      <c r="B12" s="31" t="s">
        <v>2921</v>
      </c>
      <c r="C12" s="31" t="s">
        <v>2922</v>
      </c>
      <c r="D12" s="41" t="s">
        <v>2495</v>
      </c>
      <c r="E12" s="13">
        <v>41662</v>
      </c>
      <c r="F12" s="13">
        <v>43391</v>
      </c>
      <c r="G12" s="155"/>
      <c r="H12" s="15">
        <f>DATE(YEAR(F12)+4,MONTH(F12),DAY(F12)-1)</f>
        <v>44851</v>
      </c>
      <c r="I12" s="16">
        <f ca="1">IF(ISBLANK(H12),"",H12-DATE(YEAR(NOW()),MONTH(NOW()),DAY(NOW())))</f>
        <v>281</v>
      </c>
      <c r="J12" s="17" t="str">
        <f ca="1">IF(I12="","",IF(I12&lt;0,"OVERDUE","NOT DUE"))</f>
        <v>NOT DUE</v>
      </c>
      <c r="K12" s="31" t="s">
        <v>2936</v>
      </c>
      <c r="L12" s="20"/>
    </row>
    <row r="13" spans="1:12" ht="15" customHeight="1">
      <c r="A13"/>
      <c r="C13" s="224"/>
      <c r="D13"/>
    </row>
    <row r="14" spans="1:12">
      <c r="A14"/>
      <c r="C14" s="224"/>
      <c r="D14"/>
    </row>
    <row r="15" spans="1:12">
      <c r="A15"/>
      <c r="C15" s="224"/>
      <c r="D15"/>
    </row>
    <row r="16" spans="1:12">
      <c r="A16"/>
      <c r="B16" s="255" t="s">
        <v>5143</v>
      </c>
      <c r="C16"/>
      <c r="D16" s="255" t="s">
        <v>5144</v>
      </c>
      <c r="H16" s="255" t="s">
        <v>5145</v>
      </c>
    </row>
    <row r="17" spans="1:11">
      <c r="A17"/>
      <c r="C17"/>
      <c r="D17"/>
    </row>
    <row r="18" spans="1:11">
      <c r="A18"/>
      <c r="C18" s="374" t="s">
        <v>5303</v>
      </c>
      <c r="D18"/>
      <c r="E18" s="380" t="s">
        <v>5304</v>
      </c>
      <c r="F18" s="380"/>
      <c r="G18" s="380"/>
      <c r="I18" s="380" t="s">
        <v>5293</v>
      </c>
      <c r="J18" s="380"/>
      <c r="K18" s="380"/>
    </row>
    <row r="19" spans="1:11">
      <c r="A19"/>
      <c r="C19" s="254" t="s">
        <v>5146</v>
      </c>
      <c r="D19"/>
      <c r="E19" s="381" t="s">
        <v>5147</v>
      </c>
      <c r="F19" s="381"/>
      <c r="G19" s="381"/>
      <c r="I19" s="381" t="s">
        <v>5148</v>
      </c>
      <c r="J19" s="381"/>
      <c r="K19" s="381"/>
    </row>
  </sheetData>
  <sheetProtection selectLockedCells="1"/>
  <mergeCells count="13">
    <mergeCell ref="E18:G18"/>
    <mergeCell ref="I18:K18"/>
    <mergeCell ref="E19:G19"/>
    <mergeCell ref="I19:K19"/>
    <mergeCell ref="A1:B1"/>
    <mergeCell ref="D1:E1"/>
    <mergeCell ref="A2:B2"/>
    <mergeCell ref="D2:E2"/>
    <mergeCell ref="A5:B5"/>
    <mergeCell ref="A3:B3"/>
    <mergeCell ref="D3:E3"/>
    <mergeCell ref="A4:B4"/>
    <mergeCell ref="D4:E4"/>
  </mergeCells>
  <conditionalFormatting sqref="J3:J12">
    <cfRule type="cellIs" dxfId="12"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C00000"/>
  </sheetPr>
  <dimension ref="A1:L19"/>
  <sheetViews>
    <sheetView topLeftCell="A7" zoomScale="85" zoomScaleNormal="85" workbookViewId="0">
      <selection activeCell="E10" sqref="E1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2939</v>
      </c>
      <c r="D3" s="384" t="s">
        <v>12</v>
      </c>
      <c r="E3" s="384"/>
      <c r="F3" s="60" t="s">
        <v>2944</v>
      </c>
    </row>
    <row r="4" spans="1:12" ht="18" customHeight="1">
      <c r="A4" s="382" t="s">
        <v>77</v>
      </c>
      <c r="B4" s="382"/>
      <c r="C4" s="37" t="s">
        <v>2938</v>
      </c>
      <c r="D4" s="384" t="s">
        <v>15</v>
      </c>
      <c r="E4" s="384"/>
      <c r="F4" s="27"/>
    </row>
    <row r="5" spans="1:12" ht="18" customHeight="1">
      <c r="A5" s="382" t="s">
        <v>78</v>
      </c>
      <c r="B5" s="382"/>
      <c r="C5" s="38" t="s">
        <v>2785</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2928</v>
      </c>
      <c r="B8" s="31" t="s">
        <v>2914</v>
      </c>
      <c r="C8" s="31" t="s">
        <v>2915</v>
      </c>
      <c r="D8" s="41" t="s">
        <v>1</v>
      </c>
      <c r="E8" s="13">
        <v>41662</v>
      </c>
      <c r="F8" s="13">
        <f>'CMP01 Main Air Compressor No.1'!F33</f>
        <v>44570</v>
      </c>
      <c r="G8" s="155"/>
      <c r="H8" s="15">
        <f>DATE(YEAR(F8),MONTH(F8),DAY(F8)+1)</f>
        <v>44571</v>
      </c>
      <c r="I8" s="16">
        <f ca="1">IF(ISBLANK(H8),"",H8-DATE(YEAR(NOW()),MONTH(NOW()),DAY(NOW())))</f>
        <v>1</v>
      </c>
      <c r="J8" s="17" t="str">
        <f ca="1">IF(I8="","",IF(I8&lt;0,"OVERDUE","NOT DUE"))</f>
        <v>NOT DUE</v>
      </c>
      <c r="K8" s="31"/>
      <c r="L8" s="134"/>
    </row>
    <row r="9" spans="1:12" ht="36" customHeight="1">
      <c r="A9" s="17" t="s">
        <v>2929</v>
      </c>
      <c r="B9" s="31" t="s">
        <v>2916</v>
      </c>
      <c r="C9" s="31" t="s">
        <v>2131</v>
      </c>
      <c r="D9" s="41" t="s">
        <v>0</v>
      </c>
      <c r="E9" s="13">
        <v>41662</v>
      </c>
      <c r="F9" s="13">
        <v>44567</v>
      </c>
      <c r="G9" s="155"/>
      <c r="H9" s="15">
        <f>DATE(YEAR(F9),MONTH(F9)+3,DAY(F9)-1)</f>
        <v>44656</v>
      </c>
      <c r="I9" s="16">
        <f ca="1">IF(ISBLANK(H9),"",H9-DATE(YEAR(NOW()),MONTH(NOW()),DAY(NOW())))</f>
        <v>86</v>
      </c>
      <c r="J9" s="17" t="str">
        <f ca="1">IF(I9="","",IF(I9&lt;0,"OVERDUE","NOT DUE"))</f>
        <v>NOT DUE</v>
      </c>
      <c r="K9" s="31" t="s">
        <v>2933</v>
      </c>
      <c r="L9" s="20"/>
    </row>
    <row r="10" spans="1:12" ht="36" customHeight="1">
      <c r="A10" s="17" t="s">
        <v>2930</v>
      </c>
      <c r="B10" s="31" t="s">
        <v>2917</v>
      </c>
      <c r="C10" s="31" t="s">
        <v>2918</v>
      </c>
      <c r="D10" s="41" t="s">
        <v>0</v>
      </c>
      <c r="E10" s="13">
        <v>41662</v>
      </c>
      <c r="F10" s="13">
        <v>44567</v>
      </c>
      <c r="G10" s="155"/>
      <c r="H10" s="15">
        <f>DATE(YEAR(F10),MONTH(F10)+3,DAY(F10)-1)</f>
        <v>44656</v>
      </c>
      <c r="I10" s="16">
        <f ca="1">IF(ISBLANK(H10),"",H10-DATE(YEAR(NOW()),MONTH(NOW()),DAY(NOW())))</f>
        <v>86</v>
      </c>
      <c r="J10" s="17" t="str">
        <f ca="1">IF(I10="","",IF(I10&lt;0,"OVERDUE","NOT DUE"))</f>
        <v>NOT DUE</v>
      </c>
      <c r="K10" s="31" t="s">
        <v>2934</v>
      </c>
      <c r="L10" s="20"/>
    </row>
    <row r="11" spans="1:12" ht="36" customHeight="1">
      <c r="A11" s="17" t="s">
        <v>2931</v>
      </c>
      <c r="B11" s="31" t="s">
        <v>2919</v>
      </c>
      <c r="C11" s="31" t="s">
        <v>2920</v>
      </c>
      <c r="D11" s="41" t="s">
        <v>0</v>
      </c>
      <c r="E11" s="13">
        <v>41662</v>
      </c>
      <c r="F11" s="13">
        <v>44567</v>
      </c>
      <c r="G11" s="155"/>
      <c r="H11" s="15">
        <f>DATE(YEAR(F11),MONTH(F11)+3,DAY(F11)-1)</f>
        <v>44656</v>
      </c>
      <c r="I11" s="16">
        <f ca="1">IF(ISBLANK(H11),"",H11-DATE(YEAR(NOW()),MONTH(NOW()),DAY(NOW())))</f>
        <v>86</v>
      </c>
      <c r="J11" s="17" t="str">
        <f ca="1">IF(I11="","",IF(I11&lt;0,"OVERDUE","NOT DUE"))</f>
        <v>NOT DUE</v>
      </c>
      <c r="K11" s="31" t="s">
        <v>2935</v>
      </c>
      <c r="L11" s="20"/>
    </row>
    <row r="12" spans="1:12" ht="36" customHeight="1">
      <c r="A12" s="17" t="s">
        <v>2932</v>
      </c>
      <c r="B12" s="31" t="s">
        <v>2921</v>
      </c>
      <c r="C12" s="31" t="s">
        <v>2922</v>
      </c>
      <c r="D12" s="41" t="s">
        <v>2495</v>
      </c>
      <c r="E12" s="13">
        <v>41662</v>
      </c>
      <c r="F12" s="13">
        <v>43332</v>
      </c>
      <c r="G12" s="155"/>
      <c r="H12" s="15">
        <f>DATE(YEAR(F12)+4,MONTH(F12),DAY(F12)-1)</f>
        <v>44792</v>
      </c>
      <c r="I12" s="16">
        <f ca="1">IF(ISBLANK(H12),"",H12-DATE(YEAR(NOW()),MONTH(NOW()),DAY(NOW())))</f>
        <v>222</v>
      </c>
      <c r="J12" s="17" t="str">
        <f ca="1">IF(I12="","",IF(I12&lt;0,"OVERDUE","NOT DUE"))</f>
        <v>NOT DUE</v>
      </c>
      <c r="K12" s="31" t="s">
        <v>2936</v>
      </c>
      <c r="L12" s="120"/>
    </row>
    <row r="13" spans="1:12">
      <c r="A13"/>
      <c r="C13" s="224"/>
      <c r="D13"/>
    </row>
    <row r="14" spans="1:12">
      <c r="A14"/>
      <c r="C14" s="224"/>
      <c r="D14"/>
    </row>
    <row r="15" spans="1:12">
      <c r="A15"/>
      <c r="C15" s="224"/>
      <c r="D15"/>
    </row>
    <row r="16" spans="1:12">
      <c r="A16"/>
      <c r="B16" s="255" t="s">
        <v>5143</v>
      </c>
      <c r="C16"/>
      <c r="D16" s="255" t="s">
        <v>5144</v>
      </c>
      <c r="H16" s="255" t="s">
        <v>5145</v>
      </c>
    </row>
    <row r="17" spans="1:11">
      <c r="A17"/>
      <c r="C17"/>
      <c r="D17"/>
    </row>
    <row r="18" spans="1:11">
      <c r="A18"/>
      <c r="C18" s="374" t="s">
        <v>5303</v>
      </c>
      <c r="D18"/>
      <c r="E18" s="380" t="s">
        <v>5304</v>
      </c>
      <c r="F18" s="380"/>
      <c r="G18" s="380"/>
      <c r="I18" s="380" t="s">
        <v>5293</v>
      </c>
      <c r="J18" s="380"/>
      <c r="K18" s="380"/>
    </row>
    <row r="19" spans="1:11">
      <c r="A19"/>
      <c r="C19" s="254" t="s">
        <v>5146</v>
      </c>
      <c r="D19"/>
      <c r="E19" s="381" t="s">
        <v>5147</v>
      </c>
      <c r="F19" s="381"/>
      <c r="G19" s="381"/>
      <c r="I19" s="381" t="s">
        <v>5148</v>
      </c>
      <c r="J19" s="381"/>
      <c r="K19" s="381"/>
    </row>
  </sheetData>
  <sheetProtection selectLockedCells="1"/>
  <mergeCells count="13">
    <mergeCell ref="E18:G18"/>
    <mergeCell ref="I18:K18"/>
    <mergeCell ref="E19:G19"/>
    <mergeCell ref="I19:K19"/>
    <mergeCell ref="A1:B1"/>
    <mergeCell ref="D1:E1"/>
    <mergeCell ref="A2:B2"/>
    <mergeCell ref="D2:E2"/>
    <mergeCell ref="A5:B5"/>
    <mergeCell ref="A3:B3"/>
    <mergeCell ref="D3:E3"/>
    <mergeCell ref="A4:B4"/>
    <mergeCell ref="D4:E4"/>
  </mergeCells>
  <conditionalFormatting sqref="J3:J12">
    <cfRule type="cellIs" dxfId="11"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C00000"/>
  </sheetPr>
  <dimension ref="A1:L24"/>
  <sheetViews>
    <sheetView zoomScale="85" zoomScaleNormal="85" workbookViewId="0">
      <selection activeCell="I24" sqref="I24:K2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2805</v>
      </c>
      <c r="D3" s="384" t="s">
        <v>12</v>
      </c>
      <c r="E3" s="384"/>
      <c r="F3" s="5" t="s">
        <v>3078</v>
      </c>
    </row>
    <row r="4" spans="1:12" ht="18" customHeight="1">
      <c r="A4" s="382" t="s">
        <v>77</v>
      </c>
      <c r="B4" s="382"/>
      <c r="C4" s="37" t="s">
        <v>2803</v>
      </c>
      <c r="D4" s="384" t="s">
        <v>15</v>
      </c>
      <c r="E4" s="384"/>
      <c r="F4" s="27"/>
    </row>
    <row r="5" spans="1:12" ht="18" customHeight="1">
      <c r="A5" s="382" t="s">
        <v>78</v>
      </c>
      <c r="B5" s="382"/>
      <c r="C5" s="38" t="s">
        <v>2804</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3214</v>
      </c>
      <c r="B8" s="31" t="s">
        <v>2786</v>
      </c>
      <c r="C8" s="31" t="s">
        <v>2787</v>
      </c>
      <c r="D8" s="41" t="s">
        <v>1</v>
      </c>
      <c r="E8" s="13">
        <v>41662</v>
      </c>
      <c r="F8" s="13">
        <f>'CMP01 Main Air Compressor No.1'!F33</f>
        <v>44570</v>
      </c>
      <c r="G8" s="155"/>
      <c r="H8" s="15">
        <f>DATE(YEAR(F8),MONTH(F8),DAY(F8)+1)</f>
        <v>44571</v>
      </c>
      <c r="I8" s="16">
        <f t="shared" ref="I8:I17" ca="1" si="0">IF(ISBLANK(H8),"",H8-DATE(YEAR(NOW()),MONTH(NOW()),DAY(NOW())))</f>
        <v>1</v>
      </c>
      <c r="J8" s="17" t="str">
        <f t="shared" ref="J8:J17" ca="1" si="1">IF(I8="","",IF(I8&lt;0,"OVERDUE","NOT DUE"))</f>
        <v>NOT DUE</v>
      </c>
      <c r="K8" s="31"/>
      <c r="L8" s="20"/>
    </row>
    <row r="9" spans="1:12">
      <c r="A9" s="61" t="s">
        <v>3215</v>
      </c>
      <c r="B9" s="31" t="s">
        <v>2788</v>
      </c>
      <c r="C9" s="31" t="s">
        <v>2789</v>
      </c>
      <c r="D9" s="41" t="s">
        <v>0</v>
      </c>
      <c r="E9" s="13">
        <v>41662</v>
      </c>
      <c r="F9" s="13">
        <v>44525</v>
      </c>
      <c r="G9" s="155"/>
      <c r="H9" s="15">
        <f>DATE(YEAR(F9),MONTH(F9)+3,DAY(F9)-1)</f>
        <v>44616</v>
      </c>
      <c r="I9" s="16">
        <f t="shared" ca="1" si="0"/>
        <v>46</v>
      </c>
      <c r="J9" s="17" t="str">
        <f t="shared" ca="1" si="1"/>
        <v>NOT DUE</v>
      </c>
      <c r="K9" s="31"/>
      <c r="L9" s="20"/>
    </row>
    <row r="10" spans="1:12" ht="36" customHeight="1">
      <c r="A10" s="61" t="s">
        <v>3216</v>
      </c>
      <c r="B10" s="31" t="s">
        <v>2790</v>
      </c>
      <c r="C10" s="31" t="s">
        <v>2791</v>
      </c>
      <c r="D10" s="41" t="s">
        <v>0</v>
      </c>
      <c r="E10" s="13">
        <v>41662</v>
      </c>
      <c r="F10" s="13">
        <v>44525</v>
      </c>
      <c r="G10" s="155"/>
      <c r="H10" s="15">
        <f>DATE(YEAR(F10),MONTH(F10)+3,DAY(F10)-1)</f>
        <v>44616</v>
      </c>
      <c r="I10" s="16">
        <f t="shared" ca="1" si="0"/>
        <v>46</v>
      </c>
      <c r="J10" s="17" t="str">
        <f t="shared" ca="1" si="1"/>
        <v>NOT DUE</v>
      </c>
      <c r="K10" s="31" t="s">
        <v>2801</v>
      </c>
      <c r="L10" s="20"/>
    </row>
    <row r="11" spans="1:12" ht="25.5">
      <c r="A11" s="61" t="s">
        <v>3217</v>
      </c>
      <c r="B11" s="31" t="s">
        <v>2792</v>
      </c>
      <c r="C11" s="31" t="s">
        <v>2793</v>
      </c>
      <c r="D11" s="41" t="s">
        <v>0</v>
      </c>
      <c r="E11" s="13">
        <v>41662</v>
      </c>
      <c r="F11" s="13">
        <v>44525</v>
      </c>
      <c r="G11" s="155"/>
      <c r="H11" s="15">
        <f>DATE(YEAR(F11),MONTH(F11)+3,DAY(F11)-1)</f>
        <v>44616</v>
      </c>
      <c r="I11" s="16">
        <f t="shared" ca="1" si="0"/>
        <v>46</v>
      </c>
      <c r="J11" s="17" t="str">
        <f t="shared" ca="1" si="1"/>
        <v>NOT DUE</v>
      </c>
      <c r="K11" s="31"/>
      <c r="L11" s="20"/>
    </row>
    <row r="12" spans="1:12" ht="25.5">
      <c r="A12" s="61" t="s">
        <v>3218</v>
      </c>
      <c r="B12" s="31" t="s">
        <v>2794</v>
      </c>
      <c r="C12" s="31" t="s">
        <v>2795</v>
      </c>
      <c r="D12" s="41" t="s">
        <v>0</v>
      </c>
      <c r="E12" s="13">
        <v>41662</v>
      </c>
      <c r="F12" s="13">
        <v>44525</v>
      </c>
      <c r="G12" s="155"/>
      <c r="H12" s="15">
        <f>DATE(YEAR(F12),MONTH(F12)+3,DAY(F12)-1)</f>
        <v>44616</v>
      </c>
      <c r="I12" s="16">
        <f t="shared" ca="1" si="0"/>
        <v>46</v>
      </c>
      <c r="J12" s="17" t="str">
        <f t="shared" ca="1" si="1"/>
        <v>NOT DUE</v>
      </c>
      <c r="K12" s="31"/>
      <c r="L12" s="20"/>
    </row>
    <row r="13" spans="1:12">
      <c r="A13" s="61" t="s">
        <v>3219</v>
      </c>
      <c r="B13" s="31" t="s">
        <v>1963</v>
      </c>
      <c r="C13" s="31" t="s">
        <v>2802</v>
      </c>
      <c r="D13" s="41" t="s">
        <v>379</v>
      </c>
      <c r="E13" s="13">
        <v>41662</v>
      </c>
      <c r="F13" s="13">
        <v>44302</v>
      </c>
      <c r="G13" s="155"/>
      <c r="H13" s="15">
        <f>DATE(YEAR(F13)+2,MONTH(F13),DAY(F13)-1)</f>
        <v>45031</v>
      </c>
      <c r="I13" s="16">
        <f t="shared" ca="1" si="0"/>
        <v>461</v>
      </c>
      <c r="J13" s="17" t="str">
        <f t="shared" ca="1" si="1"/>
        <v>NOT DUE</v>
      </c>
      <c r="K13" s="31"/>
      <c r="L13" s="20"/>
    </row>
    <row r="14" spans="1:12">
      <c r="A14" s="61" t="s">
        <v>3220</v>
      </c>
      <c r="B14" s="31" t="s">
        <v>2796</v>
      </c>
      <c r="C14" s="31" t="s">
        <v>2802</v>
      </c>
      <c r="D14" s="41" t="s">
        <v>379</v>
      </c>
      <c r="E14" s="13">
        <v>41662</v>
      </c>
      <c r="F14" s="13">
        <v>44302</v>
      </c>
      <c r="G14" s="155"/>
      <c r="H14" s="15">
        <f>DATE(YEAR(F14)+2,MONTH(F14),DAY(F14)-1)</f>
        <v>45031</v>
      </c>
      <c r="I14" s="16">
        <f t="shared" ca="1" si="0"/>
        <v>461</v>
      </c>
      <c r="J14" s="17" t="str">
        <f t="shared" ca="1" si="1"/>
        <v>NOT DUE</v>
      </c>
      <c r="K14" s="31"/>
      <c r="L14" s="20"/>
    </row>
    <row r="15" spans="1:12">
      <c r="A15" s="61" t="s">
        <v>3221</v>
      </c>
      <c r="B15" s="31" t="s">
        <v>2797</v>
      </c>
      <c r="C15" s="31" t="s">
        <v>2802</v>
      </c>
      <c r="D15" s="41" t="s">
        <v>379</v>
      </c>
      <c r="E15" s="13">
        <v>41662</v>
      </c>
      <c r="F15" s="13">
        <v>44302</v>
      </c>
      <c r="G15" s="155"/>
      <c r="H15" s="15">
        <f>DATE(YEAR(F15)+2,MONTH(F15),DAY(F15)-1)</f>
        <v>45031</v>
      </c>
      <c r="I15" s="16">
        <f t="shared" ca="1" si="0"/>
        <v>461</v>
      </c>
      <c r="J15" s="17" t="str">
        <f t="shared" ca="1" si="1"/>
        <v>NOT DUE</v>
      </c>
      <c r="K15" s="31"/>
      <c r="L15" s="20"/>
    </row>
    <row r="16" spans="1:12" ht="25.5">
      <c r="A16" s="61" t="s">
        <v>3222</v>
      </c>
      <c r="B16" s="31" t="s">
        <v>2798</v>
      </c>
      <c r="C16" s="31" t="s">
        <v>2799</v>
      </c>
      <c r="D16" s="41" t="s">
        <v>379</v>
      </c>
      <c r="E16" s="13">
        <v>41662</v>
      </c>
      <c r="F16" s="13">
        <v>44302</v>
      </c>
      <c r="G16" s="155"/>
      <c r="H16" s="15">
        <f>DATE(YEAR(F16)+2,MONTH(F16),DAY(F16)-1)</f>
        <v>45031</v>
      </c>
      <c r="I16" s="16">
        <f t="shared" ca="1" si="0"/>
        <v>461</v>
      </c>
      <c r="J16" s="17" t="str">
        <f t="shared" ca="1" si="1"/>
        <v>NOT DUE</v>
      </c>
      <c r="K16" s="31"/>
      <c r="L16" s="20"/>
    </row>
    <row r="17" spans="1:12">
      <c r="A17" s="61" t="s">
        <v>3223</v>
      </c>
      <c r="B17" s="31" t="s">
        <v>2800</v>
      </c>
      <c r="C17" s="31" t="s">
        <v>37</v>
      </c>
      <c r="D17" s="41" t="s">
        <v>379</v>
      </c>
      <c r="E17" s="13">
        <v>41662</v>
      </c>
      <c r="F17" s="13">
        <v>44134</v>
      </c>
      <c r="G17" s="155"/>
      <c r="H17" s="15">
        <f>DATE(YEAR(F17)+2,MONTH(F17),DAY(F17)-1)</f>
        <v>44863</v>
      </c>
      <c r="I17" s="16">
        <f t="shared" ca="1" si="0"/>
        <v>293</v>
      </c>
      <c r="J17" s="17" t="str">
        <f t="shared" ca="1" si="1"/>
        <v>NOT DUE</v>
      </c>
      <c r="K17" s="31"/>
      <c r="L17" s="20"/>
    </row>
    <row r="18" spans="1:12">
      <c r="A18"/>
      <c r="C18" s="224"/>
      <c r="D18"/>
    </row>
    <row r="19" spans="1:12">
      <c r="A19"/>
      <c r="C19" s="224"/>
      <c r="D19"/>
    </row>
    <row r="20" spans="1:12">
      <c r="A20"/>
      <c r="C20" s="224"/>
      <c r="D20"/>
    </row>
    <row r="21" spans="1:12">
      <c r="A21"/>
      <c r="B21" s="255" t="s">
        <v>5143</v>
      </c>
      <c r="C21"/>
      <c r="D21" s="255" t="s">
        <v>5144</v>
      </c>
      <c r="H21" s="255" t="s">
        <v>5145</v>
      </c>
    </row>
    <row r="22" spans="1:12">
      <c r="A22"/>
      <c r="C22"/>
      <c r="D22"/>
    </row>
    <row r="23" spans="1:12">
      <c r="A23"/>
      <c r="C23" s="374" t="s">
        <v>5303</v>
      </c>
      <c r="D23"/>
      <c r="E23" s="380" t="s">
        <v>5304</v>
      </c>
      <c r="F23" s="380"/>
      <c r="G23" s="380"/>
      <c r="I23" s="380" t="s">
        <v>5293</v>
      </c>
      <c r="J23" s="380"/>
      <c r="K23" s="380"/>
    </row>
    <row r="24" spans="1:12">
      <c r="A24"/>
      <c r="C24" s="254" t="s">
        <v>5146</v>
      </c>
      <c r="D24"/>
      <c r="E24" s="381" t="s">
        <v>5147</v>
      </c>
      <c r="F24" s="381"/>
      <c r="G24" s="381"/>
      <c r="I24" s="381" t="s">
        <v>5148</v>
      </c>
      <c r="J24" s="381"/>
      <c r="K24" s="381"/>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10" priority="3"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C00000"/>
  </sheetPr>
  <dimension ref="A1:L24"/>
  <sheetViews>
    <sheetView topLeftCell="A4" zoomScale="85" zoomScaleNormal="85"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2806</v>
      </c>
      <c r="D3" s="384" t="s">
        <v>12</v>
      </c>
      <c r="E3" s="384"/>
      <c r="F3" s="60" t="s">
        <v>3079</v>
      </c>
    </row>
    <row r="4" spans="1:12" ht="18" customHeight="1">
      <c r="A4" s="382" t="s">
        <v>77</v>
      </c>
      <c r="B4" s="382"/>
      <c r="C4" s="37" t="s">
        <v>2803</v>
      </c>
      <c r="D4" s="384" t="s">
        <v>15</v>
      </c>
      <c r="E4" s="384"/>
      <c r="F4" s="27"/>
    </row>
    <row r="5" spans="1:12" ht="18" customHeight="1">
      <c r="A5" s="382" t="s">
        <v>78</v>
      </c>
      <c r="B5" s="382"/>
      <c r="C5" s="38" t="s">
        <v>2804</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3224</v>
      </c>
      <c r="B8" s="31" t="s">
        <v>2786</v>
      </c>
      <c r="C8" s="31" t="s">
        <v>2787</v>
      </c>
      <c r="D8" s="41" t="s">
        <v>1</v>
      </c>
      <c r="E8" s="13">
        <v>41662</v>
      </c>
      <c r="F8" s="13">
        <f>'CMP01 Main Air Compressor No.1'!F33</f>
        <v>44570</v>
      </c>
      <c r="G8" s="155"/>
      <c r="H8" s="15">
        <f>DATE(YEAR(F8),MONTH(F8),DAY(F8)+1)</f>
        <v>44571</v>
      </c>
      <c r="I8" s="16">
        <f t="shared" ref="I8:I17" ca="1" si="0">IF(ISBLANK(H8),"",H8-DATE(YEAR(NOW()),MONTH(NOW()),DAY(NOW())))</f>
        <v>1</v>
      </c>
      <c r="J8" s="17" t="str">
        <f t="shared" ref="J8:J17" ca="1" si="1">IF(I8="","",IF(I8&lt;0,"OVERDUE","NOT DUE"))</f>
        <v>NOT DUE</v>
      </c>
      <c r="K8" s="31"/>
      <c r="L8" s="20"/>
    </row>
    <row r="9" spans="1:12" ht="36" customHeight="1">
      <c r="A9" s="61" t="s">
        <v>3225</v>
      </c>
      <c r="B9" s="31" t="s">
        <v>2788</v>
      </c>
      <c r="C9" s="31" t="s">
        <v>2789</v>
      </c>
      <c r="D9" s="41" t="s">
        <v>0</v>
      </c>
      <c r="E9" s="13">
        <v>41662</v>
      </c>
      <c r="F9" s="13">
        <v>44525</v>
      </c>
      <c r="G9" s="155"/>
      <c r="H9" s="15">
        <f>DATE(YEAR(F9),MONTH(F9)+3,DAY(F9)-1)</f>
        <v>44616</v>
      </c>
      <c r="I9" s="16">
        <f t="shared" ca="1" si="0"/>
        <v>46</v>
      </c>
      <c r="J9" s="17" t="str">
        <f t="shared" ca="1" si="1"/>
        <v>NOT DUE</v>
      </c>
      <c r="K9" s="31"/>
      <c r="L9" s="20"/>
    </row>
    <row r="10" spans="1:12" ht="36" customHeight="1">
      <c r="A10" s="61" t="s">
        <v>3226</v>
      </c>
      <c r="B10" s="31" t="s">
        <v>2790</v>
      </c>
      <c r="C10" s="31" t="s">
        <v>2791</v>
      </c>
      <c r="D10" s="41" t="s">
        <v>0</v>
      </c>
      <c r="E10" s="13">
        <v>41662</v>
      </c>
      <c r="F10" s="13">
        <v>44525</v>
      </c>
      <c r="G10" s="155"/>
      <c r="H10" s="15">
        <f>DATE(YEAR(F10),MONTH(F10)+3,DAY(F10)-1)</f>
        <v>44616</v>
      </c>
      <c r="I10" s="16">
        <f t="shared" ca="1" si="0"/>
        <v>46</v>
      </c>
      <c r="J10" s="17" t="str">
        <f t="shared" ca="1" si="1"/>
        <v>NOT DUE</v>
      </c>
      <c r="K10" s="31" t="s">
        <v>2801</v>
      </c>
      <c r="L10" s="20"/>
    </row>
    <row r="11" spans="1:12" ht="36" customHeight="1">
      <c r="A11" s="61" t="s">
        <v>3227</v>
      </c>
      <c r="B11" s="31" t="s">
        <v>2792</v>
      </c>
      <c r="C11" s="31" t="s">
        <v>2793</v>
      </c>
      <c r="D11" s="41" t="s">
        <v>0</v>
      </c>
      <c r="E11" s="13">
        <v>41662</v>
      </c>
      <c r="F11" s="13">
        <v>44525</v>
      </c>
      <c r="G11" s="155"/>
      <c r="H11" s="15">
        <f>DATE(YEAR(F11),MONTH(F11)+3,DAY(F11)-1)</f>
        <v>44616</v>
      </c>
      <c r="I11" s="16">
        <f t="shared" ca="1" si="0"/>
        <v>46</v>
      </c>
      <c r="J11" s="17" t="str">
        <f t="shared" ca="1" si="1"/>
        <v>NOT DUE</v>
      </c>
      <c r="K11" s="31"/>
      <c r="L11" s="20"/>
    </row>
    <row r="12" spans="1:12" ht="36" customHeight="1">
      <c r="A12" s="61" t="s">
        <v>3228</v>
      </c>
      <c r="B12" s="31" t="s">
        <v>2794</v>
      </c>
      <c r="C12" s="31" t="s">
        <v>2795</v>
      </c>
      <c r="D12" s="41" t="s">
        <v>0</v>
      </c>
      <c r="E12" s="13">
        <v>41662</v>
      </c>
      <c r="F12" s="13">
        <v>44525</v>
      </c>
      <c r="G12" s="155"/>
      <c r="H12" s="15">
        <f>DATE(YEAR(F12),MONTH(F12)+3,DAY(F12)-1)</f>
        <v>44616</v>
      </c>
      <c r="I12" s="16">
        <f t="shared" ca="1" si="0"/>
        <v>46</v>
      </c>
      <c r="J12" s="17" t="str">
        <f t="shared" ca="1" si="1"/>
        <v>NOT DUE</v>
      </c>
      <c r="K12" s="31"/>
      <c r="L12" s="20"/>
    </row>
    <row r="13" spans="1:12" ht="36" customHeight="1">
      <c r="A13" s="61" t="s">
        <v>3229</v>
      </c>
      <c r="B13" s="31" t="s">
        <v>1963</v>
      </c>
      <c r="C13" s="31" t="s">
        <v>2802</v>
      </c>
      <c r="D13" s="41" t="s">
        <v>379</v>
      </c>
      <c r="E13" s="13">
        <v>41662</v>
      </c>
      <c r="F13" s="13">
        <v>44302</v>
      </c>
      <c r="G13" s="155"/>
      <c r="H13" s="15">
        <f>DATE(YEAR(F13)+2,MONTH(F13),DAY(F13)-1)</f>
        <v>45031</v>
      </c>
      <c r="I13" s="16">
        <f t="shared" ca="1" si="0"/>
        <v>461</v>
      </c>
      <c r="J13" s="17" t="str">
        <f t="shared" ca="1" si="1"/>
        <v>NOT DUE</v>
      </c>
      <c r="K13" s="31"/>
      <c r="L13" s="20"/>
    </row>
    <row r="14" spans="1:12" ht="36" customHeight="1">
      <c r="A14" s="61" t="s">
        <v>3230</v>
      </c>
      <c r="B14" s="31" t="s">
        <v>2796</v>
      </c>
      <c r="C14" s="31" t="s">
        <v>2802</v>
      </c>
      <c r="D14" s="41" t="s">
        <v>379</v>
      </c>
      <c r="E14" s="13">
        <v>41662</v>
      </c>
      <c r="F14" s="13">
        <v>44302</v>
      </c>
      <c r="G14" s="155"/>
      <c r="H14" s="15">
        <f>DATE(YEAR(F14)+2,MONTH(F14),DAY(F14)-1)</f>
        <v>45031</v>
      </c>
      <c r="I14" s="16">
        <f t="shared" ca="1" si="0"/>
        <v>461</v>
      </c>
      <c r="J14" s="17" t="str">
        <f t="shared" ca="1" si="1"/>
        <v>NOT DUE</v>
      </c>
      <c r="K14" s="31"/>
      <c r="L14" s="20"/>
    </row>
    <row r="15" spans="1:12" ht="36" customHeight="1">
      <c r="A15" s="61" t="s">
        <v>3231</v>
      </c>
      <c r="B15" s="31" t="s">
        <v>2797</v>
      </c>
      <c r="C15" s="31" t="s">
        <v>2802</v>
      </c>
      <c r="D15" s="41" t="s">
        <v>379</v>
      </c>
      <c r="E15" s="13">
        <v>41662</v>
      </c>
      <c r="F15" s="13">
        <v>44302</v>
      </c>
      <c r="G15" s="155"/>
      <c r="H15" s="15">
        <f>DATE(YEAR(F15)+2,MONTH(F15),DAY(F15)-1)</f>
        <v>45031</v>
      </c>
      <c r="I15" s="16">
        <f t="shared" ca="1" si="0"/>
        <v>461</v>
      </c>
      <c r="J15" s="17" t="str">
        <f t="shared" ca="1" si="1"/>
        <v>NOT DUE</v>
      </c>
      <c r="K15" s="31"/>
      <c r="L15" s="20"/>
    </row>
    <row r="16" spans="1:12" ht="36" customHeight="1">
      <c r="A16" s="61" t="s">
        <v>3232</v>
      </c>
      <c r="B16" s="31" t="s">
        <v>2798</v>
      </c>
      <c r="C16" s="31" t="s">
        <v>2799</v>
      </c>
      <c r="D16" s="41" t="s">
        <v>379</v>
      </c>
      <c r="E16" s="13">
        <v>41662</v>
      </c>
      <c r="F16" s="13">
        <v>44302</v>
      </c>
      <c r="G16" s="155"/>
      <c r="H16" s="15">
        <f>DATE(YEAR(F16)+2,MONTH(F16),DAY(F16)-1)</f>
        <v>45031</v>
      </c>
      <c r="I16" s="16">
        <f t="shared" ca="1" si="0"/>
        <v>461</v>
      </c>
      <c r="J16" s="17" t="str">
        <f t="shared" ca="1" si="1"/>
        <v>NOT DUE</v>
      </c>
      <c r="K16" s="31"/>
      <c r="L16" s="20"/>
    </row>
    <row r="17" spans="1:12" ht="36" customHeight="1">
      <c r="A17" s="61" t="s">
        <v>3233</v>
      </c>
      <c r="B17" s="31" t="s">
        <v>2800</v>
      </c>
      <c r="C17" s="31" t="s">
        <v>37</v>
      </c>
      <c r="D17" s="41" t="s">
        <v>379</v>
      </c>
      <c r="E17" s="13">
        <v>41662</v>
      </c>
      <c r="F17" s="13">
        <v>44134</v>
      </c>
      <c r="G17" s="155"/>
      <c r="H17" s="15">
        <f>DATE(YEAR(F17)+2,MONTH(F17),DAY(F17)-1)</f>
        <v>44863</v>
      </c>
      <c r="I17" s="16">
        <f t="shared" ca="1" si="0"/>
        <v>293</v>
      </c>
      <c r="J17" s="17" t="str">
        <f t="shared" ca="1" si="1"/>
        <v>NOT DUE</v>
      </c>
      <c r="K17" s="31"/>
      <c r="L17" s="20"/>
    </row>
    <row r="18" spans="1:12">
      <c r="A18"/>
      <c r="C18" s="224"/>
      <c r="D18"/>
    </row>
    <row r="19" spans="1:12">
      <c r="A19"/>
      <c r="C19" s="224"/>
      <c r="D19"/>
    </row>
    <row r="20" spans="1:12">
      <c r="A20"/>
      <c r="C20" s="224"/>
      <c r="D20"/>
    </row>
    <row r="21" spans="1:12">
      <c r="A21"/>
      <c r="B21" s="255" t="s">
        <v>5143</v>
      </c>
      <c r="C21"/>
      <c r="D21" s="255" t="s">
        <v>5144</v>
      </c>
      <c r="H21" s="255" t="s">
        <v>5145</v>
      </c>
    </row>
    <row r="22" spans="1:12">
      <c r="A22"/>
      <c r="C22"/>
      <c r="D22"/>
    </row>
    <row r="23" spans="1:12">
      <c r="A23"/>
      <c r="C23" s="374" t="s">
        <v>5303</v>
      </c>
      <c r="D23"/>
      <c r="E23" s="380" t="s">
        <v>5304</v>
      </c>
      <c r="F23" s="380"/>
      <c r="G23" s="380"/>
      <c r="I23" s="380" t="s">
        <v>5293</v>
      </c>
      <c r="J23" s="380"/>
      <c r="K23" s="380"/>
    </row>
    <row r="24" spans="1:12">
      <c r="A24"/>
      <c r="C24" s="254" t="s">
        <v>5146</v>
      </c>
      <c r="D24"/>
      <c r="E24" s="381" t="s">
        <v>5147</v>
      </c>
      <c r="F24" s="381"/>
      <c r="G24" s="381"/>
      <c r="I24" s="381" t="s">
        <v>5148</v>
      </c>
      <c r="J24" s="381"/>
      <c r="K24" s="381"/>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9" priority="3"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C00000"/>
  </sheetPr>
  <dimension ref="A1:L24"/>
  <sheetViews>
    <sheetView topLeftCell="A7" zoomScale="70" zoomScaleNormal="70"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2807</v>
      </c>
      <c r="D3" s="384" t="s">
        <v>12</v>
      </c>
      <c r="E3" s="384"/>
      <c r="F3" s="60" t="s">
        <v>3234</v>
      </c>
    </row>
    <row r="4" spans="1:12" ht="18" customHeight="1">
      <c r="A4" s="382" t="s">
        <v>77</v>
      </c>
      <c r="B4" s="382"/>
      <c r="C4" s="37" t="s">
        <v>2803</v>
      </c>
      <c r="D4" s="384" t="s">
        <v>15</v>
      </c>
      <c r="E4" s="384"/>
      <c r="F4" s="27"/>
    </row>
    <row r="5" spans="1:12" ht="18" customHeight="1">
      <c r="A5" s="382" t="s">
        <v>78</v>
      </c>
      <c r="B5" s="382"/>
      <c r="C5" s="38" t="s">
        <v>2804</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3235</v>
      </c>
      <c r="B8" s="31" t="s">
        <v>2786</v>
      </c>
      <c r="C8" s="31" t="s">
        <v>2787</v>
      </c>
      <c r="D8" s="41" t="s">
        <v>1</v>
      </c>
      <c r="E8" s="13">
        <v>41662</v>
      </c>
      <c r="F8" s="13">
        <f>'CMP01 Main Air Compressor No.1'!F33</f>
        <v>44570</v>
      </c>
      <c r="G8" s="155"/>
      <c r="H8" s="15">
        <f>DATE(YEAR(F8),MONTH(F8),DAY(F8)+1)</f>
        <v>44571</v>
      </c>
      <c r="I8" s="16">
        <f t="shared" ref="I8:I17" ca="1" si="0">IF(ISBLANK(H8),"",H8-DATE(YEAR(NOW()),MONTH(NOW()),DAY(NOW())))</f>
        <v>1</v>
      </c>
      <c r="J8" s="17" t="str">
        <f t="shared" ref="J8:J17" ca="1" si="1">IF(I8="","",IF(I8&lt;0,"OVERDUE","NOT DUE"))</f>
        <v>NOT DUE</v>
      </c>
      <c r="K8" s="31"/>
      <c r="L8" s="20"/>
    </row>
    <row r="9" spans="1:12" ht="36" customHeight="1">
      <c r="A9" s="61" t="s">
        <v>3236</v>
      </c>
      <c r="B9" s="31" t="s">
        <v>2788</v>
      </c>
      <c r="C9" s="31" t="s">
        <v>2789</v>
      </c>
      <c r="D9" s="41" t="s">
        <v>0</v>
      </c>
      <c r="E9" s="13">
        <v>41662</v>
      </c>
      <c r="F9" s="13">
        <v>44525</v>
      </c>
      <c r="G9" s="155"/>
      <c r="H9" s="15">
        <f>DATE(YEAR(F9),MONTH(F9)+3,DAY(F9)-1)</f>
        <v>44616</v>
      </c>
      <c r="I9" s="16">
        <f t="shared" ca="1" si="0"/>
        <v>46</v>
      </c>
      <c r="J9" s="17" t="str">
        <f t="shared" ca="1" si="1"/>
        <v>NOT DUE</v>
      </c>
      <c r="K9" s="31"/>
      <c r="L9" s="20"/>
    </row>
    <row r="10" spans="1:12" ht="36" customHeight="1">
      <c r="A10" s="61" t="s">
        <v>3237</v>
      </c>
      <c r="B10" s="31" t="s">
        <v>2790</v>
      </c>
      <c r="C10" s="31" t="s">
        <v>2791</v>
      </c>
      <c r="D10" s="41" t="s">
        <v>0</v>
      </c>
      <c r="E10" s="13">
        <v>41662</v>
      </c>
      <c r="F10" s="13">
        <v>44525</v>
      </c>
      <c r="G10" s="155"/>
      <c r="H10" s="15">
        <f>DATE(YEAR(F10),MONTH(F10)+3,DAY(F10)-1)</f>
        <v>44616</v>
      </c>
      <c r="I10" s="16">
        <f t="shared" ca="1" si="0"/>
        <v>46</v>
      </c>
      <c r="J10" s="17" t="str">
        <f t="shared" ca="1" si="1"/>
        <v>NOT DUE</v>
      </c>
      <c r="K10" s="31" t="s">
        <v>2801</v>
      </c>
      <c r="L10" s="20"/>
    </row>
    <row r="11" spans="1:12" ht="36" customHeight="1">
      <c r="A11" s="61" t="s">
        <v>3238</v>
      </c>
      <c r="B11" s="31" t="s">
        <v>2792</v>
      </c>
      <c r="C11" s="31" t="s">
        <v>2793</v>
      </c>
      <c r="D11" s="41" t="s">
        <v>0</v>
      </c>
      <c r="E11" s="13">
        <v>41662</v>
      </c>
      <c r="F11" s="13">
        <v>44525</v>
      </c>
      <c r="G11" s="155"/>
      <c r="H11" s="15">
        <f>DATE(YEAR(F11),MONTH(F11)+3,DAY(F11)-1)</f>
        <v>44616</v>
      </c>
      <c r="I11" s="16">
        <f t="shared" ca="1" si="0"/>
        <v>46</v>
      </c>
      <c r="J11" s="17" t="str">
        <f t="shared" ca="1" si="1"/>
        <v>NOT DUE</v>
      </c>
      <c r="K11" s="31"/>
      <c r="L11" s="20"/>
    </row>
    <row r="12" spans="1:12" ht="36" customHeight="1">
      <c r="A12" s="61" t="s">
        <v>3239</v>
      </c>
      <c r="B12" s="31" t="s">
        <v>2794</v>
      </c>
      <c r="C12" s="31" t="s">
        <v>2795</v>
      </c>
      <c r="D12" s="41" t="s">
        <v>0</v>
      </c>
      <c r="E12" s="13">
        <v>41662</v>
      </c>
      <c r="F12" s="13">
        <v>44525</v>
      </c>
      <c r="G12" s="155"/>
      <c r="H12" s="15">
        <f>DATE(YEAR(F12),MONTH(F12)+3,DAY(F12)-1)</f>
        <v>44616</v>
      </c>
      <c r="I12" s="16">
        <f t="shared" ca="1" si="0"/>
        <v>46</v>
      </c>
      <c r="J12" s="17" t="str">
        <f t="shared" ca="1" si="1"/>
        <v>NOT DUE</v>
      </c>
      <c r="K12" s="31"/>
      <c r="L12" s="20"/>
    </row>
    <row r="13" spans="1:12" ht="36" customHeight="1">
      <c r="A13" s="61" t="s">
        <v>3240</v>
      </c>
      <c r="B13" s="31" t="s">
        <v>1963</v>
      </c>
      <c r="C13" s="31" t="s">
        <v>2802</v>
      </c>
      <c r="D13" s="41" t="s">
        <v>379</v>
      </c>
      <c r="E13" s="13">
        <v>41662</v>
      </c>
      <c r="F13" s="13">
        <v>44302</v>
      </c>
      <c r="G13" s="155"/>
      <c r="H13" s="15">
        <f>DATE(YEAR(F13)+2,MONTH(F13),DAY(F13)-1)</f>
        <v>45031</v>
      </c>
      <c r="I13" s="16">
        <f t="shared" ca="1" si="0"/>
        <v>461</v>
      </c>
      <c r="J13" s="17" t="str">
        <f t="shared" ca="1" si="1"/>
        <v>NOT DUE</v>
      </c>
      <c r="K13" s="31"/>
      <c r="L13" s="20"/>
    </row>
    <row r="14" spans="1:12" ht="36" customHeight="1">
      <c r="A14" s="61" t="s">
        <v>3241</v>
      </c>
      <c r="B14" s="31" t="s">
        <v>2796</v>
      </c>
      <c r="C14" s="31" t="s">
        <v>2802</v>
      </c>
      <c r="D14" s="41" t="s">
        <v>379</v>
      </c>
      <c r="E14" s="13">
        <v>41662</v>
      </c>
      <c r="F14" s="13">
        <v>44302</v>
      </c>
      <c r="G14" s="155"/>
      <c r="H14" s="15">
        <f>DATE(YEAR(F14)+2,MONTH(F14),DAY(F14)-1)</f>
        <v>45031</v>
      </c>
      <c r="I14" s="16">
        <f t="shared" ca="1" si="0"/>
        <v>461</v>
      </c>
      <c r="J14" s="17" t="str">
        <f t="shared" ca="1" si="1"/>
        <v>NOT DUE</v>
      </c>
      <c r="K14" s="31"/>
      <c r="L14" s="20"/>
    </row>
    <row r="15" spans="1:12" ht="36" customHeight="1">
      <c r="A15" s="61" t="s">
        <v>3242</v>
      </c>
      <c r="B15" s="31" t="s">
        <v>2797</v>
      </c>
      <c r="C15" s="31" t="s">
        <v>2802</v>
      </c>
      <c r="D15" s="41" t="s">
        <v>379</v>
      </c>
      <c r="E15" s="13">
        <v>41662</v>
      </c>
      <c r="F15" s="13">
        <v>44302</v>
      </c>
      <c r="G15" s="155"/>
      <c r="H15" s="15">
        <f>DATE(YEAR(F15)+2,MONTH(F15),DAY(F15)-1)</f>
        <v>45031</v>
      </c>
      <c r="I15" s="16">
        <f t="shared" ca="1" si="0"/>
        <v>461</v>
      </c>
      <c r="J15" s="17" t="str">
        <f t="shared" ca="1" si="1"/>
        <v>NOT DUE</v>
      </c>
      <c r="K15" s="31"/>
      <c r="L15" s="20"/>
    </row>
    <row r="16" spans="1:12" ht="36" customHeight="1">
      <c r="A16" s="61" t="s">
        <v>3243</v>
      </c>
      <c r="B16" s="31" t="s">
        <v>2798</v>
      </c>
      <c r="C16" s="31" t="s">
        <v>2799</v>
      </c>
      <c r="D16" s="41" t="s">
        <v>379</v>
      </c>
      <c r="E16" s="13">
        <v>41662</v>
      </c>
      <c r="F16" s="13">
        <v>44302</v>
      </c>
      <c r="G16" s="155"/>
      <c r="H16" s="15">
        <f>DATE(YEAR(F16)+2,MONTH(F16),DAY(F16)-1)</f>
        <v>45031</v>
      </c>
      <c r="I16" s="16">
        <f t="shared" ca="1" si="0"/>
        <v>461</v>
      </c>
      <c r="J16" s="17" t="str">
        <f t="shared" ca="1" si="1"/>
        <v>NOT DUE</v>
      </c>
      <c r="K16" s="31"/>
      <c r="L16" s="20"/>
    </row>
    <row r="17" spans="1:12" ht="36" customHeight="1">
      <c r="A17" s="61" t="s">
        <v>3244</v>
      </c>
      <c r="B17" s="31" t="s">
        <v>2800</v>
      </c>
      <c r="C17" s="31" t="s">
        <v>37</v>
      </c>
      <c r="D17" s="41" t="s">
        <v>379</v>
      </c>
      <c r="E17" s="13">
        <v>41662</v>
      </c>
      <c r="F17" s="13">
        <v>44134</v>
      </c>
      <c r="G17" s="155"/>
      <c r="H17" s="15">
        <f>DATE(YEAR(F17)+2,MONTH(F17),DAY(F17)-1)</f>
        <v>44863</v>
      </c>
      <c r="I17" s="16">
        <f t="shared" ca="1" si="0"/>
        <v>293</v>
      </c>
      <c r="J17" s="17" t="str">
        <f t="shared" ca="1" si="1"/>
        <v>NOT DUE</v>
      </c>
      <c r="K17" s="31"/>
      <c r="L17" s="20"/>
    </row>
    <row r="18" spans="1:12">
      <c r="A18"/>
      <c r="C18" s="224"/>
      <c r="D18"/>
    </row>
    <row r="19" spans="1:12">
      <c r="A19"/>
      <c r="C19" s="224"/>
      <c r="D19"/>
    </row>
    <row r="20" spans="1:12">
      <c r="A20"/>
      <c r="C20" s="224"/>
      <c r="D20"/>
    </row>
    <row r="21" spans="1:12">
      <c r="A21"/>
      <c r="B21" s="255" t="s">
        <v>5143</v>
      </c>
      <c r="C21"/>
      <c r="D21" s="255" t="s">
        <v>5144</v>
      </c>
      <c r="H21" s="255" t="s">
        <v>5145</v>
      </c>
    </row>
    <row r="22" spans="1:12">
      <c r="A22"/>
      <c r="C22"/>
      <c r="D22"/>
    </row>
    <row r="23" spans="1:12">
      <c r="A23"/>
      <c r="C23" s="374" t="s">
        <v>5303</v>
      </c>
      <c r="D23"/>
      <c r="E23" s="380" t="s">
        <v>5304</v>
      </c>
      <c r="F23" s="380"/>
      <c r="G23" s="380"/>
      <c r="I23" s="380" t="s">
        <v>5293</v>
      </c>
      <c r="J23" s="380"/>
      <c r="K23" s="380"/>
    </row>
    <row r="24" spans="1:12">
      <c r="A24"/>
      <c r="C24" s="254" t="s">
        <v>5146</v>
      </c>
      <c r="D24"/>
      <c r="E24" s="381" t="s">
        <v>5147</v>
      </c>
      <c r="F24" s="381"/>
      <c r="G24" s="381"/>
      <c r="I24" s="381" t="s">
        <v>5148</v>
      </c>
      <c r="J24" s="381"/>
      <c r="K24" s="381"/>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8" priority="3"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C00000"/>
  </sheetPr>
  <dimension ref="A1:L24"/>
  <sheetViews>
    <sheetView topLeftCell="A10" zoomScale="85" zoomScaleNormal="85" workbookViewId="0">
      <selection activeCell="F12" sqref="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2809</v>
      </c>
      <c r="D3" s="384" t="s">
        <v>12</v>
      </c>
      <c r="E3" s="384"/>
      <c r="F3" s="60" t="s">
        <v>3080</v>
      </c>
    </row>
    <row r="4" spans="1:12" ht="18" customHeight="1">
      <c r="A4" s="382" t="s">
        <v>77</v>
      </c>
      <c r="B4" s="382"/>
      <c r="C4" s="37" t="s">
        <v>2808</v>
      </c>
      <c r="D4" s="384" t="s">
        <v>15</v>
      </c>
      <c r="E4" s="384"/>
      <c r="F4" s="27"/>
    </row>
    <row r="5" spans="1:12" ht="18" customHeight="1">
      <c r="A5" s="382" t="s">
        <v>78</v>
      </c>
      <c r="B5" s="382"/>
      <c r="C5" s="38" t="s">
        <v>2804</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3204</v>
      </c>
      <c r="B8" s="31" t="s">
        <v>2786</v>
      </c>
      <c r="C8" s="31" t="s">
        <v>2787</v>
      </c>
      <c r="D8" s="41" t="s">
        <v>1</v>
      </c>
      <c r="E8" s="13">
        <v>41662</v>
      </c>
      <c r="F8" s="13">
        <f>'CMP01 Main Air Compressor No.1'!F33</f>
        <v>44570</v>
      </c>
      <c r="G8" s="155"/>
      <c r="H8" s="15">
        <f>DATE(YEAR(F8),MONTH(F8),DAY(F8)+1)</f>
        <v>44571</v>
      </c>
      <c r="I8" s="16">
        <f t="shared" ref="I8:I17" ca="1" si="0">IF(ISBLANK(H8),"",H8-DATE(YEAR(NOW()),MONTH(NOW()),DAY(NOW())))</f>
        <v>1</v>
      </c>
      <c r="J8" s="17" t="str">
        <f t="shared" ref="J8:J17" ca="1" si="1">IF(I8="","",IF(I8&lt;0,"OVERDUE","NOT DUE"))</f>
        <v>NOT DUE</v>
      </c>
      <c r="K8" s="31"/>
      <c r="L8" s="20"/>
    </row>
    <row r="9" spans="1:12" ht="36" customHeight="1">
      <c r="A9" s="61" t="s">
        <v>3205</v>
      </c>
      <c r="B9" s="31" t="s">
        <v>2788</v>
      </c>
      <c r="C9" s="31" t="s">
        <v>2789</v>
      </c>
      <c r="D9" s="41" t="s">
        <v>0</v>
      </c>
      <c r="E9" s="13">
        <v>41662</v>
      </c>
      <c r="F9" s="13">
        <f>'CMP01 Main Air Compressor No.1'!F43</f>
        <v>44544</v>
      </c>
      <c r="G9" s="155"/>
      <c r="H9" s="15">
        <f>DATE(YEAR(F9),MONTH(F9)+3,DAY(F9)-1)</f>
        <v>44633</v>
      </c>
      <c r="I9" s="16">
        <f t="shared" ca="1" si="0"/>
        <v>63</v>
      </c>
      <c r="J9" s="17" t="str">
        <f t="shared" ca="1" si="1"/>
        <v>NOT DUE</v>
      </c>
      <c r="K9" s="31"/>
      <c r="L9" s="20"/>
    </row>
    <row r="10" spans="1:12" ht="36" customHeight="1">
      <c r="A10" s="61" t="s">
        <v>3206</v>
      </c>
      <c r="B10" s="31" t="s">
        <v>2790</v>
      </c>
      <c r="C10" s="31" t="s">
        <v>2791</v>
      </c>
      <c r="D10" s="41" t="s">
        <v>0</v>
      </c>
      <c r="E10" s="13">
        <v>41662</v>
      </c>
      <c r="F10" s="13">
        <f>'CMP01 Main Air Compressor No.1'!F43</f>
        <v>44544</v>
      </c>
      <c r="G10" s="155"/>
      <c r="H10" s="15">
        <f>DATE(YEAR(F10),MONTH(F10)+3,DAY(F10)-1)</f>
        <v>44633</v>
      </c>
      <c r="I10" s="16">
        <f t="shared" ca="1" si="0"/>
        <v>63</v>
      </c>
      <c r="J10" s="17" t="str">
        <f t="shared" ca="1" si="1"/>
        <v>NOT DUE</v>
      </c>
      <c r="K10" s="31" t="s">
        <v>2801</v>
      </c>
      <c r="L10" s="20"/>
    </row>
    <row r="11" spans="1:12" ht="36" customHeight="1">
      <c r="A11" s="61" t="s">
        <v>3207</v>
      </c>
      <c r="B11" s="31" t="s">
        <v>2792</v>
      </c>
      <c r="C11" s="31" t="s">
        <v>2793</v>
      </c>
      <c r="D11" s="41" t="s">
        <v>0</v>
      </c>
      <c r="E11" s="13">
        <v>41662</v>
      </c>
      <c r="F11" s="13">
        <f>'CMP01 Main Air Compressor No.1'!F43</f>
        <v>44544</v>
      </c>
      <c r="G11" s="155"/>
      <c r="H11" s="15">
        <f>DATE(YEAR(F11),MONTH(F11)+3,DAY(F11)-1)</f>
        <v>44633</v>
      </c>
      <c r="I11" s="16">
        <f t="shared" ca="1" si="0"/>
        <v>63</v>
      </c>
      <c r="J11" s="17" t="str">
        <f t="shared" ca="1" si="1"/>
        <v>NOT DUE</v>
      </c>
      <c r="K11" s="31"/>
      <c r="L11" s="20"/>
    </row>
    <row r="12" spans="1:12" ht="36" customHeight="1">
      <c r="A12" s="61" t="s">
        <v>3208</v>
      </c>
      <c r="B12" s="31" t="s">
        <v>2794</v>
      </c>
      <c r="C12" s="31" t="s">
        <v>2795</v>
      </c>
      <c r="D12" s="41" t="s">
        <v>0</v>
      </c>
      <c r="E12" s="13">
        <v>41662</v>
      </c>
      <c r="F12" s="13">
        <f>'CMP01 Main Air Compressor No.1'!F43</f>
        <v>44544</v>
      </c>
      <c r="G12" s="155"/>
      <c r="H12" s="15">
        <f>DATE(YEAR(F12),MONTH(F12)+3,DAY(F12)-1)</f>
        <v>44633</v>
      </c>
      <c r="I12" s="16">
        <f t="shared" ca="1" si="0"/>
        <v>63</v>
      </c>
      <c r="J12" s="17" t="str">
        <f t="shared" ca="1" si="1"/>
        <v>NOT DUE</v>
      </c>
      <c r="K12" s="31"/>
      <c r="L12" s="20"/>
    </row>
    <row r="13" spans="1:12" ht="36" customHeight="1">
      <c r="A13" s="61" t="s">
        <v>3209</v>
      </c>
      <c r="B13" s="31" t="s">
        <v>1963</v>
      </c>
      <c r="C13" s="31" t="s">
        <v>2802</v>
      </c>
      <c r="D13" s="41" t="s">
        <v>379</v>
      </c>
      <c r="E13" s="13">
        <v>41662</v>
      </c>
      <c r="F13" s="13">
        <v>44484</v>
      </c>
      <c r="G13" s="155"/>
      <c r="H13" s="15">
        <f>DATE(YEAR(F13)+2,MONTH(F13),DAY(F13)-1)</f>
        <v>45213</v>
      </c>
      <c r="I13" s="16">
        <f t="shared" ca="1" si="0"/>
        <v>643</v>
      </c>
      <c r="J13" s="17" t="str">
        <f t="shared" ca="1" si="1"/>
        <v>NOT DUE</v>
      </c>
      <c r="K13" s="31"/>
      <c r="L13" s="20"/>
    </row>
    <row r="14" spans="1:12" ht="36" customHeight="1">
      <c r="A14" s="61" t="s">
        <v>3210</v>
      </c>
      <c r="B14" s="31" t="s">
        <v>2796</v>
      </c>
      <c r="C14" s="31" t="s">
        <v>2802</v>
      </c>
      <c r="D14" s="41" t="s">
        <v>379</v>
      </c>
      <c r="E14" s="13">
        <v>41662</v>
      </c>
      <c r="F14" s="13">
        <v>44484</v>
      </c>
      <c r="G14" s="155"/>
      <c r="H14" s="15">
        <f>DATE(YEAR(F14)+2,MONTH(F14),DAY(F14)-1)</f>
        <v>45213</v>
      </c>
      <c r="I14" s="16">
        <f t="shared" ca="1" si="0"/>
        <v>643</v>
      </c>
      <c r="J14" s="17" t="str">
        <f t="shared" ca="1" si="1"/>
        <v>NOT DUE</v>
      </c>
      <c r="K14" s="31"/>
      <c r="L14" s="20"/>
    </row>
    <row r="15" spans="1:12" ht="36" customHeight="1">
      <c r="A15" s="61" t="s">
        <v>3211</v>
      </c>
      <c r="B15" s="31" t="s">
        <v>2797</v>
      </c>
      <c r="C15" s="31" t="s">
        <v>2802</v>
      </c>
      <c r="D15" s="41" t="s">
        <v>379</v>
      </c>
      <c r="E15" s="13">
        <v>41662</v>
      </c>
      <c r="F15" s="13">
        <v>44484</v>
      </c>
      <c r="G15" s="155"/>
      <c r="H15" s="15">
        <f>DATE(YEAR(F15)+2,MONTH(F15),DAY(F15)-1)</f>
        <v>45213</v>
      </c>
      <c r="I15" s="16">
        <f t="shared" ca="1" si="0"/>
        <v>643</v>
      </c>
      <c r="J15" s="17" t="str">
        <f t="shared" ca="1" si="1"/>
        <v>NOT DUE</v>
      </c>
      <c r="K15" s="31"/>
      <c r="L15" s="20"/>
    </row>
    <row r="16" spans="1:12" ht="36" customHeight="1">
      <c r="A16" s="61" t="s">
        <v>3212</v>
      </c>
      <c r="B16" s="31" t="s">
        <v>2798</v>
      </c>
      <c r="C16" s="31" t="s">
        <v>2799</v>
      </c>
      <c r="D16" s="41" t="s">
        <v>379</v>
      </c>
      <c r="E16" s="13">
        <v>41662</v>
      </c>
      <c r="F16" s="13">
        <v>44484</v>
      </c>
      <c r="G16" s="155"/>
      <c r="H16" s="15">
        <f>DATE(YEAR(F16)+2,MONTH(F16),DAY(F16)-1)</f>
        <v>45213</v>
      </c>
      <c r="I16" s="16">
        <f t="shared" ca="1" si="0"/>
        <v>643</v>
      </c>
      <c r="J16" s="17" t="str">
        <f t="shared" ca="1" si="1"/>
        <v>NOT DUE</v>
      </c>
      <c r="K16" s="31"/>
      <c r="L16" s="20"/>
    </row>
    <row r="17" spans="1:12" ht="36" customHeight="1">
      <c r="A17" s="61" t="s">
        <v>3213</v>
      </c>
      <c r="B17" s="31" t="s">
        <v>2800</v>
      </c>
      <c r="C17" s="31" t="s">
        <v>37</v>
      </c>
      <c r="D17" s="41" t="s">
        <v>379</v>
      </c>
      <c r="E17" s="13">
        <v>41662</v>
      </c>
      <c r="F17" s="13">
        <v>44134</v>
      </c>
      <c r="G17" s="155"/>
      <c r="H17" s="15">
        <f>DATE(YEAR(F17)+2,MONTH(F17),DAY(F17)-1)</f>
        <v>44863</v>
      </c>
      <c r="I17" s="16">
        <f t="shared" ca="1" si="0"/>
        <v>293</v>
      </c>
      <c r="J17" s="17" t="str">
        <f t="shared" ca="1" si="1"/>
        <v>NOT DUE</v>
      </c>
      <c r="K17" s="31"/>
      <c r="L17" s="20"/>
    </row>
    <row r="18" spans="1:12">
      <c r="A18"/>
      <c r="C18" s="224"/>
      <c r="D18"/>
    </row>
    <row r="19" spans="1:12">
      <c r="A19"/>
      <c r="C19" s="224"/>
      <c r="D19"/>
    </row>
    <row r="20" spans="1:12">
      <c r="A20"/>
      <c r="C20" s="224"/>
      <c r="D20"/>
    </row>
    <row r="21" spans="1:12">
      <c r="A21"/>
      <c r="B21" s="255" t="s">
        <v>5143</v>
      </c>
      <c r="C21"/>
      <c r="D21" s="255" t="s">
        <v>5144</v>
      </c>
      <c r="H21" s="255" t="s">
        <v>5145</v>
      </c>
    </row>
    <row r="22" spans="1:12">
      <c r="A22"/>
      <c r="C22"/>
      <c r="D22"/>
    </row>
    <row r="23" spans="1:12">
      <c r="A23"/>
      <c r="C23" s="374" t="s">
        <v>5303</v>
      </c>
      <c r="D23"/>
      <c r="E23" s="380" t="s">
        <v>5304</v>
      </c>
      <c r="F23" s="380"/>
      <c r="G23" s="380"/>
      <c r="I23" s="380" t="s">
        <v>5293</v>
      </c>
      <c r="J23" s="380"/>
      <c r="K23" s="380"/>
    </row>
    <row r="24" spans="1:12">
      <c r="A24"/>
      <c r="C24" s="254" t="s">
        <v>5146</v>
      </c>
      <c r="D24"/>
      <c r="E24" s="381" t="s">
        <v>5147</v>
      </c>
      <c r="F24" s="381"/>
      <c r="G24" s="381"/>
      <c r="I24" s="381" t="s">
        <v>5148</v>
      </c>
      <c r="J24" s="381"/>
      <c r="K24" s="381"/>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7" priority="2" operator="equal">
      <formula>"overdue"</formula>
    </cfRule>
  </conditionalFormatting>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C00000"/>
  </sheetPr>
  <dimension ref="A1:L16"/>
  <sheetViews>
    <sheetView zoomScale="85" zoomScaleNormal="85" workbookViewId="0">
      <selection activeCell="E15" sqref="E15:G15"/>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2817</v>
      </c>
      <c r="D3" s="384" t="s">
        <v>12</v>
      </c>
      <c r="E3" s="384"/>
      <c r="F3" s="5" t="s">
        <v>2942</v>
      </c>
    </row>
    <row r="4" spans="1:12" ht="18" customHeight="1">
      <c r="A4" s="382" t="s">
        <v>77</v>
      </c>
      <c r="B4" s="382"/>
      <c r="C4" s="37" t="s">
        <v>2818</v>
      </c>
      <c r="D4" s="384" t="s">
        <v>15</v>
      </c>
      <c r="E4" s="384"/>
      <c r="F4" s="27"/>
    </row>
    <row r="5" spans="1:12" ht="18" customHeight="1">
      <c r="A5" s="382" t="s">
        <v>78</v>
      </c>
      <c r="B5" s="382"/>
      <c r="C5" s="38" t="s">
        <v>2819</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2824</v>
      </c>
      <c r="B8" s="31" t="s">
        <v>2820</v>
      </c>
      <c r="C8" s="31" t="s">
        <v>2821</v>
      </c>
      <c r="D8" s="41" t="s">
        <v>55</v>
      </c>
      <c r="E8" s="13">
        <v>41640</v>
      </c>
      <c r="F8" s="13">
        <v>43799</v>
      </c>
      <c r="G8" s="155"/>
      <c r="H8" s="15">
        <f>DATE(YEAR(F8)+3,MONTH(F8),DAY(F8)-1)</f>
        <v>44894</v>
      </c>
      <c r="I8" s="16">
        <f ca="1">IF(ISBLANK(H8),"",H8-DATE(YEAR(NOW()),MONTH(NOW()),DAY(NOW())))</f>
        <v>324</v>
      </c>
      <c r="J8" s="17" t="str">
        <f ca="1">IF(I8="","",IF(I8&lt;0,"OVERDUE","NOT DUE"))</f>
        <v>NOT DUE</v>
      </c>
      <c r="K8" s="31" t="s">
        <v>2783</v>
      </c>
      <c r="L8" s="20"/>
    </row>
    <row r="9" spans="1:12" ht="38.25">
      <c r="A9" s="17" t="s">
        <v>2825</v>
      </c>
      <c r="B9" s="31" t="s">
        <v>2822</v>
      </c>
      <c r="C9" s="31" t="s">
        <v>2823</v>
      </c>
      <c r="D9" s="41" t="s">
        <v>3</v>
      </c>
      <c r="E9" s="13">
        <v>41640</v>
      </c>
      <c r="F9" s="13">
        <v>44393</v>
      </c>
      <c r="G9" s="155"/>
      <c r="H9" s="15">
        <f>DATE(YEAR(F9),MONTH(F9)+6,DAY(F9)-1)</f>
        <v>44576</v>
      </c>
      <c r="I9" s="16">
        <f ca="1">IF(ISBLANK(H9),"",H9-DATE(YEAR(NOW()),MONTH(NOW()),DAY(NOW())))</f>
        <v>6</v>
      </c>
      <c r="J9" s="17" t="str">
        <f ca="1">IF(I9="","",IF(I9&lt;0,"OVERDUE","NOT DUE"))</f>
        <v>NOT DUE</v>
      </c>
      <c r="K9" s="31" t="s">
        <v>2826</v>
      </c>
      <c r="L9" s="20"/>
    </row>
    <row r="10" spans="1:12">
      <c r="A10"/>
      <c r="C10" s="224"/>
      <c r="D10"/>
    </row>
    <row r="11" spans="1:12">
      <c r="A11"/>
      <c r="C11" s="224"/>
      <c r="D11"/>
    </row>
    <row r="12" spans="1:12">
      <c r="A12"/>
      <c r="C12" s="224"/>
      <c r="D12"/>
    </row>
    <row r="13" spans="1:12">
      <c r="A13"/>
      <c r="B13" s="255" t="s">
        <v>5143</v>
      </c>
      <c r="C13"/>
      <c r="D13" s="255" t="s">
        <v>5144</v>
      </c>
      <c r="H13" s="255" t="s">
        <v>5145</v>
      </c>
    </row>
    <row r="14" spans="1:12">
      <c r="A14"/>
      <c r="C14"/>
      <c r="D14"/>
    </row>
    <row r="15" spans="1:12">
      <c r="A15"/>
      <c r="C15" s="256" t="s">
        <v>5265</v>
      </c>
      <c r="D15"/>
      <c r="E15" s="380" t="s">
        <v>5304</v>
      </c>
      <c r="F15" s="380"/>
      <c r="G15" s="380"/>
      <c r="I15" s="380" t="s">
        <v>5293</v>
      </c>
      <c r="J15" s="380"/>
      <c r="K15" s="380"/>
    </row>
    <row r="16" spans="1:12">
      <c r="A16"/>
      <c r="C16" s="254" t="s">
        <v>5146</v>
      </c>
      <c r="D16"/>
      <c r="E16" s="381" t="s">
        <v>5147</v>
      </c>
      <c r="F16" s="381"/>
      <c r="G16" s="381"/>
      <c r="I16" s="381" t="s">
        <v>5148</v>
      </c>
      <c r="J16" s="381"/>
      <c r="K16" s="381"/>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6" priority="1" operator="equal">
      <formula>"overdue"</formula>
    </cfRule>
  </conditionalFormatting>
  <pageMargins left="0.7" right="0.7" top="0.75" bottom="0.75" header="0.3" footer="0.3"/>
  <pageSetup paperSize="9" orientation="portrait"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C00000"/>
  </sheetPr>
  <dimension ref="A1:L18"/>
  <sheetViews>
    <sheetView zoomScale="70" zoomScaleNormal="70" workbookViewId="0">
      <selection activeCell="E17" sqref="E17:G17"/>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2827</v>
      </c>
      <c r="D3" s="384" t="s">
        <v>12</v>
      </c>
      <c r="E3" s="384"/>
      <c r="F3" s="5" t="s">
        <v>2941</v>
      </c>
    </row>
    <row r="4" spans="1:12" ht="18" customHeight="1">
      <c r="A4" s="382" t="s">
        <v>77</v>
      </c>
      <c r="B4" s="382"/>
      <c r="C4" s="37" t="s">
        <v>2828</v>
      </c>
      <c r="D4" s="384" t="s">
        <v>15</v>
      </c>
      <c r="E4" s="384"/>
      <c r="F4" s="6"/>
    </row>
    <row r="5" spans="1:12" ht="18" customHeight="1">
      <c r="A5" s="382" t="s">
        <v>78</v>
      </c>
      <c r="B5" s="382"/>
      <c r="C5" s="38" t="s">
        <v>2844</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8.25">
      <c r="A8" s="17" t="s">
        <v>2835</v>
      </c>
      <c r="B8" s="31" t="s">
        <v>2829</v>
      </c>
      <c r="C8" s="31" t="s">
        <v>2830</v>
      </c>
      <c r="D8" s="41" t="s">
        <v>1</v>
      </c>
      <c r="E8" s="13">
        <v>41662</v>
      </c>
      <c r="F8" s="13">
        <f>'CMP01 Main Air Compressor No.1'!F33</f>
        <v>44570</v>
      </c>
      <c r="G8" s="155"/>
      <c r="H8" s="15">
        <f>DATE(YEAR(F8),MONTH(F8),DAY(F8)+1)</f>
        <v>44571</v>
      </c>
      <c r="I8" s="16">
        <f ca="1">IF(ISBLANK(H8),"",H8-DATE(YEAR(NOW()),MONTH(NOW()),DAY(NOW())))</f>
        <v>1</v>
      </c>
      <c r="J8" s="17" t="str">
        <f ca="1">IF(I8="","",IF(I8&lt;0,"OVERDUE","NOT DUE"))</f>
        <v>NOT DUE</v>
      </c>
      <c r="K8" s="31" t="s">
        <v>2839</v>
      </c>
      <c r="L8" s="20"/>
    </row>
    <row r="9" spans="1:12" ht="89.25">
      <c r="A9" s="17" t="s">
        <v>2836</v>
      </c>
      <c r="B9" s="31" t="s">
        <v>2831</v>
      </c>
      <c r="C9" s="31" t="s">
        <v>2832</v>
      </c>
      <c r="D9" s="41" t="s">
        <v>379</v>
      </c>
      <c r="E9" s="13">
        <v>41662</v>
      </c>
      <c r="F9" s="13">
        <v>44151</v>
      </c>
      <c r="G9" s="155"/>
      <c r="H9" s="15">
        <f>DATE(YEAR(F9)+2,MONTH(F9),DAY(F9)-1)</f>
        <v>44880</v>
      </c>
      <c r="I9" s="16">
        <f ca="1">IF(ISBLANK(H9),"",H9-DATE(YEAR(NOW()),MONTH(NOW()),DAY(NOW())))</f>
        <v>310</v>
      </c>
      <c r="J9" s="17" t="str">
        <f ca="1">IF(I9="","",IF(I9&lt;0,"OVERDUE","NOT DUE"))</f>
        <v>NOT DUE</v>
      </c>
      <c r="K9" s="31" t="s">
        <v>2840</v>
      </c>
      <c r="L9" s="120" t="s">
        <v>5160</v>
      </c>
    </row>
    <row r="10" spans="1:12" ht="25.5">
      <c r="A10" s="17" t="s">
        <v>2837</v>
      </c>
      <c r="B10" s="31" t="s">
        <v>2833</v>
      </c>
      <c r="C10" s="31" t="s">
        <v>2538</v>
      </c>
      <c r="D10" s="41" t="s">
        <v>2843</v>
      </c>
      <c r="E10" s="13">
        <v>41662</v>
      </c>
      <c r="F10" s="13">
        <v>41663</v>
      </c>
      <c r="G10" s="155"/>
      <c r="H10" s="15">
        <f>DATE(YEAR(F10)+10,MONTH(F10),DAY(F10)-1)</f>
        <v>45314</v>
      </c>
      <c r="I10" s="16">
        <f ca="1">IF(ISBLANK(H10),"",H10-DATE(YEAR(NOW()),MONTH(NOW()),DAY(NOW())))</f>
        <v>744</v>
      </c>
      <c r="J10" s="17" t="str">
        <f ca="1">IF(I10="","",IF(I10&lt;0,"OVERDUE","NOT DUE"))</f>
        <v>NOT DUE</v>
      </c>
      <c r="K10" s="31" t="s">
        <v>2841</v>
      </c>
      <c r="L10" s="20"/>
    </row>
    <row r="11" spans="1:12" ht="76.5">
      <c r="A11" s="17" t="s">
        <v>2838</v>
      </c>
      <c r="B11" s="31" t="s">
        <v>2834</v>
      </c>
      <c r="C11" s="31" t="s">
        <v>940</v>
      </c>
      <c r="D11" s="41" t="s">
        <v>379</v>
      </c>
      <c r="E11" s="13">
        <v>41662</v>
      </c>
      <c r="F11" s="13">
        <v>44151</v>
      </c>
      <c r="G11" s="155"/>
      <c r="H11" s="15">
        <f>DATE(YEAR(F11)+2,MONTH(F11),DAY(F11)-1)</f>
        <v>44880</v>
      </c>
      <c r="I11" s="16">
        <f ca="1">IF(ISBLANK(H11),"",H11-DATE(YEAR(NOW()),MONTH(NOW()),DAY(NOW())))</f>
        <v>310</v>
      </c>
      <c r="J11" s="17" t="str">
        <f ca="1">IF(I11="","",IF(I11&lt;0,"OVERDUE","NOT DUE"))</f>
        <v>NOT DUE</v>
      </c>
      <c r="K11" s="31" t="s">
        <v>2842</v>
      </c>
      <c r="L11" s="120" t="s">
        <v>5160</v>
      </c>
    </row>
    <row r="12" spans="1:12">
      <c r="A12"/>
      <c r="C12" s="224"/>
      <c r="D12"/>
    </row>
    <row r="13" spans="1:12">
      <c r="A13"/>
      <c r="C13" s="224"/>
      <c r="D13"/>
    </row>
    <row r="14" spans="1:12">
      <c r="A14"/>
      <c r="C14" s="224"/>
      <c r="D14"/>
    </row>
    <row r="15" spans="1:12">
      <c r="A15"/>
      <c r="B15" s="255" t="s">
        <v>5143</v>
      </c>
      <c r="C15"/>
      <c r="D15" s="255" t="s">
        <v>5144</v>
      </c>
      <c r="H15" s="255" t="s">
        <v>5145</v>
      </c>
    </row>
    <row r="16" spans="1:12">
      <c r="A16"/>
      <c r="C16"/>
      <c r="D16"/>
    </row>
    <row r="17" spans="1:11">
      <c r="A17"/>
      <c r="C17" s="374" t="s">
        <v>5303</v>
      </c>
      <c r="D17"/>
      <c r="E17" s="380" t="s">
        <v>5304</v>
      </c>
      <c r="F17" s="380"/>
      <c r="G17" s="380"/>
      <c r="I17" s="380" t="s">
        <v>5293</v>
      </c>
      <c r="J17" s="380"/>
      <c r="K17" s="380"/>
    </row>
    <row r="18" spans="1:11">
      <c r="A18"/>
      <c r="C18" s="254" t="s">
        <v>5146</v>
      </c>
      <c r="D18"/>
      <c r="E18" s="381" t="s">
        <v>5147</v>
      </c>
      <c r="F18" s="381"/>
      <c r="G18" s="381"/>
      <c r="I18" s="381" t="s">
        <v>5148</v>
      </c>
      <c r="J18" s="381"/>
      <c r="K18" s="381"/>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5" priority="1" operator="equal">
      <formula>"overdue"</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498</v>
      </c>
      <c r="B1" s="31" t="s">
        <v>494</v>
      </c>
      <c r="C1" s="31" t="s">
        <v>495</v>
      </c>
      <c r="D1" s="21">
        <v>8000</v>
      </c>
      <c r="E1" s="13">
        <v>41565</v>
      </c>
      <c r="F1" s="13">
        <v>41565</v>
      </c>
      <c r="G1" s="27">
        <v>0</v>
      </c>
      <c r="H1" s="22">
        <f>IF(I1&lt;8000,F1+(D1/24),"error")</f>
        <v>41898.333333333336</v>
      </c>
      <c r="I1" s="23">
        <f>D1-('Main Engine'!$F$4-G1)</f>
        <v>-36325</v>
      </c>
      <c r="J1" s="17" t="str">
        <f>IF(I1="","",IF(I1=0,"DUE",IF(I1&lt;0,"OVERDUE","NOT DUE")))</f>
        <v>OVERDUE</v>
      </c>
      <c r="K1" s="33"/>
      <c r="L1" s="20"/>
    </row>
    <row r="2" spans="1:12" ht="28.5" customHeight="1">
      <c r="A2" s="17" t="s">
        <v>499</v>
      </c>
      <c r="B2" s="31" t="s">
        <v>494</v>
      </c>
      <c r="C2" s="31" t="s">
        <v>352</v>
      </c>
      <c r="D2" s="21">
        <v>16000</v>
      </c>
      <c r="E2" s="13">
        <v>41565</v>
      </c>
      <c r="F2" s="13">
        <v>41565</v>
      </c>
      <c r="G2" s="27">
        <v>0</v>
      </c>
      <c r="H2" s="22">
        <f>IF(I2&lt;16000,F2+(D2/24),"error")</f>
        <v>42231.666666666664</v>
      </c>
      <c r="I2" s="23">
        <f>D2-('Main Engine'!$F$4-G2)</f>
        <v>-28325</v>
      </c>
      <c r="J2" s="17" t="str">
        <f>IF(I2="","",IF(I2=0,"DUE",IF(I2&lt;0,"OVERDUE","NOT DUE")))</f>
        <v>OVERDUE</v>
      </c>
      <c r="K2" s="33"/>
      <c r="L2" s="20"/>
    </row>
    <row r="3" spans="1:12" ht="28.5" customHeight="1">
      <c r="A3" s="17" t="s">
        <v>500</v>
      </c>
      <c r="B3" s="31" t="s">
        <v>496</v>
      </c>
      <c r="C3" s="31" t="s">
        <v>497</v>
      </c>
      <c r="D3" s="21">
        <v>8000</v>
      </c>
      <c r="E3" s="13">
        <v>41565</v>
      </c>
      <c r="F3" s="13">
        <v>41565</v>
      </c>
      <c r="G3" s="27">
        <v>0</v>
      </c>
      <c r="H3" s="22">
        <f>IF(I3&lt;8000,F3+(D3/24),"error")</f>
        <v>41898.333333333336</v>
      </c>
      <c r="I3" s="23">
        <f>D3-('Main Engine'!$F$4-G3)</f>
        <v>-36325</v>
      </c>
      <c r="J3" s="17" t="str">
        <f>IF(I3="","",IF(I3=0,"DUE",IF(I3&lt;0,"OVERDUE","NOT DUE")))</f>
        <v>OVERDUE</v>
      </c>
      <c r="K3" s="33"/>
      <c r="L3" s="20"/>
    </row>
    <row r="5" spans="1:12" ht="76.5">
      <c r="A5" s="17" t="s">
        <v>534</v>
      </c>
      <c r="B5" s="31" t="s">
        <v>506</v>
      </c>
      <c r="C5" s="31" t="s">
        <v>2964</v>
      </c>
      <c r="D5" s="41" t="s">
        <v>2963</v>
      </c>
      <c r="E5" s="13">
        <v>41565</v>
      </c>
      <c r="F5" s="13">
        <v>41565</v>
      </c>
      <c r="G5" s="27">
        <v>0</v>
      </c>
      <c r="H5" s="15"/>
      <c r="I5" s="16"/>
      <c r="J5" s="17" t="str">
        <f t="shared" ref="J5:J15" si="0">IF(I5="","",IF(I5=0,"DUE",IF(I5&lt;0,"OVERDUE","NOT DUE")))</f>
        <v/>
      </c>
      <c r="K5" s="31" t="s">
        <v>523</v>
      </c>
      <c r="L5" s="20"/>
    </row>
    <row r="6" spans="1:12" ht="51">
      <c r="A6" s="17" t="s">
        <v>535</v>
      </c>
      <c r="B6" s="31" t="s">
        <v>506</v>
      </c>
      <c r="C6" s="31" t="s">
        <v>519</v>
      </c>
      <c r="D6" s="41" t="s">
        <v>522</v>
      </c>
      <c r="E6" s="13">
        <v>41565</v>
      </c>
      <c r="F6" s="13">
        <v>41565</v>
      </c>
      <c r="G6" s="27">
        <v>0</v>
      </c>
      <c r="H6" s="15"/>
      <c r="I6" s="16"/>
      <c r="J6" s="17" t="str">
        <f t="shared" si="0"/>
        <v/>
      </c>
      <c r="K6" s="31" t="s">
        <v>524</v>
      </c>
      <c r="L6" s="20"/>
    </row>
    <row r="7" spans="1:12" ht="51">
      <c r="A7" s="17" t="s">
        <v>536</v>
      </c>
      <c r="B7" s="31" t="s">
        <v>506</v>
      </c>
      <c r="C7" s="31" t="s">
        <v>519</v>
      </c>
      <c r="D7" s="41" t="s">
        <v>522</v>
      </c>
      <c r="E7" s="13">
        <v>41565</v>
      </c>
      <c r="F7" s="13">
        <v>41565</v>
      </c>
      <c r="G7" s="27">
        <v>0</v>
      </c>
      <c r="H7" s="15"/>
      <c r="I7" s="16"/>
      <c r="J7" s="17" t="str">
        <f t="shared" si="0"/>
        <v/>
      </c>
      <c r="K7" s="31" t="s">
        <v>525</v>
      </c>
      <c r="L7" s="20"/>
    </row>
    <row r="8" spans="1:12" ht="89.25">
      <c r="A8" s="17" t="s">
        <v>537</v>
      </c>
      <c r="B8" s="31" t="s">
        <v>506</v>
      </c>
      <c r="C8" s="31" t="s">
        <v>519</v>
      </c>
      <c r="D8" s="41" t="s">
        <v>522</v>
      </c>
      <c r="E8" s="13">
        <v>41565</v>
      </c>
      <c r="F8" s="13">
        <v>41565</v>
      </c>
      <c r="G8" s="27">
        <v>0</v>
      </c>
      <c r="H8" s="15"/>
      <c r="I8" s="16"/>
      <c r="J8" s="17" t="str">
        <f t="shared" si="0"/>
        <v/>
      </c>
      <c r="K8" s="31" t="s">
        <v>526</v>
      </c>
      <c r="L8" s="20"/>
    </row>
    <row r="9" spans="1:12" ht="63.75">
      <c r="A9" s="17" t="s">
        <v>538</v>
      </c>
      <c r="B9" s="31" t="s">
        <v>506</v>
      </c>
      <c r="C9" s="31" t="s">
        <v>519</v>
      </c>
      <c r="D9" s="41" t="s">
        <v>522</v>
      </c>
      <c r="E9" s="13">
        <v>41565</v>
      </c>
      <c r="F9" s="13">
        <v>41565</v>
      </c>
      <c r="G9" s="27">
        <v>0</v>
      </c>
      <c r="H9" s="15"/>
      <c r="I9" s="16"/>
      <c r="J9" s="17" t="str">
        <f t="shared" si="0"/>
        <v/>
      </c>
      <c r="K9" s="31" t="s">
        <v>527</v>
      </c>
      <c r="L9" s="20"/>
    </row>
    <row r="10" spans="1:12" ht="63.75">
      <c r="A10" s="17" t="s">
        <v>539</v>
      </c>
      <c r="B10" s="31" t="s">
        <v>506</v>
      </c>
      <c r="C10" s="31" t="s">
        <v>519</v>
      </c>
      <c r="D10" s="41" t="s">
        <v>522</v>
      </c>
      <c r="E10" s="13">
        <v>41565</v>
      </c>
      <c r="F10" s="13">
        <v>41565</v>
      </c>
      <c r="G10" s="27">
        <v>0</v>
      </c>
      <c r="H10" s="15"/>
      <c r="I10" s="16"/>
      <c r="J10" s="17" t="str">
        <f t="shared" si="0"/>
        <v/>
      </c>
      <c r="K10" s="31" t="s">
        <v>528</v>
      </c>
      <c r="L10" s="20"/>
    </row>
    <row r="11" spans="1:12" ht="25.5">
      <c r="A11" s="17" t="s">
        <v>540</v>
      </c>
      <c r="B11" s="31" t="s">
        <v>506</v>
      </c>
      <c r="C11" s="31" t="s">
        <v>519</v>
      </c>
      <c r="D11" s="41" t="s">
        <v>522</v>
      </c>
      <c r="E11" s="13">
        <v>41565</v>
      </c>
      <c r="F11" s="13">
        <v>41565</v>
      </c>
      <c r="G11" s="27">
        <v>0</v>
      </c>
      <c r="H11" s="15"/>
      <c r="I11" s="16"/>
      <c r="J11" s="17" t="str">
        <f t="shared" si="0"/>
        <v/>
      </c>
      <c r="K11" s="31" t="s">
        <v>529</v>
      </c>
      <c r="L11" s="20"/>
    </row>
    <row r="12" spans="1:12" ht="76.5">
      <c r="A12" s="17" t="s">
        <v>541</v>
      </c>
      <c r="B12" s="31" t="s">
        <v>506</v>
      </c>
      <c r="C12" s="31" t="s">
        <v>519</v>
      </c>
      <c r="D12" s="41" t="s">
        <v>522</v>
      </c>
      <c r="E12" s="13">
        <v>41565</v>
      </c>
      <c r="F12" s="13">
        <v>41565</v>
      </c>
      <c r="G12" s="27">
        <v>0</v>
      </c>
      <c r="H12" s="15"/>
      <c r="I12" s="16"/>
      <c r="J12" s="17" t="str">
        <f t="shared" si="0"/>
        <v/>
      </c>
      <c r="K12" s="31" t="s">
        <v>530</v>
      </c>
      <c r="L12" s="20"/>
    </row>
    <row r="13" spans="1:12" ht="38.25">
      <c r="A13" s="17" t="s">
        <v>542</v>
      </c>
      <c r="B13" s="31" t="s">
        <v>506</v>
      </c>
      <c r="C13" s="31" t="s">
        <v>519</v>
      </c>
      <c r="D13" s="41" t="s">
        <v>522</v>
      </c>
      <c r="E13" s="13">
        <v>41565</v>
      </c>
      <c r="F13" s="13">
        <v>41565</v>
      </c>
      <c r="G13" s="27">
        <v>0</v>
      </c>
      <c r="H13" s="15"/>
      <c r="I13" s="16"/>
      <c r="J13" s="17" t="str">
        <f t="shared" si="0"/>
        <v/>
      </c>
      <c r="K13" s="31" t="s">
        <v>531</v>
      </c>
      <c r="L13" s="20"/>
    </row>
    <row r="14" spans="1:12" ht="63.75">
      <c r="A14" s="17" t="s">
        <v>543</v>
      </c>
      <c r="B14" s="31" t="s">
        <v>506</v>
      </c>
      <c r="C14" s="31" t="s">
        <v>520</v>
      </c>
      <c r="D14" s="41" t="s">
        <v>522</v>
      </c>
      <c r="E14" s="13">
        <v>41565</v>
      </c>
      <c r="F14" s="13">
        <v>41565</v>
      </c>
      <c r="G14" s="27">
        <v>0</v>
      </c>
      <c r="H14" s="15"/>
      <c r="I14" s="16"/>
      <c r="J14" s="17" t="str">
        <f t="shared" si="0"/>
        <v/>
      </c>
      <c r="K14" s="31" t="s">
        <v>532</v>
      </c>
      <c r="L14" s="20"/>
    </row>
    <row r="15" spans="1:12" ht="38.25">
      <c r="A15" s="17" t="s">
        <v>544</v>
      </c>
      <c r="B15" s="31" t="s">
        <v>506</v>
      </c>
      <c r="C15" s="31" t="s">
        <v>521</v>
      </c>
      <c r="D15" s="41" t="s">
        <v>522</v>
      </c>
      <c r="E15" s="13">
        <v>41565</v>
      </c>
      <c r="F15" s="13">
        <v>41565</v>
      </c>
      <c r="G15" s="27">
        <v>0</v>
      </c>
      <c r="H15" s="15"/>
      <c r="I15" s="16"/>
      <c r="J15" s="17" t="str">
        <f t="shared" si="0"/>
        <v/>
      </c>
      <c r="K15" s="31" t="s">
        <v>533</v>
      </c>
      <c r="L15" s="20"/>
    </row>
    <row r="17" spans="1:12" ht="25.5">
      <c r="A17" s="17" t="s">
        <v>488</v>
      </c>
      <c r="B17" s="31" t="s">
        <v>2957</v>
      </c>
      <c r="C17" s="31" t="s">
        <v>352</v>
      </c>
      <c r="D17" s="21">
        <v>8000</v>
      </c>
      <c r="E17" s="13">
        <v>41565</v>
      </c>
      <c r="F17" s="13">
        <v>41565</v>
      </c>
      <c r="G17" s="27">
        <v>0</v>
      </c>
      <c r="H17" s="22">
        <f t="shared" ref="H17:H22" si="1">IF(I17&lt;8000,F17+(D17/24),"error")</f>
        <v>41898.333333333336</v>
      </c>
      <c r="I17" s="23">
        <f>D17-('Main Engine'!$F$4-G17)</f>
        <v>-36325</v>
      </c>
      <c r="J17" s="17" t="str">
        <f t="shared" ref="J17:J22" si="2">IF(I17="","",IF(I17=0,"DUE",IF(I17&lt;0,"OVERDUE","NOT DUE")))</f>
        <v>OVERDUE</v>
      </c>
      <c r="K17" s="33"/>
      <c r="L17" s="20"/>
    </row>
    <row r="18" spans="1:12" ht="25.5">
      <c r="A18" s="17" t="s">
        <v>489</v>
      </c>
      <c r="B18" s="31" t="s">
        <v>2958</v>
      </c>
      <c r="C18" s="31" t="s">
        <v>352</v>
      </c>
      <c r="D18" s="21">
        <v>8000</v>
      </c>
      <c r="E18" s="13">
        <v>41565</v>
      </c>
      <c r="F18" s="13">
        <v>41565</v>
      </c>
      <c r="G18" s="27">
        <v>0</v>
      </c>
      <c r="H18" s="22">
        <f t="shared" si="1"/>
        <v>41898.333333333336</v>
      </c>
      <c r="I18" s="23">
        <f>D18-('Main Engine'!$F$4-G18)</f>
        <v>-36325</v>
      </c>
      <c r="J18" s="17" t="str">
        <f t="shared" si="2"/>
        <v>OVERDUE</v>
      </c>
      <c r="K18" s="33"/>
      <c r="L18" s="20"/>
    </row>
    <row r="19" spans="1:12" ht="25.5">
      <c r="A19" s="17" t="s">
        <v>490</v>
      </c>
      <c r="B19" s="31" t="s">
        <v>2959</v>
      </c>
      <c r="C19" s="31" t="s">
        <v>352</v>
      </c>
      <c r="D19" s="21">
        <v>8000</v>
      </c>
      <c r="E19" s="13">
        <v>41565</v>
      </c>
      <c r="F19" s="13">
        <v>41565</v>
      </c>
      <c r="G19" s="27">
        <v>0</v>
      </c>
      <c r="H19" s="22">
        <f t="shared" si="1"/>
        <v>41898.333333333336</v>
      </c>
      <c r="I19" s="23">
        <f>D19-('Main Engine'!$F$4-G19)</f>
        <v>-36325</v>
      </c>
      <c r="J19" s="17" t="str">
        <f t="shared" si="2"/>
        <v>OVERDUE</v>
      </c>
      <c r="K19" s="33"/>
      <c r="L19" s="20"/>
    </row>
    <row r="20" spans="1:12" ht="25.5">
      <c r="A20" s="17" t="s">
        <v>491</v>
      </c>
      <c r="B20" s="31" t="s">
        <v>2960</v>
      </c>
      <c r="C20" s="31" t="s">
        <v>352</v>
      </c>
      <c r="D20" s="21">
        <v>8000</v>
      </c>
      <c r="E20" s="13">
        <v>41565</v>
      </c>
      <c r="F20" s="13">
        <v>41565</v>
      </c>
      <c r="G20" s="27">
        <v>0</v>
      </c>
      <c r="H20" s="22">
        <f t="shared" si="1"/>
        <v>41898.333333333336</v>
      </c>
      <c r="I20" s="23">
        <f>D20-('Main Engine'!$F$4-G20)</f>
        <v>-36325</v>
      </c>
      <c r="J20" s="17" t="str">
        <f t="shared" si="2"/>
        <v>OVERDUE</v>
      </c>
      <c r="K20" s="33"/>
      <c r="L20" s="20"/>
    </row>
    <row r="21" spans="1:12" ht="25.5">
      <c r="A21" s="17" t="s">
        <v>492</v>
      </c>
      <c r="B21" s="31" t="s">
        <v>2961</v>
      </c>
      <c r="C21" s="31" t="s">
        <v>352</v>
      </c>
      <c r="D21" s="21">
        <v>8000</v>
      </c>
      <c r="E21" s="13">
        <v>41565</v>
      </c>
      <c r="F21" s="13">
        <v>41565</v>
      </c>
      <c r="G21" s="27">
        <v>0</v>
      </c>
      <c r="H21" s="22">
        <f t="shared" si="1"/>
        <v>41898.333333333336</v>
      </c>
      <c r="I21" s="23">
        <f>D21-('Main Engine'!$F$4-G21)</f>
        <v>-36325</v>
      </c>
      <c r="J21" s="17" t="str">
        <f t="shared" si="2"/>
        <v>OVERDUE</v>
      </c>
      <c r="K21" s="33"/>
      <c r="L21" s="20"/>
    </row>
    <row r="22" spans="1:12" ht="25.5">
      <c r="A22" s="17" t="s">
        <v>493</v>
      </c>
      <c r="B22" s="31" t="s">
        <v>2962</v>
      </c>
      <c r="C22" s="31" t="s">
        <v>352</v>
      </c>
      <c r="D22" s="21">
        <v>8000</v>
      </c>
      <c r="E22" s="13">
        <v>41565</v>
      </c>
      <c r="F22" s="13">
        <v>41565</v>
      </c>
      <c r="G22" s="27">
        <v>0</v>
      </c>
      <c r="H22" s="22">
        <f t="shared" si="1"/>
        <v>41898.333333333336</v>
      </c>
      <c r="I22" s="23">
        <f>D22-('Main Engine'!$F$4-G22)</f>
        <v>-36325</v>
      </c>
      <c r="J22" s="17" t="str">
        <f t="shared" si="2"/>
        <v>OVERDUE</v>
      </c>
      <c r="K22" s="33"/>
      <c r="L22" s="20"/>
    </row>
  </sheetData>
  <conditionalFormatting sqref="J1:J3">
    <cfRule type="cellIs" dxfId="137" priority="6" operator="equal">
      <formula>"overdue"</formula>
    </cfRule>
  </conditionalFormatting>
  <conditionalFormatting sqref="J5:J15">
    <cfRule type="cellIs" dxfId="136" priority="4" operator="equal">
      <formula>"overdue"</formula>
    </cfRule>
  </conditionalFormatting>
  <conditionalFormatting sqref="J17:J22">
    <cfRule type="cellIs" dxfId="135" priority="2" operator="equal">
      <formula>"overdue"</formula>
    </cfRule>
  </conditionalFormatting>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C00000"/>
  </sheetPr>
  <dimension ref="A1:L63"/>
  <sheetViews>
    <sheetView topLeftCell="A43" zoomScale="85" zoomScaleNormal="85" workbookViewId="0">
      <selection activeCell="L9" sqref="L9"/>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2863</v>
      </c>
      <c r="D3" s="384" t="s">
        <v>12</v>
      </c>
      <c r="E3" s="384"/>
      <c r="F3" s="5" t="s">
        <v>3082</v>
      </c>
    </row>
    <row r="4" spans="1:12" ht="18" customHeight="1">
      <c r="A4" s="382" t="s">
        <v>77</v>
      </c>
      <c r="B4" s="382"/>
      <c r="C4" s="37" t="s">
        <v>2861</v>
      </c>
      <c r="D4" s="384" t="s">
        <v>15</v>
      </c>
      <c r="E4" s="384"/>
      <c r="F4" s="6">
        <f>'Running Hours'!B17</f>
        <v>34047.599999999999</v>
      </c>
    </row>
    <row r="5" spans="1:12" ht="18" customHeight="1">
      <c r="A5" s="382" t="s">
        <v>78</v>
      </c>
      <c r="B5" s="382"/>
      <c r="C5" s="38" t="s">
        <v>2862</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3155</v>
      </c>
      <c r="B8" s="31" t="s">
        <v>2864</v>
      </c>
      <c r="C8" s="31" t="s">
        <v>2865</v>
      </c>
      <c r="D8" s="41" t="s">
        <v>1</v>
      </c>
      <c r="E8" s="13">
        <v>41662</v>
      </c>
      <c r="F8" s="13">
        <f>'CMP01 Main Air Compressor No.1'!F33</f>
        <v>44570</v>
      </c>
      <c r="G8" s="155"/>
      <c r="H8" s="15">
        <f>DATE(YEAR(F8),MONTH(F8),DAY(F8)+1)</f>
        <v>44571</v>
      </c>
      <c r="I8" s="16">
        <f ca="1">IF(ISBLANK(H8),"",H8-DATE(YEAR(NOW()),MONTH(NOW()),DAY(NOW())))</f>
        <v>1</v>
      </c>
      <c r="J8" s="17" t="str">
        <f ca="1">IF(I8="","",IF(I8&lt;0,"OVERDUE","NOT DUE"))</f>
        <v>NOT DUE</v>
      </c>
      <c r="K8" s="31"/>
      <c r="L8" s="20"/>
    </row>
    <row r="9" spans="1:12" ht="53.25" customHeight="1">
      <c r="A9" s="17" t="s">
        <v>3156</v>
      </c>
      <c r="B9" s="31" t="s">
        <v>2866</v>
      </c>
      <c r="C9" s="31" t="s">
        <v>2867</v>
      </c>
      <c r="D9" s="41" t="s">
        <v>26</v>
      </c>
      <c r="E9" s="13">
        <v>41662</v>
      </c>
      <c r="F9" s="13">
        <v>44557</v>
      </c>
      <c r="G9" s="155"/>
      <c r="H9" s="15">
        <f>DATE(YEAR(F9),MONTH(F9),DAY(F9)+7)</f>
        <v>44564</v>
      </c>
      <c r="I9" s="16">
        <f ca="1">IF(ISBLANK(H9),"",H9-DATE(YEAR(NOW()),MONTH(NOW()),DAY(NOW())))</f>
        <v>-6</v>
      </c>
      <c r="J9" s="17" t="str">
        <f ca="1">IF(I9="","",IF(I9&lt;0,"OVERDUE","NOT DUE"))</f>
        <v>OVERDUE</v>
      </c>
      <c r="K9" s="31"/>
      <c r="L9" s="20" t="s">
        <v>5319</v>
      </c>
    </row>
    <row r="10" spans="1:12" ht="51">
      <c r="A10" s="17" t="s">
        <v>3157</v>
      </c>
      <c r="B10" s="31" t="s">
        <v>2868</v>
      </c>
      <c r="C10" s="31" t="s">
        <v>2867</v>
      </c>
      <c r="D10" s="41" t="s">
        <v>2630</v>
      </c>
      <c r="E10" s="13">
        <v>41662</v>
      </c>
      <c r="F10" s="13">
        <v>44557</v>
      </c>
      <c r="G10" s="155"/>
      <c r="H10" s="15">
        <f>EDATE(F10-1,1)</f>
        <v>44587</v>
      </c>
      <c r="I10" s="16">
        <f ca="1">IF(ISBLANK(H10),"",H10-DATE(YEAR(NOW()),MONTH(NOW()),DAY(NOW())))</f>
        <v>17</v>
      </c>
      <c r="J10" s="17" t="str">
        <f ca="1">IF(I10="","",IF(I10&lt;0,"OVERDUE","NOT DUE"))</f>
        <v>NOT DUE</v>
      </c>
      <c r="K10" s="31"/>
      <c r="L10" s="125"/>
    </row>
    <row r="11" spans="1:12" ht="38.25">
      <c r="A11" s="17" t="s">
        <v>3158</v>
      </c>
      <c r="B11" s="31" t="s">
        <v>2869</v>
      </c>
      <c r="C11" s="31" t="s">
        <v>2867</v>
      </c>
      <c r="D11" s="41" t="s">
        <v>0</v>
      </c>
      <c r="E11" s="13">
        <v>41662</v>
      </c>
      <c r="F11" s="13">
        <v>44506</v>
      </c>
      <c r="G11" s="155"/>
      <c r="H11" s="15">
        <f>DATE(YEAR(F11),MONTH(F11)+3,DAY(F11)-1)</f>
        <v>44597</v>
      </c>
      <c r="I11" s="16">
        <f ca="1">IF(ISBLANK(H11),"",H11-DATE(YEAR(NOW()),MONTH(NOW()),DAY(NOW())))</f>
        <v>27</v>
      </c>
      <c r="J11" s="17" t="str">
        <f ca="1">IF(I11="","",IF(I11&lt;0,"OVERDUE","NOT DUE"))</f>
        <v>NOT DUE</v>
      </c>
      <c r="K11" s="31"/>
      <c r="L11" s="125"/>
    </row>
    <row r="12" spans="1:12" ht="38.25">
      <c r="A12" s="17" t="s">
        <v>3159</v>
      </c>
      <c r="B12" s="31" t="s">
        <v>2870</v>
      </c>
      <c r="C12" s="31" t="s">
        <v>2867</v>
      </c>
      <c r="D12" s="41" t="s">
        <v>2900</v>
      </c>
      <c r="E12" s="13">
        <v>41662</v>
      </c>
      <c r="F12" s="13">
        <v>44394</v>
      </c>
      <c r="G12" s="155"/>
      <c r="H12" s="15">
        <f>DATE(YEAR(F12),MONTH(F12)+6,DAY(F12)-1)</f>
        <v>44577</v>
      </c>
      <c r="I12" s="16">
        <f t="shared" ref="I12:I32" ca="1" si="0">IF(ISBLANK(H12),"",H12-DATE(YEAR(NOW()),MONTH(NOW()),DAY(NOW())))</f>
        <v>7</v>
      </c>
      <c r="J12" s="17" t="str">
        <f t="shared" ref="J12:J32" ca="1" si="1">IF(I12="","",IF(I12&lt;0,"OVERDUE","NOT DUE"))</f>
        <v>NOT DUE</v>
      </c>
      <c r="K12" s="31"/>
      <c r="L12" s="20"/>
    </row>
    <row r="13" spans="1:12" ht="38.25">
      <c r="A13" s="17" t="s">
        <v>3160</v>
      </c>
      <c r="B13" s="31" t="s">
        <v>2871</v>
      </c>
      <c r="C13" s="31" t="s">
        <v>2867</v>
      </c>
      <c r="D13" s="41" t="s">
        <v>377</v>
      </c>
      <c r="E13" s="13">
        <v>41662</v>
      </c>
      <c r="F13" s="13">
        <v>44506</v>
      </c>
      <c r="G13" s="155"/>
      <c r="H13" s="15">
        <f>DATE(YEAR(F13)+1,MONTH(F13),DAY(F13)-1)</f>
        <v>44870</v>
      </c>
      <c r="I13" s="16">
        <f t="shared" ca="1" si="0"/>
        <v>300</v>
      </c>
      <c r="J13" s="17" t="str">
        <f t="shared" ca="1" si="1"/>
        <v>NOT DUE</v>
      </c>
      <c r="K13" s="31"/>
      <c r="L13" s="20"/>
    </row>
    <row r="14" spans="1:12" ht="36" customHeight="1">
      <c r="A14" s="17" t="s">
        <v>3161</v>
      </c>
      <c r="B14" s="31" t="s">
        <v>2872</v>
      </c>
      <c r="C14" s="31" t="s">
        <v>2873</v>
      </c>
      <c r="D14" s="41" t="s">
        <v>2629</v>
      </c>
      <c r="E14" s="13">
        <v>41662</v>
      </c>
      <c r="F14" s="13">
        <v>41662</v>
      </c>
      <c r="G14" s="155"/>
      <c r="H14" s="15">
        <f>DATE(YEAR(F14)+5,MONTH(F14),DAY(F14)-1)</f>
        <v>43487</v>
      </c>
      <c r="I14" s="16">
        <f t="shared" ca="1" si="0"/>
        <v>-1083</v>
      </c>
      <c r="J14" s="259" t="str">
        <f t="shared" ca="1" si="1"/>
        <v>OVERDUE</v>
      </c>
      <c r="K14" s="31" t="s">
        <v>2903</v>
      </c>
      <c r="L14" s="125" t="s">
        <v>4992</v>
      </c>
    </row>
    <row r="15" spans="1:12" ht="36" customHeight="1">
      <c r="A15" s="17" t="s">
        <v>3162</v>
      </c>
      <c r="B15" s="31" t="s">
        <v>2874</v>
      </c>
      <c r="C15" s="31" t="s">
        <v>2875</v>
      </c>
      <c r="D15" s="41" t="s">
        <v>2629</v>
      </c>
      <c r="E15" s="13">
        <v>41662</v>
      </c>
      <c r="F15" s="13">
        <v>41662</v>
      </c>
      <c r="G15" s="155"/>
      <c r="H15" s="15">
        <f>DATE(YEAR(F15)+5,MONTH(F15),DAY(F15)-1)</f>
        <v>43487</v>
      </c>
      <c r="I15" s="16">
        <f t="shared" ca="1" si="0"/>
        <v>-1083</v>
      </c>
      <c r="J15" s="259" t="str">
        <f t="shared" ca="1" si="1"/>
        <v>OVERDUE</v>
      </c>
      <c r="K15" s="31" t="s">
        <v>2904</v>
      </c>
      <c r="L15" s="125" t="s">
        <v>4992</v>
      </c>
    </row>
    <row r="16" spans="1:12" ht="36" customHeight="1">
      <c r="A16" s="17" t="s">
        <v>3163</v>
      </c>
      <c r="B16" s="31" t="s">
        <v>2876</v>
      </c>
      <c r="C16" s="31" t="s">
        <v>2875</v>
      </c>
      <c r="D16" s="41" t="s">
        <v>2629</v>
      </c>
      <c r="E16" s="13">
        <v>41662</v>
      </c>
      <c r="F16" s="13">
        <v>41662</v>
      </c>
      <c r="G16" s="155"/>
      <c r="H16" s="15">
        <f>DATE(YEAR(F16)+5,MONTH(F16),DAY(F16)-1)</f>
        <v>43487</v>
      </c>
      <c r="I16" s="16">
        <f t="shared" ca="1" si="0"/>
        <v>-1083</v>
      </c>
      <c r="J16" s="259" t="str">
        <f t="shared" ca="1" si="1"/>
        <v>OVERDUE</v>
      </c>
      <c r="K16" s="31" t="s">
        <v>2905</v>
      </c>
      <c r="L16" s="125" t="s">
        <v>4992</v>
      </c>
    </row>
    <row r="17" spans="1:12" ht="36" customHeight="1">
      <c r="A17" s="17" t="s">
        <v>3164</v>
      </c>
      <c r="B17" s="31" t="s">
        <v>1765</v>
      </c>
      <c r="C17" s="31" t="s">
        <v>1766</v>
      </c>
      <c r="D17" s="41" t="s">
        <v>1</v>
      </c>
      <c r="E17" s="13">
        <v>41662</v>
      </c>
      <c r="F17" s="13">
        <f>'CMP01 Main Air Compressor No.1'!F33</f>
        <v>44570</v>
      </c>
      <c r="G17" s="155"/>
      <c r="H17" s="15">
        <f>DATE(YEAR(F17),MONTH(F17),DAY(F17)+1)</f>
        <v>44571</v>
      </c>
      <c r="I17" s="16">
        <f t="shared" ca="1" si="0"/>
        <v>1</v>
      </c>
      <c r="J17" s="17" t="str">
        <f t="shared" ca="1" si="1"/>
        <v>NOT DUE</v>
      </c>
      <c r="K17" s="31" t="s">
        <v>1797</v>
      </c>
      <c r="L17" s="20"/>
    </row>
    <row r="18" spans="1:12" ht="36" customHeight="1">
      <c r="A18" s="17" t="s">
        <v>3165</v>
      </c>
      <c r="B18" s="31" t="s">
        <v>1767</v>
      </c>
      <c r="C18" s="31" t="s">
        <v>1768</v>
      </c>
      <c r="D18" s="41" t="s">
        <v>1</v>
      </c>
      <c r="E18" s="13">
        <v>41662</v>
      </c>
      <c r="F18" s="13">
        <f>'CMP01 Main Air Compressor No.1'!F34</f>
        <v>44570</v>
      </c>
      <c r="G18" s="155"/>
      <c r="H18" s="15">
        <f>DATE(YEAR(F18),MONTH(F18),DAY(F18)+1)</f>
        <v>44571</v>
      </c>
      <c r="I18" s="16">
        <f t="shared" ca="1" si="0"/>
        <v>1</v>
      </c>
      <c r="J18" s="17" t="str">
        <f t="shared" ca="1" si="1"/>
        <v>NOT DUE</v>
      </c>
      <c r="K18" s="31" t="s">
        <v>1798</v>
      </c>
      <c r="L18" s="20"/>
    </row>
    <row r="19" spans="1:12" ht="36" customHeight="1">
      <c r="A19" s="17" t="s">
        <v>3166</v>
      </c>
      <c r="B19" s="31" t="s">
        <v>1769</v>
      </c>
      <c r="C19" s="31" t="s">
        <v>1770</v>
      </c>
      <c r="D19" s="41" t="s">
        <v>1</v>
      </c>
      <c r="E19" s="13">
        <v>41662</v>
      </c>
      <c r="F19" s="13">
        <f>'CMP01 Main Air Compressor No.1'!F35</f>
        <v>44570</v>
      </c>
      <c r="G19" s="155"/>
      <c r="H19" s="15">
        <f>DATE(YEAR(F19),MONTH(F19),DAY(F19)+1)</f>
        <v>44571</v>
      </c>
      <c r="I19" s="16">
        <f t="shared" ca="1" si="0"/>
        <v>1</v>
      </c>
      <c r="J19" s="17" t="str">
        <f t="shared" ca="1" si="1"/>
        <v>NOT DUE</v>
      </c>
      <c r="K19" s="31" t="s">
        <v>1799</v>
      </c>
      <c r="L19" s="20"/>
    </row>
    <row r="20" spans="1:12" ht="36" customHeight="1">
      <c r="A20" s="17" t="s">
        <v>3167</v>
      </c>
      <c r="B20" s="31" t="s">
        <v>1771</v>
      </c>
      <c r="C20" s="31" t="s">
        <v>1772</v>
      </c>
      <c r="D20" s="41" t="s">
        <v>4</v>
      </c>
      <c r="E20" s="13">
        <v>41662</v>
      </c>
      <c r="F20" s="13">
        <v>44540</v>
      </c>
      <c r="G20" s="155"/>
      <c r="H20" s="15">
        <f>EDATE(F20-1,1)</f>
        <v>44570</v>
      </c>
      <c r="I20" s="16">
        <f t="shared" ca="1" si="0"/>
        <v>0</v>
      </c>
      <c r="J20" s="17" t="str">
        <f t="shared" ca="1" si="1"/>
        <v>NOT DUE</v>
      </c>
      <c r="K20" s="31" t="s">
        <v>1800</v>
      </c>
      <c r="L20" s="20"/>
    </row>
    <row r="21" spans="1:12" ht="36" customHeight="1">
      <c r="A21" s="17" t="s">
        <v>3168</v>
      </c>
      <c r="B21" s="31" t="s">
        <v>1773</v>
      </c>
      <c r="C21" s="31" t="s">
        <v>1774</v>
      </c>
      <c r="D21" s="41" t="s">
        <v>1</v>
      </c>
      <c r="E21" s="13">
        <v>41662</v>
      </c>
      <c r="F21" s="13">
        <f>'CMP01 Main Air Compressor No.1'!F37</f>
        <v>44570</v>
      </c>
      <c r="G21" s="155"/>
      <c r="H21" s="15">
        <f>DATE(YEAR(F21),MONTH(F21),DAY(F21)+1)</f>
        <v>44571</v>
      </c>
      <c r="I21" s="16">
        <f t="shared" ca="1" si="0"/>
        <v>1</v>
      </c>
      <c r="J21" s="17" t="str">
        <f t="shared" ca="1" si="1"/>
        <v>NOT DUE</v>
      </c>
      <c r="K21" s="31" t="s">
        <v>1801</v>
      </c>
      <c r="L21" s="20"/>
    </row>
    <row r="22" spans="1:12" ht="36" customHeight="1">
      <c r="A22" s="17" t="s">
        <v>3169</v>
      </c>
      <c r="B22" s="31" t="s">
        <v>1775</v>
      </c>
      <c r="C22" s="31" t="s">
        <v>1776</v>
      </c>
      <c r="D22" s="41" t="s">
        <v>1</v>
      </c>
      <c r="E22" s="13">
        <v>41662</v>
      </c>
      <c r="F22" s="13">
        <f>'CMP01 Main Air Compressor No.1'!F38</f>
        <v>44570</v>
      </c>
      <c r="G22" s="155"/>
      <c r="H22" s="15">
        <f>DATE(YEAR(F22),MONTH(F22),DAY(F22)+1)</f>
        <v>44571</v>
      </c>
      <c r="I22" s="16">
        <f t="shared" ca="1" si="0"/>
        <v>1</v>
      </c>
      <c r="J22" s="17" t="str">
        <f t="shared" ca="1" si="1"/>
        <v>NOT DUE</v>
      </c>
      <c r="K22" s="31" t="s">
        <v>1802</v>
      </c>
      <c r="L22" s="20"/>
    </row>
    <row r="23" spans="1:12" ht="36" customHeight="1">
      <c r="A23" s="17" t="s">
        <v>3170</v>
      </c>
      <c r="B23" s="31" t="s">
        <v>1777</v>
      </c>
      <c r="C23" s="31" t="s">
        <v>1778</v>
      </c>
      <c r="D23" s="41" t="s">
        <v>1</v>
      </c>
      <c r="E23" s="13">
        <v>41662</v>
      </c>
      <c r="F23" s="13">
        <f>'CMP01 Main Air Compressor No.1'!F39</f>
        <v>44570</v>
      </c>
      <c r="G23" s="155"/>
      <c r="H23" s="15">
        <f>DATE(YEAR(F23),MONTH(F23),DAY(F23)+1)</f>
        <v>44571</v>
      </c>
      <c r="I23" s="16">
        <f t="shared" ca="1" si="0"/>
        <v>1</v>
      </c>
      <c r="J23" s="17" t="str">
        <f t="shared" ca="1" si="1"/>
        <v>NOT DUE</v>
      </c>
      <c r="K23" s="31" t="s">
        <v>1802</v>
      </c>
      <c r="L23" s="20"/>
    </row>
    <row r="24" spans="1:12" ht="36" customHeight="1">
      <c r="A24" s="17" t="s">
        <v>3171</v>
      </c>
      <c r="B24" s="31" t="s">
        <v>1779</v>
      </c>
      <c r="C24" s="31" t="s">
        <v>1766</v>
      </c>
      <c r="D24" s="41" t="s">
        <v>1</v>
      </c>
      <c r="E24" s="13">
        <v>41662</v>
      </c>
      <c r="F24" s="13">
        <f>'CMP01 Main Air Compressor No.1'!F40</f>
        <v>44570</v>
      </c>
      <c r="G24" s="155"/>
      <c r="H24" s="15">
        <f>DATE(YEAR(F24),MONTH(F24),DAY(F24)+1)</f>
        <v>44571</v>
      </c>
      <c r="I24" s="16">
        <f t="shared" ca="1" si="0"/>
        <v>1</v>
      </c>
      <c r="J24" s="17" t="str">
        <f t="shared" ca="1" si="1"/>
        <v>NOT DUE</v>
      </c>
      <c r="K24" s="31" t="s">
        <v>1802</v>
      </c>
      <c r="L24" s="20"/>
    </row>
    <row r="25" spans="1:12" ht="36" customHeight="1">
      <c r="A25" s="17" t="s">
        <v>3172</v>
      </c>
      <c r="B25" s="31" t="s">
        <v>1780</v>
      </c>
      <c r="C25" s="31" t="s">
        <v>1781</v>
      </c>
      <c r="D25" s="41" t="s">
        <v>3</v>
      </c>
      <c r="E25" s="13">
        <v>41662</v>
      </c>
      <c r="F25" s="13">
        <v>44429</v>
      </c>
      <c r="G25" s="155"/>
      <c r="H25" s="15">
        <f>DATE(YEAR(F25),MONTH(F25)+6,DAY(F25)-1)</f>
        <v>44612</v>
      </c>
      <c r="I25" s="16">
        <f t="shared" ca="1" si="0"/>
        <v>42</v>
      </c>
      <c r="J25" s="17" t="str">
        <f t="shared" ca="1" si="1"/>
        <v>NOT DUE</v>
      </c>
      <c r="K25" s="31" t="s">
        <v>1802</v>
      </c>
      <c r="L25" s="20"/>
    </row>
    <row r="26" spans="1:12" ht="36" customHeight="1">
      <c r="A26" s="17" t="s">
        <v>3173</v>
      </c>
      <c r="B26" s="31" t="s">
        <v>1782</v>
      </c>
      <c r="C26" s="31"/>
      <c r="D26" s="41" t="s">
        <v>4</v>
      </c>
      <c r="E26" s="13">
        <v>41662</v>
      </c>
      <c r="F26" s="13">
        <v>44568</v>
      </c>
      <c r="G26" s="155"/>
      <c r="H26" s="15">
        <f>EDATE(F26-1,1)</f>
        <v>44598</v>
      </c>
      <c r="I26" s="16">
        <f t="shared" ca="1" si="0"/>
        <v>28</v>
      </c>
      <c r="J26" s="17" t="str">
        <f t="shared" ca="1" si="1"/>
        <v>NOT DUE</v>
      </c>
      <c r="K26" s="31"/>
      <c r="L26" s="20"/>
    </row>
    <row r="27" spans="1:12" ht="36" customHeight="1">
      <c r="A27" s="17" t="s">
        <v>3174</v>
      </c>
      <c r="B27" s="31" t="s">
        <v>1783</v>
      </c>
      <c r="C27" s="31" t="s">
        <v>1784</v>
      </c>
      <c r="D27" s="41" t="s">
        <v>4</v>
      </c>
      <c r="E27" s="13">
        <v>41662</v>
      </c>
      <c r="F27" s="13">
        <f>'CMP01 Main Air Compressor No.1'!F43</f>
        <v>44544</v>
      </c>
      <c r="G27" s="155"/>
      <c r="H27" s="15">
        <f>DATE(YEAR(F27),MONTH(F27)+3,DAY(F27)-1)</f>
        <v>44633</v>
      </c>
      <c r="I27" s="16">
        <f t="shared" ca="1" si="0"/>
        <v>63</v>
      </c>
      <c r="J27" s="17" t="str">
        <f t="shared" ca="1" si="1"/>
        <v>NOT DUE</v>
      </c>
      <c r="K27" s="31" t="s">
        <v>1803</v>
      </c>
      <c r="L27" s="20"/>
    </row>
    <row r="28" spans="1:12" ht="36" customHeight="1">
      <c r="A28" s="17" t="s">
        <v>3175</v>
      </c>
      <c r="B28" s="31" t="s">
        <v>1785</v>
      </c>
      <c r="C28" s="31" t="s">
        <v>1786</v>
      </c>
      <c r="D28" s="41" t="s">
        <v>377</v>
      </c>
      <c r="E28" s="13">
        <v>41662</v>
      </c>
      <c r="F28" s="13">
        <v>44287</v>
      </c>
      <c r="G28" s="155"/>
      <c r="H28" s="15">
        <f t="shared" ref="H28:H33" si="2">DATE(YEAR(F28)+1,MONTH(F28),DAY(F28)-1)</f>
        <v>44651</v>
      </c>
      <c r="I28" s="16">
        <f t="shared" ca="1" si="0"/>
        <v>81</v>
      </c>
      <c r="J28" s="17" t="str">
        <f t="shared" ca="1" si="1"/>
        <v>NOT DUE</v>
      </c>
      <c r="K28" s="31" t="s">
        <v>1803</v>
      </c>
      <c r="L28" s="20"/>
    </row>
    <row r="29" spans="1:12" ht="36" customHeight="1">
      <c r="A29" s="17" t="s">
        <v>3176</v>
      </c>
      <c r="B29" s="31" t="s">
        <v>1787</v>
      </c>
      <c r="C29" s="31" t="s">
        <v>1788</v>
      </c>
      <c r="D29" s="41" t="s">
        <v>377</v>
      </c>
      <c r="E29" s="13">
        <v>41662</v>
      </c>
      <c r="F29" s="13">
        <v>44287</v>
      </c>
      <c r="G29" s="155"/>
      <c r="H29" s="15">
        <f t="shared" si="2"/>
        <v>44651</v>
      </c>
      <c r="I29" s="16">
        <f t="shared" ca="1" si="0"/>
        <v>81</v>
      </c>
      <c r="J29" s="17" t="str">
        <f t="shared" ca="1" si="1"/>
        <v>NOT DUE</v>
      </c>
      <c r="K29" s="31" t="s">
        <v>1804</v>
      </c>
      <c r="L29" s="20"/>
    </row>
    <row r="30" spans="1:12" ht="36" customHeight="1">
      <c r="A30" s="17" t="s">
        <v>3177</v>
      </c>
      <c r="B30" s="31" t="s">
        <v>1789</v>
      </c>
      <c r="C30" s="31" t="s">
        <v>1790</v>
      </c>
      <c r="D30" s="41" t="s">
        <v>377</v>
      </c>
      <c r="E30" s="13">
        <v>41662</v>
      </c>
      <c r="F30" s="13">
        <v>44287</v>
      </c>
      <c r="G30" s="155"/>
      <c r="H30" s="15">
        <f t="shared" si="2"/>
        <v>44651</v>
      </c>
      <c r="I30" s="16">
        <f t="shared" ca="1" si="0"/>
        <v>81</v>
      </c>
      <c r="J30" s="17" t="str">
        <f t="shared" ca="1" si="1"/>
        <v>NOT DUE</v>
      </c>
      <c r="K30" s="31" t="s">
        <v>1804</v>
      </c>
      <c r="L30" s="20"/>
    </row>
    <row r="31" spans="1:12" ht="36" customHeight="1">
      <c r="A31" s="17" t="s">
        <v>3178</v>
      </c>
      <c r="B31" s="31" t="s">
        <v>1791</v>
      </c>
      <c r="C31" s="31" t="s">
        <v>1792</v>
      </c>
      <c r="D31" s="41" t="s">
        <v>377</v>
      </c>
      <c r="E31" s="13">
        <v>41662</v>
      </c>
      <c r="F31" s="13">
        <v>44287</v>
      </c>
      <c r="G31" s="155"/>
      <c r="H31" s="15">
        <f t="shared" si="2"/>
        <v>44651</v>
      </c>
      <c r="I31" s="16">
        <f t="shared" ca="1" si="0"/>
        <v>81</v>
      </c>
      <c r="J31" s="17" t="str">
        <f t="shared" ca="1" si="1"/>
        <v>NOT DUE</v>
      </c>
      <c r="K31" s="31" t="s">
        <v>1804</v>
      </c>
      <c r="L31" s="20"/>
    </row>
    <row r="32" spans="1:12" ht="36" customHeight="1">
      <c r="A32" s="17" t="s">
        <v>3179</v>
      </c>
      <c r="B32" s="31" t="s">
        <v>1793</v>
      </c>
      <c r="C32" s="31" t="s">
        <v>1794</v>
      </c>
      <c r="D32" s="41" t="s">
        <v>377</v>
      </c>
      <c r="E32" s="13">
        <v>41662</v>
      </c>
      <c r="F32" s="13">
        <v>44287</v>
      </c>
      <c r="G32" s="155"/>
      <c r="H32" s="15">
        <f t="shared" si="2"/>
        <v>44651</v>
      </c>
      <c r="I32" s="16">
        <f t="shared" ca="1" si="0"/>
        <v>81</v>
      </c>
      <c r="J32" s="17" t="str">
        <f t="shared" ca="1" si="1"/>
        <v>NOT DUE</v>
      </c>
      <c r="K32" s="31" t="s">
        <v>1805</v>
      </c>
      <c r="L32" s="20"/>
    </row>
    <row r="33" spans="1:12" ht="36" customHeight="1">
      <c r="A33" s="17" t="s">
        <v>3180</v>
      </c>
      <c r="B33" s="31" t="s">
        <v>1806</v>
      </c>
      <c r="C33" s="31" t="s">
        <v>1807</v>
      </c>
      <c r="D33" s="41" t="s">
        <v>377</v>
      </c>
      <c r="E33" s="13">
        <v>41662</v>
      </c>
      <c r="F33" s="13">
        <v>44287</v>
      </c>
      <c r="G33" s="155"/>
      <c r="H33" s="15">
        <f t="shared" si="2"/>
        <v>44651</v>
      </c>
      <c r="I33" s="16">
        <f t="shared" ref="I33:I56" ca="1" si="3">IF(ISBLANK(H33),"",H33-DATE(YEAR(NOW()),MONTH(NOW()),DAY(NOW())))</f>
        <v>81</v>
      </c>
      <c r="J33" s="17" t="str">
        <f t="shared" ref="J33:J56" ca="1" si="4">IF(I33="","",IF(I33&lt;0,"OVERDUE","NOT DUE"))</f>
        <v>NOT DUE</v>
      </c>
      <c r="K33" s="31" t="s">
        <v>1805</v>
      </c>
      <c r="L33" s="20"/>
    </row>
    <row r="34" spans="1:12" ht="36" customHeight="1">
      <c r="A34" s="17" t="s">
        <v>3181</v>
      </c>
      <c r="B34" s="31" t="s">
        <v>2877</v>
      </c>
      <c r="C34" s="31" t="s">
        <v>2875</v>
      </c>
      <c r="D34" s="41" t="s">
        <v>55</v>
      </c>
      <c r="E34" s="13">
        <v>41662</v>
      </c>
      <c r="F34" s="13">
        <v>43476</v>
      </c>
      <c r="G34" s="155"/>
      <c r="H34" s="15">
        <f>DATE(YEAR(F34)+3,MONTH(F34),DAY(F34)-1)</f>
        <v>44571</v>
      </c>
      <c r="I34" s="16">
        <f t="shared" ca="1" si="3"/>
        <v>1</v>
      </c>
      <c r="J34" s="17" t="str">
        <f t="shared" ca="1" si="4"/>
        <v>NOT DUE</v>
      </c>
      <c r="K34" s="31" t="s">
        <v>2906</v>
      </c>
      <c r="L34" s="20"/>
    </row>
    <row r="35" spans="1:12" ht="36" customHeight="1">
      <c r="A35" s="17" t="s">
        <v>3182</v>
      </c>
      <c r="B35" s="31" t="s">
        <v>2878</v>
      </c>
      <c r="C35" s="31" t="s">
        <v>2879</v>
      </c>
      <c r="D35" s="41" t="s">
        <v>379</v>
      </c>
      <c r="E35" s="13">
        <v>41662</v>
      </c>
      <c r="F35" s="13">
        <v>44212</v>
      </c>
      <c r="G35" s="155"/>
      <c r="H35" s="15">
        <f>DATE(YEAR(F35)+2,MONTH(F35),DAY(F35)-1)</f>
        <v>44941</v>
      </c>
      <c r="I35" s="16">
        <f t="shared" ca="1" si="3"/>
        <v>371</v>
      </c>
      <c r="J35" s="17" t="str">
        <f t="shared" ca="1" si="4"/>
        <v>NOT DUE</v>
      </c>
      <c r="K35" s="31" t="s">
        <v>2907</v>
      </c>
      <c r="L35" s="20"/>
    </row>
    <row r="36" spans="1:12" ht="36" customHeight="1">
      <c r="A36" s="17" t="s">
        <v>3183</v>
      </c>
      <c r="B36" s="31" t="s">
        <v>2880</v>
      </c>
      <c r="C36" s="31" t="s">
        <v>2879</v>
      </c>
      <c r="D36" s="41" t="s">
        <v>2901</v>
      </c>
      <c r="E36" s="13">
        <v>41662</v>
      </c>
      <c r="F36" s="13">
        <v>44212</v>
      </c>
      <c r="G36" s="155"/>
      <c r="H36" s="15">
        <f>DATE(YEAR(F36)+2,MONTH(F36),DAY(F36)-1)</f>
        <v>44941</v>
      </c>
      <c r="I36" s="16">
        <f t="shared" ca="1" si="3"/>
        <v>371</v>
      </c>
      <c r="J36" s="17" t="str">
        <f t="shared" ca="1" si="4"/>
        <v>NOT DUE</v>
      </c>
      <c r="K36" s="31" t="s">
        <v>2908</v>
      </c>
      <c r="L36" s="20"/>
    </row>
    <row r="37" spans="1:12" ht="36" customHeight="1">
      <c r="A37" s="17" t="s">
        <v>3184</v>
      </c>
      <c r="B37" s="31" t="s">
        <v>2881</v>
      </c>
      <c r="C37" s="31" t="s">
        <v>2882</v>
      </c>
      <c r="D37" s="41" t="s">
        <v>3</v>
      </c>
      <c r="E37" s="13">
        <v>41662</v>
      </c>
      <c r="F37" s="13">
        <v>44493</v>
      </c>
      <c r="G37" s="155"/>
      <c r="H37" s="15">
        <f>DATE(YEAR(F37),MONTH(F37)+6,DAY(F37)-1)</f>
        <v>44674</v>
      </c>
      <c r="I37" s="16">
        <f t="shared" ca="1" si="3"/>
        <v>104</v>
      </c>
      <c r="J37" s="17" t="str">
        <f t="shared" ca="1" si="4"/>
        <v>NOT DUE</v>
      </c>
      <c r="K37" s="31" t="s">
        <v>2909</v>
      </c>
      <c r="L37" s="20"/>
    </row>
    <row r="38" spans="1:12" ht="36" customHeight="1">
      <c r="A38" s="17" t="s">
        <v>3185</v>
      </c>
      <c r="B38" s="31" t="s">
        <v>2883</v>
      </c>
      <c r="C38" s="31" t="s">
        <v>1764</v>
      </c>
      <c r="D38" s="41" t="s">
        <v>2902</v>
      </c>
      <c r="E38" s="13">
        <v>41662</v>
      </c>
      <c r="F38" s="13">
        <v>44403</v>
      </c>
      <c r="G38" s="155"/>
      <c r="H38" s="15">
        <f t="shared" ref="H38:H56" si="5">DATE(YEAR(F38)+7,MONTH(F38)+6,DAY(F38)-1)</f>
        <v>47143</v>
      </c>
      <c r="I38" s="16">
        <f t="shared" ca="1" si="3"/>
        <v>2573</v>
      </c>
      <c r="J38" s="17" t="str">
        <f t="shared" ca="1" si="4"/>
        <v>NOT DUE</v>
      </c>
      <c r="K38" s="31"/>
      <c r="L38" s="20" t="s">
        <v>5257</v>
      </c>
    </row>
    <row r="39" spans="1:12" ht="36" customHeight="1">
      <c r="A39" s="17" t="s">
        <v>3186</v>
      </c>
      <c r="B39" s="31" t="s">
        <v>2884</v>
      </c>
      <c r="C39" s="31" t="s">
        <v>2875</v>
      </c>
      <c r="D39" s="41" t="s">
        <v>2902</v>
      </c>
      <c r="E39" s="13">
        <v>41662</v>
      </c>
      <c r="F39" s="13">
        <v>44403</v>
      </c>
      <c r="G39" s="155"/>
      <c r="H39" s="15">
        <f t="shared" si="5"/>
        <v>47143</v>
      </c>
      <c r="I39" s="16">
        <f t="shared" ca="1" si="3"/>
        <v>2573</v>
      </c>
      <c r="J39" s="17" t="str">
        <f t="shared" ca="1" si="4"/>
        <v>NOT DUE</v>
      </c>
      <c r="K39" s="31"/>
      <c r="L39" s="20" t="s">
        <v>5257</v>
      </c>
    </row>
    <row r="40" spans="1:12" ht="36" customHeight="1">
      <c r="A40" s="17" t="s">
        <v>3187</v>
      </c>
      <c r="B40" s="31" t="s">
        <v>2885</v>
      </c>
      <c r="C40" s="31" t="s">
        <v>2875</v>
      </c>
      <c r="D40" s="41" t="s">
        <v>2902</v>
      </c>
      <c r="E40" s="13">
        <v>41662</v>
      </c>
      <c r="F40" s="13">
        <v>44403</v>
      </c>
      <c r="G40" s="155"/>
      <c r="H40" s="15">
        <f t="shared" si="5"/>
        <v>47143</v>
      </c>
      <c r="I40" s="16">
        <f t="shared" ca="1" si="3"/>
        <v>2573</v>
      </c>
      <c r="J40" s="17" t="str">
        <f t="shared" ca="1" si="4"/>
        <v>NOT DUE</v>
      </c>
      <c r="K40" s="31"/>
      <c r="L40" s="20" t="s">
        <v>5257</v>
      </c>
    </row>
    <row r="41" spans="1:12" ht="36" customHeight="1">
      <c r="A41" s="17" t="s">
        <v>3188</v>
      </c>
      <c r="B41" s="31" t="s">
        <v>2886</v>
      </c>
      <c r="C41" s="31" t="s">
        <v>2875</v>
      </c>
      <c r="D41" s="41" t="s">
        <v>2902</v>
      </c>
      <c r="E41" s="13">
        <v>41662</v>
      </c>
      <c r="F41" s="13">
        <v>44403</v>
      </c>
      <c r="G41" s="155"/>
      <c r="H41" s="15">
        <f t="shared" si="5"/>
        <v>47143</v>
      </c>
      <c r="I41" s="16">
        <f t="shared" ca="1" si="3"/>
        <v>2573</v>
      </c>
      <c r="J41" s="17" t="str">
        <f t="shared" ca="1" si="4"/>
        <v>NOT DUE</v>
      </c>
      <c r="K41" s="31"/>
      <c r="L41" s="20" t="s">
        <v>5257</v>
      </c>
    </row>
    <row r="42" spans="1:12" ht="36" customHeight="1">
      <c r="A42" s="17" t="s">
        <v>3189</v>
      </c>
      <c r="B42" s="31" t="s">
        <v>2887</v>
      </c>
      <c r="C42" s="31" t="s">
        <v>2875</v>
      </c>
      <c r="D42" s="41" t="s">
        <v>2902</v>
      </c>
      <c r="E42" s="13">
        <v>41662</v>
      </c>
      <c r="F42" s="13">
        <v>44403</v>
      </c>
      <c r="G42" s="155"/>
      <c r="H42" s="15">
        <f t="shared" si="5"/>
        <v>47143</v>
      </c>
      <c r="I42" s="16">
        <f t="shared" ca="1" si="3"/>
        <v>2573</v>
      </c>
      <c r="J42" s="17" t="str">
        <f t="shared" ca="1" si="4"/>
        <v>NOT DUE</v>
      </c>
      <c r="K42" s="31" t="s">
        <v>2910</v>
      </c>
      <c r="L42" s="20" t="s">
        <v>5257</v>
      </c>
    </row>
    <row r="43" spans="1:12" ht="36" customHeight="1">
      <c r="A43" s="17" t="s">
        <v>3190</v>
      </c>
      <c r="B43" s="31" t="s">
        <v>2888</v>
      </c>
      <c r="C43" s="31" t="s">
        <v>2875</v>
      </c>
      <c r="D43" s="41" t="s">
        <v>2902</v>
      </c>
      <c r="E43" s="13">
        <v>41662</v>
      </c>
      <c r="F43" s="13">
        <v>44403</v>
      </c>
      <c r="G43" s="155"/>
      <c r="H43" s="15">
        <f t="shared" si="5"/>
        <v>47143</v>
      </c>
      <c r="I43" s="16">
        <f t="shared" ca="1" si="3"/>
        <v>2573</v>
      </c>
      <c r="J43" s="17" t="str">
        <f t="shared" ca="1" si="4"/>
        <v>NOT DUE</v>
      </c>
      <c r="K43" s="31"/>
      <c r="L43" s="20" t="s">
        <v>5257</v>
      </c>
    </row>
    <row r="44" spans="1:12" ht="36" customHeight="1">
      <c r="A44" s="17" t="s">
        <v>3191</v>
      </c>
      <c r="B44" s="31" t="s">
        <v>2889</v>
      </c>
      <c r="C44" s="31" t="s">
        <v>1764</v>
      </c>
      <c r="D44" s="41" t="s">
        <v>2902</v>
      </c>
      <c r="E44" s="13">
        <v>41662</v>
      </c>
      <c r="F44" s="13">
        <v>44403</v>
      </c>
      <c r="G44" s="155"/>
      <c r="H44" s="15">
        <f t="shared" si="5"/>
        <v>47143</v>
      </c>
      <c r="I44" s="16">
        <f t="shared" ca="1" si="3"/>
        <v>2573</v>
      </c>
      <c r="J44" s="17" t="str">
        <f t="shared" ca="1" si="4"/>
        <v>NOT DUE</v>
      </c>
      <c r="K44" s="31"/>
      <c r="L44" s="20" t="s">
        <v>5257</v>
      </c>
    </row>
    <row r="45" spans="1:12" ht="36" customHeight="1">
      <c r="A45" s="17" t="s">
        <v>3192</v>
      </c>
      <c r="B45" s="31" t="s">
        <v>2890</v>
      </c>
      <c r="C45" s="31" t="s">
        <v>2875</v>
      </c>
      <c r="D45" s="41" t="s">
        <v>2902</v>
      </c>
      <c r="E45" s="13">
        <v>41662</v>
      </c>
      <c r="F45" s="13">
        <v>44403</v>
      </c>
      <c r="G45" s="155"/>
      <c r="H45" s="15">
        <f t="shared" si="5"/>
        <v>47143</v>
      </c>
      <c r="I45" s="16">
        <f t="shared" ca="1" si="3"/>
        <v>2573</v>
      </c>
      <c r="J45" s="17" t="str">
        <f t="shared" ca="1" si="4"/>
        <v>NOT DUE</v>
      </c>
      <c r="K45" s="31"/>
      <c r="L45" s="20" t="s">
        <v>5257</v>
      </c>
    </row>
    <row r="46" spans="1:12" ht="36" customHeight="1">
      <c r="A46" s="17" t="s">
        <v>3193</v>
      </c>
      <c r="B46" s="31" t="s">
        <v>2891</v>
      </c>
      <c r="C46" s="31" t="s">
        <v>1764</v>
      </c>
      <c r="D46" s="41" t="s">
        <v>2902</v>
      </c>
      <c r="E46" s="13">
        <v>41662</v>
      </c>
      <c r="F46" s="13">
        <v>44403</v>
      </c>
      <c r="G46" s="155"/>
      <c r="H46" s="15">
        <f t="shared" si="5"/>
        <v>47143</v>
      </c>
      <c r="I46" s="16">
        <f t="shared" ca="1" si="3"/>
        <v>2573</v>
      </c>
      <c r="J46" s="17" t="str">
        <f t="shared" ca="1" si="4"/>
        <v>NOT DUE</v>
      </c>
      <c r="K46" s="31"/>
      <c r="L46" s="20" t="s">
        <v>5257</v>
      </c>
    </row>
    <row r="47" spans="1:12" ht="36" customHeight="1">
      <c r="A47" s="17" t="s">
        <v>3194</v>
      </c>
      <c r="B47" s="31" t="s">
        <v>2892</v>
      </c>
      <c r="C47" s="31" t="s">
        <v>2875</v>
      </c>
      <c r="D47" s="41" t="s">
        <v>2902</v>
      </c>
      <c r="E47" s="13">
        <v>41662</v>
      </c>
      <c r="F47" s="13">
        <v>44403</v>
      </c>
      <c r="G47" s="155"/>
      <c r="H47" s="15">
        <f t="shared" si="5"/>
        <v>47143</v>
      </c>
      <c r="I47" s="16">
        <f t="shared" ca="1" si="3"/>
        <v>2573</v>
      </c>
      <c r="J47" s="17" t="str">
        <f t="shared" ca="1" si="4"/>
        <v>NOT DUE</v>
      </c>
      <c r="K47" s="31"/>
      <c r="L47" s="20" t="s">
        <v>5257</v>
      </c>
    </row>
    <row r="48" spans="1:12" ht="36" customHeight="1">
      <c r="A48" s="17" t="s">
        <v>3195</v>
      </c>
      <c r="B48" s="31" t="s">
        <v>2893</v>
      </c>
      <c r="C48" s="31" t="s">
        <v>1764</v>
      </c>
      <c r="D48" s="41" t="s">
        <v>2902</v>
      </c>
      <c r="E48" s="13">
        <v>41662</v>
      </c>
      <c r="F48" s="13">
        <v>44403</v>
      </c>
      <c r="G48" s="155"/>
      <c r="H48" s="15">
        <f t="shared" si="5"/>
        <v>47143</v>
      </c>
      <c r="I48" s="16">
        <f t="shared" ca="1" si="3"/>
        <v>2573</v>
      </c>
      <c r="J48" s="17" t="str">
        <f t="shared" ca="1" si="4"/>
        <v>NOT DUE</v>
      </c>
      <c r="K48" s="31"/>
      <c r="L48" s="20" t="s">
        <v>5257</v>
      </c>
    </row>
    <row r="49" spans="1:12" ht="36" customHeight="1">
      <c r="A49" s="17" t="s">
        <v>3196</v>
      </c>
      <c r="B49" s="31" t="s">
        <v>2894</v>
      </c>
      <c r="C49" s="31" t="s">
        <v>2875</v>
      </c>
      <c r="D49" s="41" t="s">
        <v>2902</v>
      </c>
      <c r="E49" s="13">
        <v>41662</v>
      </c>
      <c r="F49" s="13">
        <v>44403</v>
      </c>
      <c r="G49" s="155"/>
      <c r="H49" s="15">
        <f t="shared" si="5"/>
        <v>47143</v>
      </c>
      <c r="I49" s="16">
        <f t="shared" ca="1" si="3"/>
        <v>2573</v>
      </c>
      <c r="J49" s="17" t="str">
        <f t="shared" ca="1" si="4"/>
        <v>NOT DUE</v>
      </c>
      <c r="K49" s="31"/>
      <c r="L49" s="20" t="s">
        <v>5257</v>
      </c>
    </row>
    <row r="50" spans="1:12" ht="36" customHeight="1">
      <c r="A50" s="17" t="s">
        <v>3197</v>
      </c>
      <c r="B50" s="31" t="s">
        <v>2893</v>
      </c>
      <c r="C50" s="31" t="s">
        <v>2875</v>
      </c>
      <c r="D50" s="41" t="s">
        <v>2902</v>
      </c>
      <c r="E50" s="13">
        <v>41662</v>
      </c>
      <c r="F50" s="13">
        <v>44403</v>
      </c>
      <c r="G50" s="155"/>
      <c r="H50" s="15">
        <f t="shared" si="5"/>
        <v>47143</v>
      </c>
      <c r="I50" s="16">
        <f t="shared" ca="1" si="3"/>
        <v>2573</v>
      </c>
      <c r="J50" s="17" t="str">
        <f t="shared" ca="1" si="4"/>
        <v>NOT DUE</v>
      </c>
      <c r="K50" s="31"/>
      <c r="L50" s="20" t="s">
        <v>5257</v>
      </c>
    </row>
    <row r="51" spans="1:12" ht="36" customHeight="1">
      <c r="A51" s="17" t="s">
        <v>3198</v>
      </c>
      <c r="B51" s="31" t="s">
        <v>2895</v>
      </c>
      <c r="C51" s="31" t="s">
        <v>1764</v>
      </c>
      <c r="D51" s="41" t="s">
        <v>2902</v>
      </c>
      <c r="E51" s="13">
        <v>41662</v>
      </c>
      <c r="F51" s="13">
        <v>44403</v>
      </c>
      <c r="G51" s="155"/>
      <c r="H51" s="15">
        <f t="shared" si="5"/>
        <v>47143</v>
      </c>
      <c r="I51" s="16">
        <f t="shared" ca="1" si="3"/>
        <v>2573</v>
      </c>
      <c r="J51" s="17" t="str">
        <f t="shared" ca="1" si="4"/>
        <v>NOT DUE</v>
      </c>
      <c r="K51" s="31"/>
      <c r="L51" s="20" t="s">
        <v>5257</v>
      </c>
    </row>
    <row r="52" spans="1:12" ht="36" customHeight="1">
      <c r="A52" s="17" t="s">
        <v>3199</v>
      </c>
      <c r="B52" s="31" t="s">
        <v>2896</v>
      </c>
      <c r="C52" s="31" t="s">
        <v>2875</v>
      </c>
      <c r="D52" s="41" t="s">
        <v>2902</v>
      </c>
      <c r="E52" s="13">
        <v>41662</v>
      </c>
      <c r="F52" s="13">
        <v>44403</v>
      </c>
      <c r="G52" s="155"/>
      <c r="H52" s="15">
        <f t="shared" si="5"/>
        <v>47143</v>
      </c>
      <c r="I52" s="16">
        <f t="shared" ca="1" si="3"/>
        <v>2573</v>
      </c>
      <c r="J52" s="17" t="str">
        <f t="shared" ca="1" si="4"/>
        <v>NOT DUE</v>
      </c>
      <c r="K52" s="31"/>
      <c r="L52" s="20" t="s">
        <v>5257</v>
      </c>
    </row>
    <row r="53" spans="1:12" ht="36" customHeight="1">
      <c r="A53" s="17" t="s">
        <v>3200</v>
      </c>
      <c r="B53" s="31" t="s">
        <v>2895</v>
      </c>
      <c r="C53" s="31" t="s">
        <v>2875</v>
      </c>
      <c r="D53" s="41" t="s">
        <v>2902</v>
      </c>
      <c r="E53" s="13">
        <v>41662</v>
      </c>
      <c r="F53" s="13">
        <v>44403</v>
      </c>
      <c r="G53" s="155"/>
      <c r="H53" s="15">
        <f t="shared" si="5"/>
        <v>47143</v>
      </c>
      <c r="I53" s="16">
        <f t="shared" ca="1" si="3"/>
        <v>2573</v>
      </c>
      <c r="J53" s="17" t="str">
        <f t="shared" ca="1" si="4"/>
        <v>NOT DUE</v>
      </c>
      <c r="K53" s="31"/>
      <c r="L53" s="20" t="s">
        <v>5257</v>
      </c>
    </row>
    <row r="54" spans="1:12" ht="36" customHeight="1">
      <c r="A54" s="17" t="s">
        <v>3201</v>
      </c>
      <c r="B54" s="31" t="s">
        <v>2897</v>
      </c>
      <c r="C54" s="31" t="s">
        <v>2875</v>
      </c>
      <c r="D54" s="41" t="s">
        <v>2902</v>
      </c>
      <c r="E54" s="13">
        <v>41662</v>
      </c>
      <c r="F54" s="13">
        <v>44403</v>
      </c>
      <c r="G54" s="155"/>
      <c r="H54" s="15">
        <f t="shared" si="5"/>
        <v>47143</v>
      </c>
      <c r="I54" s="16">
        <f t="shared" ca="1" si="3"/>
        <v>2573</v>
      </c>
      <c r="J54" s="17" t="str">
        <f t="shared" ca="1" si="4"/>
        <v>NOT DUE</v>
      </c>
      <c r="K54" s="31"/>
      <c r="L54" s="20" t="s">
        <v>5257</v>
      </c>
    </row>
    <row r="55" spans="1:12" ht="36" customHeight="1">
      <c r="A55" s="17" t="s">
        <v>3202</v>
      </c>
      <c r="B55" s="31" t="s">
        <v>2898</v>
      </c>
      <c r="C55" s="31" t="s">
        <v>2875</v>
      </c>
      <c r="D55" s="41" t="s">
        <v>2902</v>
      </c>
      <c r="E55" s="13">
        <v>41662</v>
      </c>
      <c r="F55" s="13">
        <v>44403</v>
      </c>
      <c r="G55" s="155"/>
      <c r="H55" s="15">
        <f t="shared" si="5"/>
        <v>47143</v>
      </c>
      <c r="I55" s="16">
        <f t="shared" ca="1" si="3"/>
        <v>2573</v>
      </c>
      <c r="J55" s="17" t="str">
        <f t="shared" ca="1" si="4"/>
        <v>NOT DUE</v>
      </c>
      <c r="K55" s="31"/>
      <c r="L55" s="20" t="s">
        <v>5257</v>
      </c>
    </row>
    <row r="56" spans="1:12" ht="36" customHeight="1">
      <c r="A56" s="17" t="s">
        <v>3203</v>
      </c>
      <c r="B56" s="31" t="s">
        <v>2899</v>
      </c>
      <c r="C56" s="31" t="s">
        <v>2875</v>
      </c>
      <c r="D56" s="41" t="s">
        <v>2902</v>
      </c>
      <c r="E56" s="13">
        <v>41662</v>
      </c>
      <c r="F56" s="13">
        <v>44403</v>
      </c>
      <c r="G56" s="155"/>
      <c r="H56" s="15">
        <f t="shared" si="5"/>
        <v>47143</v>
      </c>
      <c r="I56" s="16">
        <f t="shared" ca="1" si="3"/>
        <v>2573</v>
      </c>
      <c r="J56" s="17" t="str">
        <f t="shared" ca="1" si="4"/>
        <v>NOT DUE</v>
      </c>
      <c r="K56" s="31"/>
      <c r="L56" s="20" t="s">
        <v>5257</v>
      </c>
    </row>
    <row r="57" spans="1:12">
      <c r="A57"/>
      <c r="C57" s="224"/>
      <c r="D57"/>
    </row>
    <row r="58" spans="1:12">
      <c r="A58"/>
      <c r="C58" s="224"/>
      <c r="D58"/>
    </row>
    <row r="59" spans="1:12">
      <c r="A59"/>
      <c r="C59" s="224"/>
      <c r="D59"/>
    </row>
    <row r="60" spans="1:12">
      <c r="A60"/>
      <c r="B60" s="255" t="s">
        <v>5143</v>
      </c>
      <c r="C60"/>
      <c r="D60" s="255" t="s">
        <v>5144</v>
      </c>
      <c r="H60" s="255" t="s">
        <v>5145</v>
      </c>
    </row>
    <row r="61" spans="1:12">
      <c r="A61"/>
      <c r="C61"/>
      <c r="D61"/>
    </row>
    <row r="62" spans="1:12">
      <c r="A62"/>
      <c r="C62" s="374" t="s">
        <v>5303</v>
      </c>
      <c r="D62"/>
      <c r="E62" s="380" t="s">
        <v>5304</v>
      </c>
      <c r="F62" s="380"/>
      <c r="G62" s="380"/>
      <c r="I62" s="380" t="s">
        <v>5293</v>
      </c>
      <c r="J62" s="380"/>
      <c r="K62" s="380"/>
    </row>
    <row r="63" spans="1:12">
      <c r="A63"/>
      <c r="C63" s="254" t="s">
        <v>5146</v>
      </c>
      <c r="D63"/>
      <c r="E63" s="381" t="s">
        <v>5147</v>
      </c>
      <c r="F63" s="381"/>
      <c r="G63" s="381"/>
      <c r="I63" s="381" t="s">
        <v>5148</v>
      </c>
      <c r="J63" s="381"/>
      <c r="K63" s="381"/>
    </row>
  </sheetData>
  <sheetProtection selectLockedCells="1"/>
  <mergeCells count="13">
    <mergeCell ref="A1:B1"/>
    <mergeCell ref="D1:E1"/>
    <mergeCell ref="A2:B2"/>
    <mergeCell ref="D2:E2"/>
    <mergeCell ref="A3:B3"/>
    <mergeCell ref="D3:E3"/>
    <mergeCell ref="E62:G62"/>
    <mergeCell ref="I62:K62"/>
    <mergeCell ref="E63:G63"/>
    <mergeCell ref="I63:K63"/>
    <mergeCell ref="A4:B4"/>
    <mergeCell ref="D4:E4"/>
    <mergeCell ref="A5:B5"/>
  </mergeCells>
  <conditionalFormatting sqref="J8:J56">
    <cfRule type="cellIs" dxfId="4" priority="1" operator="equal">
      <formula>"overdue"</formula>
    </cfRule>
  </conditionalFormatting>
  <pageMargins left="0.7" right="0.7" top="0.75" bottom="0.75" header="0.3" footer="0.3"/>
  <pageSetup paperSize="9" orientation="portrait"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C00000"/>
  </sheetPr>
  <dimension ref="A1:L63"/>
  <sheetViews>
    <sheetView zoomScale="85" zoomScaleNormal="85" workbookViewId="0">
      <selection activeCell="L9" sqref="L9"/>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2911</v>
      </c>
      <c r="D3" s="384" t="s">
        <v>12</v>
      </c>
      <c r="E3" s="384"/>
      <c r="F3" s="60" t="s">
        <v>3083</v>
      </c>
    </row>
    <row r="4" spans="1:12" ht="18" customHeight="1">
      <c r="A4" s="382" t="s">
        <v>77</v>
      </c>
      <c r="B4" s="382"/>
      <c r="C4" s="37" t="s">
        <v>2861</v>
      </c>
      <c r="D4" s="384" t="s">
        <v>15</v>
      </c>
      <c r="E4" s="384"/>
      <c r="F4" s="59">
        <f>'Running Hours'!B18</f>
        <v>32619</v>
      </c>
    </row>
    <row r="5" spans="1:12" ht="18" customHeight="1">
      <c r="A5" s="382" t="s">
        <v>78</v>
      </c>
      <c r="B5" s="382"/>
      <c r="C5" s="38" t="s">
        <v>2862</v>
      </c>
      <c r="D5" s="46"/>
      <c r="E5" s="282" t="s">
        <v>2946</v>
      </c>
      <c r="F5" s="13">
        <f>'Running Hours'!D3</f>
        <v>44569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3084</v>
      </c>
      <c r="B8" s="31" t="s">
        <v>2864</v>
      </c>
      <c r="C8" s="31" t="s">
        <v>2865</v>
      </c>
      <c r="D8" s="41" t="s">
        <v>1</v>
      </c>
      <c r="E8" s="13">
        <v>41662</v>
      </c>
      <c r="F8" s="13">
        <f>'CMP01 Main Air Compressor No.1'!F33</f>
        <v>44570</v>
      </c>
      <c r="G8" s="156"/>
      <c r="H8" s="15">
        <f>DATE(YEAR(F8),MONTH(F8),DAY(F8)+1)</f>
        <v>44571</v>
      </c>
      <c r="I8" s="16">
        <f t="shared" ref="I8:I56" ca="1" si="0">IF(ISBLANK(H8),"",H8-DATE(YEAR(NOW()),MONTH(NOW()),DAY(NOW())))</f>
        <v>1</v>
      </c>
      <c r="J8" s="17" t="str">
        <f t="shared" ref="J8:J56" ca="1" si="1">IF(I8="","",IF(I8&lt;0,"OVERDUE","NOT DUE"))</f>
        <v>NOT DUE</v>
      </c>
      <c r="K8" s="31"/>
      <c r="L8" s="20"/>
    </row>
    <row r="9" spans="1:12" ht="53.25" customHeight="1">
      <c r="A9" s="17" t="s">
        <v>3107</v>
      </c>
      <c r="B9" s="31" t="s">
        <v>2866</v>
      </c>
      <c r="C9" s="31" t="s">
        <v>2867</v>
      </c>
      <c r="D9" s="41" t="s">
        <v>26</v>
      </c>
      <c r="E9" s="13">
        <v>41662</v>
      </c>
      <c r="F9" s="13">
        <v>44557</v>
      </c>
      <c r="G9" s="156"/>
      <c r="H9" s="15">
        <f>DATE(YEAR(F9),MONTH(F9),DAY(F9)+7)</f>
        <v>44564</v>
      </c>
      <c r="I9" s="16">
        <f t="shared" ca="1" si="0"/>
        <v>-6</v>
      </c>
      <c r="J9" s="17" t="str">
        <f t="shared" ca="1" si="1"/>
        <v>OVERDUE</v>
      </c>
      <c r="K9" s="31"/>
      <c r="L9" s="20" t="s">
        <v>5319</v>
      </c>
    </row>
    <row r="10" spans="1:12" ht="51">
      <c r="A10" s="17" t="s">
        <v>3108</v>
      </c>
      <c r="B10" s="31" t="s">
        <v>2868</v>
      </c>
      <c r="C10" s="31" t="s">
        <v>2867</v>
      </c>
      <c r="D10" s="41" t="s">
        <v>2630</v>
      </c>
      <c r="E10" s="13">
        <v>41662</v>
      </c>
      <c r="F10" s="13">
        <v>44557</v>
      </c>
      <c r="G10" s="156"/>
      <c r="H10" s="15">
        <f>EDATE(F10-1,1)</f>
        <v>44587</v>
      </c>
      <c r="I10" s="16">
        <f t="shared" ca="1" si="0"/>
        <v>17</v>
      </c>
      <c r="J10" s="17" t="str">
        <f t="shared" ca="1" si="1"/>
        <v>NOT DUE</v>
      </c>
      <c r="K10" s="31"/>
      <c r="L10" s="125"/>
    </row>
    <row r="11" spans="1:12" ht="38.25">
      <c r="A11" s="17" t="s">
        <v>3109</v>
      </c>
      <c r="B11" s="31" t="s">
        <v>2869</v>
      </c>
      <c r="C11" s="31" t="s">
        <v>2867</v>
      </c>
      <c r="D11" s="41" t="s">
        <v>0</v>
      </c>
      <c r="E11" s="13">
        <v>41662</v>
      </c>
      <c r="F11" s="13">
        <v>44506</v>
      </c>
      <c r="G11" s="156"/>
      <c r="H11" s="15">
        <f>DATE(YEAR(F11),MONTH(F11)+3,DAY(F11)-1)</f>
        <v>44597</v>
      </c>
      <c r="I11" s="16">
        <f t="shared" ca="1" si="0"/>
        <v>27</v>
      </c>
      <c r="J11" s="17" t="str">
        <f t="shared" ca="1" si="1"/>
        <v>NOT DUE</v>
      </c>
      <c r="K11" s="31"/>
      <c r="L11" s="125"/>
    </row>
    <row r="12" spans="1:12" ht="38.25">
      <c r="A12" s="17" t="s">
        <v>3110</v>
      </c>
      <c r="B12" s="31" t="s">
        <v>2870</v>
      </c>
      <c r="C12" s="31" t="s">
        <v>2867</v>
      </c>
      <c r="D12" s="41" t="s">
        <v>2900</v>
      </c>
      <c r="E12" s="13">
        <v>41662</v>
      </c>
      <c r="F12" s="13">
        <v>44394</v>
      </c>
      <c r="G12" s="156"/>
      <c r="H12" s="15">
        <f>DATE(YEAR(F12),MONTH(F12)+6,DAY(F12)-1)</f>
        <v>44577</v>
      </c>
      <c r="I12" s="16">
        <f t="shared" ca="1" si="0"/>
        <v>7</v>
      </c>
      <c r="J12" s="17" t="str">
        <f t="shared" ca="1" si="1"/>
        <v>NOT DUE</v>
      </c>
      <c r="K12" s="31"/>
      <c r="L12" s="20"/>
    </row>
    <row r="13" spans="1:12" ht="38.25">
      <c r="A13" s="17" t="s">
        <v>3111</v>
      </c>
      <c r="B13" s="31" t="s">
        <v>2871</v>
      </c>
      <c r="C13" s="31" t="s">
        <v>2867</v>
      </c>
      <c r="D13" s="41" t="s">
        <v>377</v>
      </c>
      <c r="E13" s="13">
        <v>41662</v>
      </c>
      <c r="F13" s="13">
        <v>44506</v>
      </c>
      <c r="G13" s="156"/>
      <c r="H13" s="15">
        <f>DATE(YEAR(F13)+1,MONTH(F13),DAY(F13)-1)</f>
        <v>44870</v>
      </c>
      <c r="I13" s="16">
        <f t="shared" ca="1" si="0"/>
        <v>300</v>
      </c>
      <c r="J13" s="17" t="str">
        <f t="shared" ca="1" si="1"/>
        <v>NOT DUE</v>
      </c>
      <c r="K13" s="31"/>
      <c r="L13" s="20"/>
    </row>
    <row r="14" spans="1:12" ht="36" customHeight="1">
      <c r="A14" s="17" t="s">
        <v>3112</v>
      </c>
      <c r="B14" s="31" t="s">
        <v>2872</v>
      </c>
      <c r="C14" s="31" t="s">
        <v>2873</v>
      </c>
      <c r="D14" s="41" t="s">
        <v>2629</v>
      </c>
      <c r="E14" s="13">
        <v>41662</v>
      </c>
      <c r="F14" s="13">
        <v>41662</v>
      </c>
      <c r="G14" s="156"/>
      <c r="H14" s="15">
        <f>DATE(YEAR(F14)+5,MONTH(F14),DAY(F14)-1)</f>
        <v>43487</v>
      </c>
      <c r="I14" s="16">
        <f t="shared" ca="1" si="0"/>
        <v>-1083</v>
      </c>
      <c r="J14" s="17" t="str">
        <f t="shared" ca="1" si="1"/>
        <v>OVERDUE</v>
      </c>
      <c r="K14" s="31" t="s">
        <v>2903</v>
      </c>
      <c r="L14" s="125" t="s">
        <v>4992</v>
      </c>
    </row>
    <row r="15" spans="1:12" ht="36" customHeight="1">
      <c r="A15" s="17" t="s">
        <v>3113</v>
      </c>
      <c r="B15" s="31" t="s">
        <v>2874</v>
      </c>
      <c r="C15" s="31" t="s">
        <v>2875</v>
      </c>
      <c r="D15" s="41" t="s">
        <v>2629</v>
      </c>
      <c r="E15" s="13">
        <v>41662</v>
      </c>
      <c r="F15" s="13">
        <v>41662</v>
      </c>
      <c r="G15" s="156"/>
      <c r="H15" s="15">
        <f>DATE(YEAR(F15)+5,MONTH(F15),DAY(F15)-1)</f>
        <v>43487</v>
      </c>
      <c r="I15" s="16">
        <f t="shared" ca="1" si="0"/>
        <v>-1083</v>
      </c>
      <c r="J15" s="17" t="str">
        <f t="shared" ca="1" si="1"/>
        <v>OVERDUE</v>
      </c>
      <c r="K15" s="31" t="s">
        <v>2904</v>
      </c>
      <c r="L15" s="125" t="s">
        <v>4992</v>
      </c>
    </row>
    <row r="16" spans="1:12" ht="36" customHeight="1">
      <c r="A16" s="17" t="s">
        <v>3114</v>
      </c>
      <c r="B16" s="31" t="s">
        <v>2876</v>
      </c>
      <c r="C16" s="31" t="s">
        <v>2875</v>
      </c>
      <c r="D16" s="41" t="s">
        <v>2629</v>
      </c>
      <c r="E16" s="13">
        <v>41662</v>
      </c>
      <c r="F16" s="13">
        <v>41662</v>
      </c>
      <c r="G16" s="156"/>
      <c r="H16" s="15">
        <f>DATE(YEAR(F16)+5,MONTH(F16),DAY(F16)-1)</f>
        <v>43487</v>
      </c>
      <c r="I16" s="16">
        <f t="shared" ca="1" si="0"/>
        <v>-1083</v>
      </c>
      <c r="J16" s="17" t="str">
        <f t="shared" ca="1" si="1"/>
        <v>OVERDUE</v>
      </c>
      <c r="K16" s="31" t="s">
        <v>2905</v>
      </c>
      <c r="L16" s="125" t="s">
        <v>4992</v>
      </c>
    </row>
    <row r="17" spans="1:12" ht="38.25">
      <c r="A17" s="17" t="s">
        <v>3115</v>
      </c>
      <c r="B17" s="31" t="s">
        <v>1765</v>
      </c>
      <c r="C17" s="31" t="s">
        <v>1766</v>
      </c>
      <c r="D17" s="41" t="s">
        <v>1</v>
      </c>
      <c r="E17" s="13">
        <v>41662</v>
      </c>
      <c r="F17" s="13">
        <f>'CMP01 Main Air Compressor No.1'!F33</f>
        <v>44570</v>
      </c>
      <c r="G17" s="156"/>
      <c r="H17" s="15">
        <f>DATE(YEAR(F17),MONTH(F17),DAY(F17)+1)</f>
        <v>44571</v>
      </c>
      <c r="I17" s="16">
        <f t="shared" ca="1" si="0"/>
        <v>1</v>
      </c>
      <c r="J17" s="17" t="str">
        <f t="shared" ca="1" si="1"/>
        <v>NOT DUE</v>
      </c>
      <c r="K17" s="31" t="s">
        <v>1797</v>
      </c>
      <c r="L17" s="20"/>
    </row>
    <row r="18" spans="1:12" ht="38.25">
      <c r="A18" s="17" t="s">
        <v>3116</v>
      </c>
      <c r="B18" s="31" t="s">
        <v>1767</v>
      </c>
      <c r="C18" s="31" t="s">
        <v>1768</v>
      </c>
      <c r="D18" s="41" t="s">
        <v>1</v>
      </c>
      <c r="E18" s="13">
        <v>41662</v>
      </c>
      <c r="F18" s="13">
        <f>'CMP01 Main Air Compressor No.1'!F34</f>
        <v>44570</v>
      </c>
      <c r="G18" s="156"/>
      <c r="H18" s="15">
        <f>DATE(YEAR(F18),MONTH(F18),DAY(F18)+1)</f>
        <v>44571</v>
      </c>
      <c r="I18" s="16">
        <f t="shared" ca="1" si="0"/>
        <v>1</v>
      </c>
      <c r="J18" s="17" t="str">
        <f t="shared" ca="1" si="1"/>
        <v>NOT DUE</v>
      </c>
      <c r="K18" s="31" t="s">
        <v>1798</v>
      </c>
      <c r="L18" s="20"/>
    </row>
    <row r="19" spans="1:12" ht="38.25">
      <c r="A19" s="17" t="s">
        <v>3117</v>
      </c>
      <c r="B19" s="31" t="s">
        <v>1769</v>
      </c>
      <c r="C19" s="31" t="s">
        <v>1770</v>
      </c>
      <c r="D19" s="41" t="s">
        <v>1</v>
      </c>
      <c r="E19" s="13">
        <v>41662</v>
      </c>
      <c r="F19" s="13">
        <f>'CMP01 Main Air Compressor No.1'!F35</f>
        <v>44570</v>
      </c>
      <c r="G19" s="156"/>
      <c r="H19" s="15">
        <f>DATE(YEAR(F19),MONTH(F19),DAY(F19)+1)</f>
        <v>44571</v>
      </c>
      <c r="I19" s="16">
        <f t="shared" ca="1" si="0"/>
        <v>1</v>
      </c>
      <c r="J19" s="17" t="str">
        <f t="shared" ca="1" si="1"/>
        <v>NOT DUE</v>
      </c>
      <c r="K19" s="31" t="s">
        <v>1799</v>
      </c>
      <c r="L19" s="20"/>
    </row>
    <row r="20" spans="1:12" ht="36" customHeight="1">
      <c r="A20" s="17" t="s">
        <v>3118</v>
      </c>
      <c r="B20" s="31" t="s">
        <v>1771</v>
      </c>
      <c r="C20" s="31" t="s">
        <v>1772</v>
      </c>
      <c r="D20" s="41" t="s">
        <v>4</v>
      </c>
      <c r="E20" s="13">
        <v>41662</v>
      </c>
      <c r="F20" s="13">
        <v>44540</v>
      </c>
      <c r="G20" s="156"/>
      <c r="H20" s="15">
        <f>EDATE(F20-1,1)</f>
        <v>44570</v>
      </c>
      <c r="I20" s="16">
        <f t="shared" ca="1" si="0"/>
        <v>0</v>
      </c>
      <c r="J20" s="17" t="str">
        <f t="shared" ca="1" si="1"/>
        <v>NOT DUE</v>
      </c>
      <c r="K20" s="31" t="s">
        <v>1800</v>
      </c>
      <c r="L20" s="20"/>
    </row>
    <row r="21" spans="1:12" ht="36" customHeight="1">
      <c r="A21" s="17" t="s">
        <v>3119</v>
      </c>
      <c r="B21" s="31" t="s">
        <v>1773</v>
      </c>
      <c r="C21" s="31" t="s">
        <v>1774</v>
      </c>
      <c r="D21" s="41" t="s">
        <v>1</v>
      </c>
      <c r="E21" s="13">
        <v>41662</v>
      </c>
      <c r="F21" s="13">
        <f>'CMP01 Main Air Compressor No.1'!F37</f>
        <v>44570</v>
      </c>
      <c r="G21" s="156"/>
      <c r="H21" s="15">
        <f>DATE(YEAR(F21),MONTH(F21),DAY(F21)+1)</f>
        <v>44571</v>
      </c>
      <c r="I21" s="16">
        <f t="shared" ca="1" si="0"/>
        <v>1</v>
      </c>
      <c r="J21" s="17" t="str">
        <f t="shared" ca="1" si="1"/>
        <v>NOT DUE</v>
      </c>
      <c r="K21" s="31" t="s">
        <v>1801</v>
      </c>
      <c r="L21" s="20"/>
    </row>
    <row r="22" spans="1:12" ht="36" customHeight="1">
      <c r="A22" s="17" t="s">
        <v>3120</v>
      </c>
      <c r="B22" s="31" t="s">
        <v>1775</v>
      </c>
      <c r="C22" s="31" t="s">
        <v>1776</v>
      </c>
      <c r="D22" s="41" t="s">
        <v>1</v>
      </c>
      <c r="E22" s="13">
        <v>41662</v>
      </c>
      <c r="F22" s="13">
        <f>'CMP01 Main Air Compressor No.1'!F38</f>
        <v>44570</v>
      </c>
      <c r="G22" s="156"/>
      <c r="H22" s="15">
        <f>DATE(YEAR(F22),MONTH(F22),DAY(F22)+1)</f>
        <v>44571</v>
      </c>
      <c r="I22" s="16">
        <f t="shared" ca="1" si="0"/>
        <v>1</v>
      </c>
      <c r="J22" s="17" t="str">
        <f t="shared" ca="1" si="1"/>
        <v>NOT DUE</v>
      </c>
      <c r="K22" s="31" t="s">
        <v>1802</v>
      </c>
      <c r="L22" s="20"/>
    </row>
    <row r="23" spans="1:12" ht="36" customHeight="1">
      <c r="A23" s="17" t="s">
        <v>3121</v>
      </c>
      <c r="B23" s="31" t="s">
        <v>1777</v>
      </c>
      <c r="C23" s="31" t="s">
        <v>1778</v>
      </c>
      <c r="D23" s="41" t="s">
        <v>1</v>
      </c>
      <c r="E23" s="13">
        <v>41662</v>
      </c>
      <c r="F23" s="13">
        <f>'CMP01 Main Air Compressor No.1'!F39</f>
        <v>44570</v>
      </c>
      <c r="G23" s="156"/>
      <c r="H23" s="15">
        <f>DATE(YEAR(F23),MONTH(F23),DAY(F23)+1)</f>
        <v>44571</v>
      </c>
      <c r="I23" s="16">
        <f t="shared" ca="1" si="0"/>
        <v>1</v>
      </c>
      <c r="J23" s="17" t="str">
        <f t="shared" ca="1" si="1"/>
        <v>NOT DUE</v>
      </c>
      <c r="K23" s="31" t="s">
        <v>1802</v>
      </c>
      <c r="L23" s="20"/>
    </row>
    <row r="24" spans="1:12" ht="36" customHeight="1">
      <c r="A24" s="17" t="s">
        <v>3122</v>
      </c>
      <c r="B24" s="31" t="s">
        <v>1779</v>
      </c>
      <c r="C24" s="31" t="s">
        <v>1766</v>
      </c>
      <c r="D24" s="41" t="s">
        <v>1</v>
      </c>
      <c r="E24" s="13">
        <v>41662</v>
      </c>
      <c r="F24" s="13">
        <f>'CMP01 Main Air Compressor No.1'!F40</f>
        <v>44570</v>
      </c>
      <c r="G24" s="156"/>
      <c r="H24" s="15">
        <f>DATE(YEAR(F24),MONTH(F24),DAY(F24)+1)</f>
        <v>44571</v>
      </c>
      <c r="I24" s="16">
        <f t="shared" ca="1" si="0"/>
        <v>1</v>
      </c>
      <c r="J24" s="17" t="str">
        <f t="shared" ca="1" si="1"/>
        <v>NOT DUE</v>
      </c>
      <c r="K24" s="31" t="s">
        <v>1802</v>
      </c>
      <c r="L24" s="20"/>
    </row>
    <row r="25" spans="1:12" ht="36" customHeight="1">
      <c r="A25" s="17" t="s">
        <v>3123</v>
      </c>
      <c r="B25" s="31" t="s">
        <v>1780</v>
      </c>
      <c r="C25" s="31" t="s">
        <v>1781</v>
      </c>
      <c r="D25" s="41" t="s">
        <v>3</v>
      </c>
      <c r="E25" s="13">
        <v>41662</v>
      </c>
      <c r="F25" s="13">
        <v>44429</v>
      </c>
      <c r="G25" s="156"/>
      <c r="H25" s="15">
        <f>DATE(YEAR(F25),MONTH(F25)+6,DAY(F25)-1)</f>
        <v>44612</v>
      </c>
      <c r="I25" s="16">
        <f t="shared" ca="1" si="0"/>
        <v>42</v>
      </c>
      <c r="J25" s="17" t="str">
        <f t="shared" ca="1" si="1"/>
        <v>NOT DUE</v>
      </c>
      <c r="K25" s="31" t="s">
        <v>1802</v>
      </c>
      <c r="L25" s="20"/>
    </row>
    <row r="26" spans="1:12" ht="36" customHeight="1">
      <c r="A26" s="17" t="s">
        <v>3124</v>
      </c>
      <c r="B26" s="31" t="s">
        <v>1782</v>
      </c>
      <c r="C26" s="31"/>
      <c r="D26" s="41" t="s">
        <v>4</v>
      </c>
      <c r="E26" s="13">
        <v>41662</v>
      </c>
      <c r="F26" s="13">
        <v>44568</v>
      </c>
      <c r="G26" s="156"/>
      <c r="H26" s="15">
        <f>EDATE(F26-1,1)</f>
        <v>44598</v>
      </c>
      <c r="I26" s="16">
        <f t="shared" ca="1" si="0"/>
        <v>28</v>
      </c>
      <c r="J26" s="17" t="str">
        <f t="shared" ca="1" si="1"/>
        <v>NOT DUE</v>
      </c>
      <c r="K26" s="31"/>
      <c r="L26" s="20"/>
    </row>
    <row r="27" spans="1:12" ht="36" customHeight="1">
      <c r="A27" s="17" t="s">
        <v>3125</v>
      </c>
      <c r="B27" s="31" t="s">
        <v>1783</v>
      </c>
      <c r="C27" s="31" t="s">
        <v>1784</v>
      </c>
      <c r="D27" s="41" t="s">
        <v>4</v>
      </c>
      <c r="E27" s="13">
        <v>41662</v>
      </c>
      <c r="F27" s="13">
        <v>44537</v>
      </c>
      <c r="G27" s="156"/>
      <c r="H27" s="15">
        <f>DATE(YEAR(F27),MONTH(F27)+3,DAY(F27)-1)</f>
        <v>44626</v>
      </c>
      <c r="I27" s="16">
        <f t="shared" ca="1" si="0"/>
        <v>56</v>
      </c>
      <c r="J27" s="17" t="str">
        <f t="shared" ca="1" si="1"/>
        <v>NOT DUE</v>
      </c>
      <c r="K27" s="31" t="s">
        <v>1803</v>
      </c>
      <c r="L27" s="20"/>
    </row>
    <row r="28" spans="1:12" ht="36" customHeight="1">
      <c r="A28" s="17" t="s">
        <v>3126</v>
      </c>
      <c r="B28" s="31" t="s">
        <v>1785</v>
      </c>
      <c r="C28" s="31" t="s">
        <v>1786</v>
      </c>
      <c r="D28" s="41" t="s">
        <v>377</v>
      </c>
      <c r="E28" s="13">
        <v>41662</v>
      </c>
      <c r="F28" s="13">
        <v>44306</v>
      </c>
      <c r="G28" s="156"/>
      <c r="H28" s="15">
        <f t="shared" ref="H28:H33" si="2">DATE(YEAR(F28)+1,MONTH(F28),DAY(F28)-1)</f>
        <v>44670</v>
      </c>
      <c r="I28" s="16">
        <f t="shared" ca="1" si="0"/>
        <v>100</v>
      </c>
      <c r="J28" s="17" t="str">
        <f t="shared" ca="1" si="1"/>
        <v>NOT DUE</v>
      </c>
      <c r="K28" s="31" t="s">
        <v>1803</v>
      </c>
      <c r="L28" s="20"/>
    </row>
    <row r="29" spans="1:12" ht="36" customHeight="1">
      <c r="A29" s="17" t="s">
        <v>3127</v>
      </c>
      <c r="B29" s="31" t="s">
        <v>1787</v>
      </c>
      <c r="C29" s="31" t="s">
        <v>1788</v>
      </c>
      <c r="D29" s="41" t="s">
        <v>377</v>
      </c>
      <c r="E29" s="13">
        <v>41662</v>
      </c>
      <c r="F29" s="13">
        <v>44306</v>
      </c>
      <c r="G29" s="156"/>
      <c r="H29" s="15">
        <f t="shared" si="2"/>
        <v>44670</v>
      </c>
      <c r="I29" s="16">
        <f t="shared" ca="1" si="0"/>
        <v>100</v>
      </c>
      <c r="J29" s="17" t="str">
        <f t="shared" ca="1" si="1"/>
        <v>NOT DUE</v>
      </c>
      <c r="K29" s="31" t="s">
        <v>1804</v>
      </c>
      <c r="L29" s="20"/>
    </row>
    <row r="30" spans="1:12" ht="36" customHeight="1">
      <c r="A30" s="17" t="s">
        <v>3128</v>
      </c>
      <c r="B30" s="31" t="s">
        <v>1789</v>
      </c>
      <c r="C30" s="31" t="s">
        <v>1790</v>
      </c>
      <c r="D30" s="41" t="s">
        <v>377</v>
      </c>
      <c r="E30" s="13">
        <v>41662</v>
      </c>
      <c r="F30" s="13">
        <v>44306</v>
      </c>
      <c r="G30" s="156"/>
      <c r="H30" s="15">
        <f t="shared" si="2"/>
        <v>44670</v>
      </c>
      <c r="I30" s="16">
        <f t="shared" ca="1" si="0"/>
        <v>100</v>
      </c>
      <c r="J30" s="17" t="str">
        <f t="shared" ca="1" si="1"/>
        <v>NOT DUE</v>
      </c>
      <c r="K30" s="31" t="s">
        <v>1804</v>
      </c>
      <c r="L30" s="20"/>
    </row>
    <row r="31" spans="1:12" ht="36" customHeight="1">
      <c r="A31" s="17" t="s">
        <v>3129</v>
      </c>
      <c r="B31" s="31" t="s">
        <v>1791</v>
      </c>
      <c r="C31" s="31" t="s">
        <v>1792</v>
      </c>
      <c r="D31" s="41" t="s">
        <v>377</v>
      </c>
      <c r="E31" s="13">
        <v>41662</v>
      </c>
      <c r="F31" s="13">
        <v>44306</v>
      </c>
      <c r="G31" s="156"/>
      <c r="H31" s="15">
        <f t="shared" si="2"/>
        <v>44670</v>
      </c>
      <c r="I31" s="16">
        <f t="shared" ca="1" si="0"/>
        <v>100</v>
      </c>
      <c r="J31" s="17" t="str">
        <f t="shared" ca="1" si="1"/>
        <v>NOT DUE</v>
      </c>
      <c r="K31" s="31" t="s">
        <v>1804</v>
      </c>
      <c r="L31" s="20"/>
    </row>
    <row r="32" spans="1:12" ht="36" customHeight="1">
      <c r="A32" s="17" t="s">
        <v>3130</v>
      </c>
      <c r="B32" s="31" t="s">
        <v>1793</v>
      </c>
      <c r="C32" s="31" t="s">
        <v>1794</v>
      </c>
      <c r="D32" s="41" t="s">
        <v>377</v>
      </c>
      <c r="E32" s="13">
        <v>41662</v>
      </c>
      <c r="F32" s="13">
        <v>44306</v>
      </c>
      <c r="G32" s="156"/>
      <c r="H32" s="15">
        <f t="shared" si="2"/>
        <v>44670</v>
      </c>
      <c r="I32" s="16">
        <f t="shared" ca="1" si="0"/>
        <v>100</v>
      </c>
      <c r="J32" s="17" t="str">
        <f t="shared" ca="1" si="1"/>
        <v>NOT DUE</v>
      </c>
      <c r="K32" s="31" t="s">
        <v>1805</v>
      </c>
      <c r="L32" s="20"/>
    </row>
    <row r="33" spans="1:12" ht="36" customHeight="1">
      <c r="A33" s="17" t="s">
        <v>3131</v>
      </c>
      <c r="B33" s="31" t="s">
        <v>1806</v>
      </c>
      <c r="C33" s="31" t="s">
        <v>1807</v>
      </c>
      <c r="D33" s="41" t="s">
        <v>377</v>
      </c>
      <c r="E33" s="13">
        <v>41662</v>
      </c>
      <c r="F33" s="13">
        <v>44306</v>
      </c>
      <c r="G33" s="156"/>
      <c r="H33" s="15">
        <f t="shared" si="2"/>
        <v>44670</v>
      </c>
      <c r="I33" s="16">
        <f t="shared" ca="1" si="0"/>
        <v>100</v>
      </c>
      <c r="J33" s="17" t="str">
        <f t="shared" ca="1" si="1"/>
        <v>NOT DUE</v>
      </c>
      <c r="K33" s="31" t="s">
        <v>1805</v>
      </c>
      <c r="L33" s="20"/>
    </row>
    <row r="34" spans="1:12" ht="36" customHeight="1">
      <c r="A34" s="17" t="s">
        <v>3132</v>
      </c>
      <c r="B34" s="31" t="s">
        <v>2877</v>
      </c>
      <c r="C34" s="31" t="s">
        <v>2875</v>
      </c>
      <c r="D34" s="41" t="s">
        <v>55</v>
      </c>
      <c r="E34" s="13">
        <v>41662</v>
      </c>
      <c r="F34" s="13">
        <v>43476</v>
      </c>
      <c r="G34" s="156"/>
      <c r="H34" s="15">
        <f>DATE(YEAR(F34)+3,MONTH(F34),DAY(F34)-1)</f>
        <v>44571</v>
      </c>
      <c r="I34" s="16">
        <f t="shared" ca="1" si="0"/>
        <v>1</v>
      </c>
      <c r="J34" s="17" t="str">
        <f t="shared" ca="1" si="1"/>
        <v>NOT DUE</v>
      </c>
      <c r="K34" s="31" t="s">
        <v>2906</v>
      </c>
      <c r="L34" s="20"/>
    </row>
    <row r="35" spans="1:12" ht="36" customHeight="1">
      <c r="A35" s="17" t="s">
        <v>3133</v>
      </c>
      <c r="B35" s="31" t="s">
        <v>2878</v>
      </c>
      <c r="C35" s="31" t="s">
        <v>2879</v>
      </c>
      <c r="D35" s="41" t="s">
        <v>379</v>
      </c>
      <c r="E35" s="13">
        <v>41662</v>
      </c>
      <c r="F35" s="13">
        <v>44212</v>
      </c>
      <c r="G35" s="156"/>
      <c r="H35" s="15">
        <f>DATE(YEAR(F35)+2,MONTH(F35),DAY(F35)-1)</f>
        <v>44941</v>
      </c>
      <c r="I35" s="16">
        <f t="shared" ca="1" si="0"/>
        <v>371</v>
      </c>
      <c r="J35" s="17" t="str">
        <f t="shared" ca="1" si="1"/>
        <v>NOT DUE</v>
      </c>
      <c r="K35" s="31" t="s">
        <v>2907</v>
      </c>
      <c r="L35" s="20"/>
    </row>
    <row r="36" spans="1:12" ht="36" customHeight="1">
      <c r="A36" s="17" t="s">
        <v>3134</v>
      </c>
      <c r="B36" s="31" t="s">
        <v>2880</v>
      </c>
      <c r="C36" s="31" t="s">
        <v>2879</v>
      </c>
      <c r="D36" s="41" t="s">
        <v>2901</v>
      </c>
      <c r="E36" s="13">
        <v>41662</v>
      </c>
      <c r="F36" s="13">
        <v>44212</v>
      </c>
      <c r="G36" s="156"/>
      <c r="H36" s="15">
        <f>DATE(YEAR(F36)+2,MONTH(F36),DAY(F36)-1)</f>
        <v>44941</v>
      </c>
      <c r="I36" s="16">
        <f t="shared" ca="1" si="0"/>
        <v>371</v>
      </c>
      <c r="J36" s="17" t="str">
        <f t="shared" ca="1" si="1"/>
        <v>NOT DUE</v>
      </c>
      <c r="K36" s="31" t="s">
        <v>2908</v>
      </c>
      <c r="L36" s="20"/>
    </row>
    <row r="37" spans="1:12" ht="36" customHeight="1">
      <c r="A37" s="17" t="s">
        <v>3135</v>
      </c>
      <c r="B37" s="31" t="s">
        <v>2881</v>
      </c>
      <c r="C37" s="31" t="s">
        <v>2882</v>
      </c>
      <c r="D37" s="41" t="s">
        <v>3</v>
      </c>
      <c r="E37" s="13">
        <v>41662</v>
      </c>
      <c r="F37" s="13">
        <v>44493</v>
      </c>
      <c r="G37" s="156"/>
      <c r="H37" s="15">
        <f>DATE(YEAR(F37),MONTH(F37)+6,DAY(F37)-1)</f>
        <v>44674</v>
      </c>
      <c r="I37" s="16">
        <f t="shared" ca="1" si="0"/>
        <v>104</v>
      </c>
      <c r="J37" s="17" t="str">
        <f t="shared" ca="1" si="1"/>
        <v>NOT DUE</v>
      </c>
      <c r="K37" s="31" t="s">
        <v>2909</v>
      </c>
      <c r="L37" s="20"/>
    </row>
    <row r="38" spans="1:12" ht="36" customHeight="1">
      <c r="A38" s="17" t="s">
        <v>3136</v>
      </c>
      <c r="B38" s="31" t="s">
        <v>2883</v>
      </c>
      <c r="C38" s="31" t="s">
        <v>1764</v>
      </c>
      <c r="D38" s="41" t="s">
        <v>2902</v>
      </c>
      <c r="E38" s="13">
        <v>41662</v>
      </c>
      <c r="F38" s="13">
        <v>44403</v>
      </c>
      <c r="G38" s="156"/>
      <c r="H38" s="15">
        <f t="shared" ref="H38:H56" si="3">DATE(YEAR(F38)+7,MONTH(F38)+6,DAY(F38)-1)</f>
        <v>47143</v>
      </c>
      <c r="I38" s="16">
        <f t="shared" ca="1" si="0"/>
        <v>2573</v>
      </c>
      <c r="J38" s="17" t="str">
        <f t="shared" ca="1" si="1"/>
        <v>NOT DUE</v>
      </c>
      <c r="K38" s="31"/>
      <c r="L38" s="20" t="s">
        <v>5257</v>
      </c>
    </row>
    <row r="39" spans="1:12" ht="36" customHeight="1">
      <c r="A39" s="17" t="s">
        <v>3137</v>
      </c>
      <c r="B39" s="31" t="s">
        <v>2884</v>
      </c>
      <c r="C39" s="31" t="s">
        <v>2875</v>
      </c>
      <c r="D39" s="41" t="s">
        <v>2902</v>
      </c>
      <c r="E39" s="13">
        <v>41662</v>
      </c>
      <c r="F39" s="13">
        <v>44403</v>
      </c>
      <c r="G39" s="156"/>
      <c r="H39" s="15">
        <f t="shared" si="3"/>
        <v>47143</v>
      </c>
      <c r="I39" s="16">
        <f t="shared" ca="1" si="0"/>
        <v>2573</v>
      </c>
      <c r="J39" s="17" t="str">
        <f t="shared" ca="1" si="1"/>
        <v>NOT DUE</v>
      </c>
      <c r="K39" s="31"/>
      <c r="L39" s="20" t="s">
        <v>5257</v>
      </c>
    </row>
    <row r="40" spans="1:12" ht="36" customHeight="1">
      <c r="A40" s="17" t="s">
        <v>3138</v>
      </c>
      <c r="B40" s="31" t="s">
        <v>2885</v>
      </c>
      <c r="C40" s="31" t="s">
        <v>2875</v>
      </c>
      <c r="D40" s="41" t="s">
        <v>2902</v>
      </c>
      <c r="E40" s="13">
        <v>41662</v>
      </c>
      <c r="F40" s="13">
        <v>44403</v>
      </c>
      <c r="G40" s="156"/>
      <c r="H40" s="15">
        <f t="shared" si="3"/>
        <v>47143</v>
      </c>
      <c r="I40" s="16">
        <f t="shared" ca="1" si="0"/>
        <v>2573</v>
      </c>
      <c r="J40" s="17" t="str">
        <f t="shared" ca="1" si="1"/>
        <v>NOT DUE</v>
      </c>
      <c r="K40" s="31"/>
      <c r="L40" s="20" t="s">
        <v>5257</v>
      </c>
    </row>
    <row r="41" spans="1:12" ht="36" customHeight="1">
      <c r="A41" s="17" t="s">
        <v>3139</v>
      </c>
      <c r="B41" s="31" t="s">
        <v>2886</v>
      </c>
      <c r="C41" s="31" t="s">
        <v>2875</v>
      </c>
      <c r="D41" s="41" t="s">
        <v>2902</v>
      </c>
      <c r="E41" s="13">
        <v>41662</v>
      </c>
      <c r="F41" s="13">
        <v>44403</v>
      </c>
      <c r="G41" s="156"/>
      <c r="H41" s="15">
        <f t="shared" si="3"/>
        <v>47143</v>
      </c>
      <c r="I41" s="16">
        <f t="shared" ca="1" si="0"/>
        <v>2573</v>
      </c>
      <c r="J41" s="17" t="str">
        <f t="shared" ca="1" si="1"/>
        <v>NOT DUE</v>
      </c>
      <c r="K41" s="31"/>
      <c r="L41" s="20" t="s">
        <v>5257</v>
      </c>
    </row>
    <row r="42" spans="1:12" ht="36" customHeight="1">
      <c r="A42" s="17" t="s">
        <v>3140</v>
      </c>
      <c r="B42" s="31" t="s">
        <v>2887</v>
      </c>
      <c r="C42" s="31" t="s">
        <v>2875</v>
      </c>
      <c r="D42" s="41" t="s">
        <v>2902</v>
      </c>
      <c r="E42" s="13">
        <v>41662</v>
      </c>
      <c r="F42" s="13">
        <v>44403</v>
      </c>
      <c r="G42" s="156"/>
      <c r="H42" s="15">
        <f t="shared" si="3"/>
        <v>47143</v>
      </c>
      <c r="I42" s="16">
        <f t="shared" ca="1" si="0"/>
        <v>2573</v>
      </c>
      <c r="J42" s="17" t="str">
        <f t="shared" ca="1" si="1"/>
        <v>NOT DUE</v>
      </c>
      <c r="K42" s="31" t="s">
        <v>2910</v>
      </c>
      <c r="L42" s="20" t="s">
        <v>5257</v>
      </c>
    </row>
    <row r="43" spans="1:12" ht="36" customHeight="1">
      <c r="A43" s="17" t="s">
        <v>3141</v>
      </c>
      <c r="B43" s="31" t="s">
        <v>2888</v>
      </c>
      <c r="C43" s="31" t="s">
        <v>2875</v>
      </c>
      <c r="D43" s="41" t="s">
        <v>2902</v>
      </c>
      <c r="E43" s="13">
        <v>41662</v>
      </c>
      <c r="F43" s="13">
        <v>44403</v>
      </c>
      <c r="G43" s="156"/>
      <c r="H43" s="15">
        <f t="shared" si="3"/>
        <v>47143</v>
      </c>
      <c r="I43" s="16">
        <f t="shared" ca="1" si="0"/>
        <v>2573</v>
      </c>
      <c r="J43" s="17" t="str">
        <f t="shared" ca="1" si="1"/>
        <v>NOT DUE</v>
      </c>
      <c r="K43" s="31"/>
      <c r="L43" s="20" t="s">
        <v>5257</v>
      </c>
    </row>
    <row r="44" spans="1:12" ht="36" customHeight="1">
      <c r="A44" s="17" t="s">
        <v>3142</v>
      </c>
      <c r="B44" s="31" t="s">
        <v>2889</v>
      </c>
      <c r="C44" s="31" t="s">
        <v>1764</v>
      </c>
      <c r="D44" s="41" t="s">
        <v>2902</v>
      </c>
      <c r="E44" s="13">
        <v>41662</v>
      </c>
      <c r="F44" s="13">
        <v>44403</v>
      </c>
      <c r="G44" s="156"/>
      <c r="H44" s="15">
        <f t="shared" si="3"/>
        <v>47143</v>
      </c>
      <c r="I44" s="16">
        <f t="shared" ca="1" si="0"/>
        <v>2573</v>
      </c>
      <c r="J44" s="17" t="str">
        <f t="shared" ca="1" si="1"/>
        <v>NOT DUE</v>
      </c>
      <c r="K44" s="31"/>
      <c r="L44" s="20" t="s">
        <v>5257</v>
      </c>
    </row>
    <row r="45" spans="1:12" ht="36" customHeight="1">
      <c r="A45" s="17" t="s">
        <v>3143</v>
      </c>
      <c r="B45" s="31" t="s">
        <v>2890</v>
      </c>
      <c r="C45" s="31" t="s">
        <v>2875</v>
      </c>
      <c r="D45" s="41" t="s">
        <v>2902</v>
      </c>
      <c r="E45" s="13">
        <v>41662</v>
      </c>
      <c r="F45" s="13">
        <v>44403</v>
      </c>
      <c r="G45" s="156"/>
      <c r="H45" s="15">
        <f t="shared" si="3"/>
        <v>47143</v>
      </c>
      <c r="I45" s="16">
        <f t="shared" ca="1" si="0"/>
        <v>2573</v>
      </c>
      <c r="J45" s="17" t="str">
        <f t="shared" ca="1" si="1"/>
        <v>NOT DUE</v>
      </c>
      <c r="K45" s="31"/>
      <c r="L45" s="20" t="s">
        <v>5257</v>
      </c>
    </row>
    <row r="46" spans="1:12" ht="36" customHeight="1">
      <c r="A46" s="17" t="s">
        <v>3144</v>
      </c>
      <c r="B46" s="31" t="s">
        <v>2891</v>
      </c>
      <c r="C46" s="31" t="s">
        <v>1764</v>
      </c>
      <c r="D46" s="41" t="s">
        <v>2902</v>
      </c>
      <c r="E46" s="13">
        <v>41662</v>
      </c>
      <c r="F46" s="13">
        <v>44403</v>
      </c>
      <c r="G46" s="156"/>
      <c r="H46" s="15">
        <f t="shared" si="3"/>
        <v>47143</v>
      </c>
      <c r="I46" s="16">
        <f t="shared" ca="1" si="0"/>
        <v>2573</v>
      </c>
      <c r="J46" s="17" t="str">
        <f t="shared" ca="1" si="1"/>
        <v>NOT DUE</v>
      </c>
      <c r="K46" s="31"/>
      <c r="L46" s="20" t="s">
        <v>5257</v>
      </c>
    </row>
    <row r="47" spans="1:12" ht="36" customHeight="1">
      <c r="A47" s="17" t="s">
        <v>3145</v>
      </c>
      <c r="B47" s="31" t="s">
        <v>2892</v>
      </c>
      <c r="C47" s="31" t="s">
        <v>2875</v>
      </c>
      <c r="D47" s="41" t="s">
        <v>2902</v>
      </c>
      <c r="E47" s="13">
        <v>41662</v>
      </c>
      <c r="F47" s="13">
        <v>44403</v>
      </c>
      <c r="G47" s="156"/>
      <c r="H47" s="15">
        <f t="shared" si="3"/>
        <v>47143</v>
      </c>
      <c r="I47" s="16">
        <f t="shared" ca="1" si="0"/>
        <v>2573</v>
      </c>
      <c r="J47" s="17" t="str">
        <f t="shared" ca="1" si="1"/>
        <v>NOT DUE</v>
      </c>
      <c r="K47" s="31"/>
      <c r="L47" s="20" t="s">
        <v>5257</v>
      </c>
    </row>
    <row r="48" spans="1:12" ht="36" customHeight="1">
      <c r="A48" s="17" t="s">
        <v>3146</v>
      </c>
      <c r="B48" s="31" t="s">
        <v>2893</v>
      </c>
      <c r="C48" s="31" t="s">
        <v>1764</v>
      </c>
      <c r="D48" s="41" t="s">
        <v>2902</v>
      </c>
      <c r="E48" s="13">
        <v>41662</v>
      </c>
      <c r="F48" s="13">
        <v>44403</v>
      </c>
      <c r="G48" s="156"/>
      <c r="H48" s="15">
        <f t="shared" si="3"/>
        <v>47143</v>
      </c>
      <c r="I48" s="16">
        <f t="shared" ca="1" si="0"/>
        <v>2573</v>
      </c>
      <c r="J48" s="17" t="str">
        <f t="shared" ca="1" si="1"/>
        <v>NOT DUE</v>
      </c>
      <c r="K48" s="31"/>
      <c r="L48" s="20" t="s">
        <v>5257</v>
      </c>
    </row>
    <row r="49" spans="1:12" ht="36" customHeight="1">
      <c r="A49" s="17" t="s">
        <v>3147</v>
      </c>
      <c r="B49" s="31" t="s">
        <v>2894</v>
      </c>
      <c r="C49" s="31" t="s">
        <v>2875</v>
      </c>
      <c r="D49" s="41" t="s">
        <v>2902</v>
      </c>
      <c r="E49" s="13">
        <v>41662</v>
      </c>
      <c r="F49" s="13">
        <v>44403</v>
      </c>
      <c r="G49" s="156"/>
      <c r="H49" s="15">
        <f t="shared" si="3"/>
        <v>47143</v>
      </c>
      <c r="I49" s="16">
        <f t="shared" ca="1" si="0"/>
        <v>2573</v>
      </c>
      <c r="J49" s="17" t="str">
        <f t="shared" ca="1" si="1"/>
        <v>NOT DUE</v>
      </c>
      <c r="K49" s="31"/>
      <c r="L49" s="20" t="s">
        <v>5257</v>
      </c>
    </row>
    <row r="50" spans="1:12" ht="36" customHeight="1">
      <c r="A50" s="17" t="s">
        <v>3148</v>
      </c>
      <c r="B50" s="31" t="s">
        <v>2893</v>
      </c>
      <c r="C50" s="31" t="s">
        <v>2875</v>
      </c>
      <c r="D50" s="41" t="s">
        <v>2902</v>
      </c>
      <c r="E50" s="13">
        <v>41662</v>
      </c>
      <c r="F50" s="13">
        <v>44403</v>
      </c>
      <c r="G50" s="156"/>
      <c r="H50" s="15">
        <f t="shared" si="3"/>
        <v>47143</v>
      </c>
      <c r="I50" s="16">
        <f t="shared" ca="1" si="0"/>
        <v>2573</v>
      </c>
      <c r="J50" s="17" t="str">
        <f t="shared" ca="1" si="1"/>
        <v>NOT DUE</v>
      </c>
      <c r="K50" s="31"/>
      <c r="L50" s="20" t="s">
        <v>5257</v>
      </c>
    </row>
    <row r="51" spans="1:12" ht="36" customHeight="1">
      <c r="A51" s="17" t="s">
        <v>3149</v>
      </c>
      <c r="B51" s="31" t="s">
        <v>2895</v>
      </c>
      <c r="C51" s="31" t="s">
        <v>1764</v>
      </c>
      <c r="D51" s="41" t="s">
        <v>2902</v>
      </c>
      <c r="E51" s="13">
        <v>41662</v>
      </c>
      <c r="F51" s="13">
        <v>44403</v>
      </c>
      <c r="G51" s="156"/>
      <c r="H51" s="15">
        <f t="shared" si="3"/>
        <v>47143</v>
      </c>
      <c r="I51" s="16">
        <f t="shared" ca="1" si="0"/>
        <v>2573</v>
      </c>
      <c r="J51" s="17" t="str">
        <f t="shared" ca="1" si="1"/>
        <v>NOT DUE</v>
      </c>
      <c r="K51" s="31"/>
      <c r="L51" s="20" t="s">
        <v>5257</v>
      </c>
    </row>
    <row r="52" spans="1:12" ht="36" customHeight="1">
      <c r="A52" s="17" t="s">
        <v>3150</v>
      </c>
      <c r="B52" s="31" t="s">
        <v>2896</v>
      </c>
      <c r="C52" s="31" t="s">
        <v>2875</v>
      </c>
      <c r="D52" s="41" t="s">
        <v>2902</v>
      </c>
      <c r="E52" s="13">
        <v>41662</v>
      </c>
      <c r="F52" s="13">
        <v>44403</v>
      </c>
      <c r="G52" s="156"/>
      <c r="H52" s="15">
        <f t="shared" si="3"/>
        <v>47143</v>
      </c>
      <c r="I52" s="16">
        <f t="shared" ca="1" si="0"/>
        <v>2573</v>
      </c>
      <c r="J52" s="17" t="str">
        <f t="shared" ca="1" si="1"/>
        <v>NOT DUE</v>
      </c>
      <c r="K52" s="31"/>
      <c r="L52" s="20" t="s">
        <v>5257</v>
      </c>
    </row>
    <row r="53" spans="1:12" ht="36" customHeight="1">
      <c r="A53" s="17" t="s">
        <v>3151</v>
      </c>
      <c r="B53" s="31" t="s">
        <v>2895</v>
      </c>
      <c r="C53" s="31" t="s">
        <v>2875</v>
      </c>
      <c r="D53" s="41" t="s">
        <v>2902</v>
      </c>
      <c r="E53" s="13">
        <v>41662</v>
      </c>
      <c r="F53" s="13">
        <v>44403</v>
      </c>
      <c r="G53" s="156"/>
      <c r="H53" s="15">
        <f t="shared" si="3"/>
        <v>47143</v>
      </c>
      <c r="I53" s="16">
        <f t="shared" ca="1" si="0"/>
        <v>2573</v>
      </c>
      <c r="J53" s="17" t="str">
        <f t="shared" ca="1" si="1"/>
        <v>NOT DUE</v>
      </c>
      <c r="K53" s="31"/>
      <c r="L53" s="20" t="s">
        <v>5257</v>
      </c>
    </row>
    <row r="54" spans="1:12" ht="36" customHeight="1">
      <c r="A54" s="17" t="s">
        <v>3152</v>
      </c>
      <c r="B54" s="31" t="s">
        <v>2897</v>
      </c>
      <c r="C54" s="31" t="s">
        <v>2875</v>
      </c>
      <c r="D54" s="41" t="s">
        <v>2902</v>
      </c>
      <c r="E54" s="13">
        <v>41662</v>
      </c>
      <c r="F54" s="13">
        <v>44403</v>
      </c>
      <c r="G54" s="156"/>
      <c r="H54" s="15">
        <f t="shared" si="3"/>
        <v>47143</v>
      </c>
      <c r="I54" s="16">
        <f t="shared" ca="1" si="0"/>
        <v>2573</v>
      </c>
      <c r="J54" s="17" t="str">
        <f t="shared" ca="1" si="1"/>
        <v>NOT DUE</v>
      </c>
      <c r="K54" s="31"/>
      <c r="L54" s="20" t="s">
        <v>5257</v>
      </c>
    </row>
    <row r="55" spans="1:12" ht="36" customHeight="1">
      <c r="A55" s="17" t="s">
        <v>3153</v>
      </c>
      <c r="B55" s="31" t="s">
        <v>2898</v>
      </c>
      <c r="C55" s="31" t="s">
        <v>2875</v>
      </c>
      <c r="D55" s="41" t="s">
        <v>2902</v>
      </c>
      <c r="E55" s="13">
        <v>41662</v>
      </c>
      <c r="F55" s="13">
        <v>44403</v>
      </c>
      <c r="G55" s="156"/>
      <c r="H55" s="15">
        <f t="shared" si="3"/>
        <v>47143</v>
      </c>
      <c r="I55" s="16">
        <f t="shared" ca="1" si="0"/>
        <v>2573</v>
      </c>
      <c r="J55" s="17" t="str">
        <f t="shared" ca="1" si="1"/>
        <v>NOT DUE</v>
      </c>
      <c r="K55" s="31"/>
      <c r="L55" s="20" t="s">
        <v>5257</v>
      </c>
    </row>
    <row r="56" spans="1:12" ht="36" customHeight="1">
      <c r="A56" s="17" t="s">
        <v>3154</v>
      </c>
      <c r="B56" s="31" t="s">
        <v>2899</v>
      </c>
      <c r="C56" s="31" t="s">
        <v>2875</v>
      </c>
      <c r="D56" s="41" t="s">
        <v>2902</v>
      </c>
      <c r="E56" s="13">
        <v>41662</v>
      </c>
      <c r="F56" s="13">
        <v>44403</v>
      </c>
      <c r="G56" s="156"/>
      <c r="H56" s="15">
        <f t="shared" si="3"/>
        <v>47143</v>
      </c>
      <c r="I56" s="16">
        <f t="shared" ca="1" si="0"/>
        <v>2573</v>
      </c>
      <c r="J56" s="17" t="str">
        <f t="shared" ca="1" si="1"/>
        <v>NOT DUE</v>
      </c>
      <c r="K56" s="31"/>
      <c r="L56" s="20" t="s">
        <v>5257</v>
      </c>
    </row>
    <row r="57" spans="1:12">
      <c r="A57"/>
      <c r="C57" s="224"/>
      <c r="D57"/>
    </row>
    <row r="58" spans="1:12">
      <c r="A58"/>
      <c r="C58" s="224"/>
      <c r="D58"/>
    </row>
    <row r="59" spans="1:12">
      <c r="A59"/>
      <c r="C59" s="224"/>
      <c r="D59"/>
    </row>
    <row r="60" spans="1:12">
      <c r="A60"/>
      <c r="B60" s="255" t="s">
        <v>5143</v>
      </c>
      <c r="C60"/>
      <c r="D60" s="255" t="s">
        <v>5144</v>
      </c>
      <c r="H60" s="255" t="s">
        <v>5145</v>
      </c>
    </row>
    <row r="61" spans="1:12">
      <c r="A61"/>
      <c r="C61"/>
      <c r="D61"/>
    </row>
    <row r="62" spans="1:12">
      <c r="A62"/>
      <c r="C62" s="374" t="s">
        <v>5303</v>
      </c>
      <c r="D62"/>
      <c r="E62" s="380" t="s">
        <v>5304</v>
      </c>
      <c r="F62" s="380"/>
      <c r="G62" s="380"/>
      <c r="I62" s="380" t="s">
        <v>5293</v>
      </c>
      <c r="J62" s="380"/>
      <c r="K62" s="380"/>
    </row>
    <row r="63" spans="1:12">
      <c r="A63"/>
      <c r="C63" s="254" t="s">
        <v>5146</v>
      </c>
      <c r="D63"/>
      <c r="E63" s="381" t="s">
        <v>5147</v>
      </c>
      <c r="F63" s="381"/>
      <c r="G63" s="381"/>
      <c r="I63" s="381" t="s">
        <v>5148</v>
      </c>
      <c r="J63" s="381"/>
      <c r="K63" s="381"/>
    </row>
  </sheetData>
  <sheetProtection selectLockedCells="1"/>
  <mergeCells count="13">
    <mergeCell ref="E62:G62"/>
    <mergeCell ref="I62:K62"/>
    <mergeCell ref="E63:G63"/>
    <mergeCell ref="I63:K63"/>
    <mergeCell ref="A1:B1"/>
    <mergeCell ref="D1:E1"/>
    <mergeCell ref="A2:B2"/>
    <mergeCell ref="D2:E2"/>
    <mergeCell ref="A5:B5"/>
    <mergeCell ref="A3:B3"/>
    <mergeCell ref="D3:E3"/>
    <mergeCell ref="A4:B4"/>
    <mergeCell ref="D4:E4"/>
  </mergeCells>
  <conditionalFormatting sqref="J3:J56">
    <cfRule type="cellIs" dxfId="3" priority="1" operator="equal">
      <formula>"overdue"</formula>
    </cfRule>
  </conditionalFormatting>
  <pageMargins left="0.7" right="0.7" top="0.75" bottom="0.75" header="0.3" footer="0.3"/>
  <pageSetup paperSize="9"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C00000"/>
  </sheetPr>
  <dimension ref="A1:L36"/>
  <sheetViews>
    <sheetView tabSelected="1" zoomScale="85" zoomScaleNormal="85" workbookViewId="0">
      <pane ySplit="7" topLeftCell="A17" activePane="bottomLeft" state="frozen"/>
      <selection activeCell="G63" sqref="G63"/>
      <selection pane="bottomLeft" activeCell="K18" sqref="K18"/>
    </sheetView>
  </sheetViews>
  <sheetFormatPr defaultRowHeight="15"/>
  <cols>
    <col min="1" max="1" width="11.5703125" bestFit="1" customWidth="1"/>
    <col min="2" max="2" width="24.85546875" customWidth="1"/>
    <col min="3" max="3" width="32"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82" t="s">
        <v>5</v>
      </c>
      <c r="B1" s="382"/>
      <c r="C1" s="1"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2"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4" t="s">
        <v>11</v>
      </c>
      <c r="D3" s="384" t="s">
        <v>12</v>
      </c>
      <c r="E3" s="384"/>
      <c r="F3" s="5" t="s">
        <v>3081</v>
      </c>
    </row>
    <row r="4" spans="1:12" ht="18" customHeight="1">
      <c r="A4" s="382" t="s">
        <v>13</v>
      </c>
      <c r="B4" s="382"/>
      <c r="C4" s="4" t="s">
        <v>14</v>
      </c>
      <c r="D4" s="384" t="s">
        <v>15</v>
      </c>
      <c r="E4" s="384"/>
      <c r="F4" s="6">
        <f>'Running Hours'!B6</f>
        <v>21.5</v>
      </c>
    </row>
    <row r="5" spans="1:12" ht="18" customHeight="1">
      <c r="A5" s="281"/>
      <c r="B5" s="281"/>
      <c r="C5" s="288"/>
      <c r="D5" s="282"/>
      <c r="E5" s="282" t="s">
        <v>2946</v>
      </c>
      <c r="F5" s="13">
        <f>'Running Hours'!D3</f>
        <v>44569</v>
      </c>
    </row>
    <row r="6" spans="1:12" ht="7.5" customHeight="1">
      <c r="A6" s="7"/>
      <c r="B6" s="7"/>
      <c r="D6" s="8"/>
      <c r="E6" s="8"/>
      <c r="F6" s="8"/>
      <c r="G6" s="8"/>
      <c r="H6" s="8"/>
      <c r="I6" s="8"/>
      <c r="J6" s="8"/>
      <c r="K6" s="8"/>
    </row>
    <row r="7" spans="1:12" ht="45.75" customHeight="1">
      <c r="A7" s="9" t="s">
        <v>16</v>
      </c>
      <c r="B7" s="10" t="s">
        <v>63</v>
      </c>
      <c r="C7" s="10" t="s">
        <v>17</v>
      </c>
      <c r="D7" s="62" t="s">
        <v>18</v>
      </c>
      <c r="E7" s="63" t="s">
        <v>2949</v>
      </c>
      <c r="F7" s="64" t="s">
        <v>2950</v>
      </c>
      <c r="G7" s="64" t="s">
        <v>20</v>
      </c>
      <c r="H7" s="64" t="s">
        <v>2951</v>
      </c>
      <c r="I7" s="64" t="s">
        <v>21</v>
      </c>
      <c r="J7" s="65" t="s">
        <v>22</v>
      </c>
      <c r="K7" s="62" t="s">
        <v>23</v>
      </c>
      <c r="L7" s="62" t="s">
        <v>59</v>
      </c>
    </row>
    <row r="8" spans="1:12" ht="25.5">
      <c r="A8" s="12" t="s">
        <v>3085</v>
      </c>
      <c r="B8" s="18" t="s">
        <v>25</v>
      </c>
      <c r="C8" s="12" t="s">
        <v>5028</v>
      </c>
      <c r="D8" s="12" t="s">
        <v>26</v>
      </c>
      <c r="E8" s="13">
        <v>41662</v>
      </c>
      <c r="F8" s="13">
        <v>44569</v>
      </c>
      <c r="G8" s="155"/>
      <c r="H8" s="209">
        <f>DATE(YEAR(F8),MONTH(F8),DAY(F8)+7)</f>
        <v>44576</v>
      </c>
      <c r="I8" s="16">
        <f ca="1">IF(ISBLANK(H8),"",H8-DATE(YEAR(NOW()),MONTH(NOW()),DAY(NOW())))</f>
        <v>6</v>
      </c>
      <c r="J8" s="17" t="str">
        <f ca="1">IF(I8="","",IF(I8&lt;0,"OVERDUE","NOT DUE"))</f>
        <v>NOT DUE</v>
      </c>
      <c r="K8" s="18" t="s">
        <v>27</v>
      </c>
      <c r="L8" s="66"/>
    </row>
    <row r="9" spans="1:12" ht="25.5">
      <c r="A9" s="12" t="s">
        <v>3086</v>
      </c>
      <c r="B9" s="18" t="s">
        <v>28</v>
      </c>
      <c r="C9" s="12" t="s">
        <v>5029</v>
      </c>
      <c r="D9" s="12" t="s">
        <v>26</v>
      </c>
      <c r="E9" s="13">
        <v>41662</v>
      </c>
      <c r="F9" s="13">
        <v>44569</v>
      </c>
      <c r="G9" s="155"/>
      <c r="H9" s="209">
        <f>DATE(YEAR(F9),MONTH(F9),DAY(F9)+7)</f>
        <v>44576</v>
      </c>
      <c r="I9" s="16">
        <f ca="1">IF(ISBLANK(H9),"",H9-DATE(YEAR(NOW()),MONTH(NOW()),DAY(NOW())))</f>
        <v>6</v>
      </c>
      <c r="J9" s="17" t="str">
        <f t="shared" ref="J9:J29" ca="1" si="0">IF(I9="","",IF(I9&lt;0,"OVERDUE","NOT DUE"))</f>
        <v>NOT DUE</v>
      </c>
      <c r="K9" s="18" t="s">
        <v>27</v>
      </c>
      <c r="L9" s="66"/>
    </row>
    <row r="10" spans="1:12" ht="25.5">
      <c r="A10" s="12" t="s">
        <v>3087</v>
      </c>
      <c r="B10" s="18" t="s">
        <v>29</v>
      </c>
      <c r="C10" s="12" t="s">
        <v>5030</v>
      </c>
      <c r="D10" s="12" t="s">
        <v>26</v>
      </c>
      <c r="E10" s="13">
        <v>41662</v>
      </c>
      <c r="F10" s="13">
        <v>44569</v>
      </c>
      <c r="G10" s="155"/>
      <c r="H10" s="209">
        <f>DATE(YEAR(F10),MONTH(F10),DAY(F10)+7)</f>
        <v>44576</v>
      </c>
      <c r="I10" s="16">
        <f ca="1">IF(ISBLANK(H10),"",H10-DATE(YEAR(NOW()),MONTH(NOW()),DAY(NOW())))</f>
        <v>6</v>
      </c>
      <c r="J10" s="17" t="str">
        <f t="shared" ca="1" si="0"/>
        <v>NOT DUE</v>
      </c>
      <c r="K10" s="18" t="s">
        <v>27</v>
      </c>
      <c r="L10" s="66"/>
    </row>
    <row r="11" spans="1:12" ht="25.5">
      <c r="A11" s="12" t="s">
        <v>3088</v>
      </c>
      <c r="B11" s="18" t="s">
        <v>30</v>
      </c>
      <c r="C11" s="12" t="s">
        <v>5031</v>
      </c>
      <c r="D11" s="12" t="s">
        <v>26</v>
      </c>
      <c r="E11" s="13">
        <v>41662</v>
      </c>
      <c r="F11" s="13">
        <v>44569</v>
      </c>
      <c r="G11" s="155"/>
      <c r="H11" s="209">
        <f>DATE(YEAR(F11),MONTH(F11),DAY(F11)+7)</f>
        <v>44576</v>
      </c>
      <c r="I11" s="16">
        <f ca="1">IF(ISBLANK(H11),"",H11-DATE(YEAR(NOW()),MONTH(NOW()),DAY(NOW())))</f>
        <v>6</v>
      </c>
      <c r="J11" s="17" t="str">
        <f t="shared" ca="1" si="0"/>
        <v>NOT DUE</v>
      </c>
      <c r="K11" s="18" t="s">
        <v>27</v>
      </c>
      <c r="L11" s="66"/>
    </row>
    <row r="12" spans="1:12" ht="27" customHeight="1">
      <c r="A12" s="12" t="s">
        <v>3089</v>
      </c>
      <c r="B12" s="18" t="s">
        <v>32</v>
      </c>
      <c r="C12" s="12" t="s">
        <v>5032</v>
      </c>
      <c r="D12" s="12" t="s">
        <v>26</v>
      </c>
      <c r="E12" s="13">
        <v>41662</v>
      </c>
      <c r="F12" s="13">
        <v>44569</v>
      </c>
      <c r="G12" s="155"/>
      <c r="H12" s="209">
        <f>DATE(YEAR(F12),MONTH(F12),DAY(F12)+7)</f>
        <v>44576</v>
      </c>
      <c r="I12" s="16">
        <f t="shared" ref="I12:I28" ca="1" si="1">IF(ISBLANK(H12),"",H12-DATE(YEAR(NOW()),MONTH(NOW()),DAY(NOW())))</f>
        <v>6</v>
      </c>
      <c r="J12" s="17" t="str">
        <f t="shared" ca="1" si="0"/>
        <v>NOT DUE</v>
      </c>
      <c r="K12" s="18" t="s">
        <v>33</v>
      </c>
      <c r="L12" s="66"/>
    </row>
    <row r="13" spans="1:12" ht="21" customHeight="1">
      <c r="A13" s="12" t="s">
        <v>3090</v>
      </c>
      <c r="B13" s="18" t="s">
        <v>34</v>
      </c>
      <c r="C13" s="12" t="s">
        <v>5033</v>
      </c>
      <c r="D13" s="12" t="s">
        <v>0</v>
      </c>
      <c r="E13" s="13">
        <v>41662</v>
      </c>
      <c r="F13" s="13">
        <v>44557</v>
      </c>
      <c r="G13" s="155"/>
      <c r="H13" s="209">
        <f>DATE(YEAR(F13),MONTH(F13)+3,DAY(F13)-1)</f>
        <v>44646</v>
      </c>
      <c r="I13" s="16">
        <f t="shared" ca="1" si="1"/>
        <v>76</v>
      </c>
      <c r="J13" s="17" t="str">
        <f t="shared" ca="1" si="0"/>
        <v>NOT DUE</v>
      </c>
      <c r="K13" s="18" t="s">
        <v>33</v>
      </c>
      <c r="L13" s="66"/>
    </row>
    <row r="14" spans="1:12" ht="24">
      <c r="A14" s="12" t="s">
        <v>3091</v>
      </c>
      <c r="B14" s="18" t="s">
        <v>35</v>
      </c>
      <c r="C14" s="12" t="s">
        <v>5034</v>
      </c>
      <c r="D14" s="12" t="s">
        <v>0</v>
      </c>
      <c r="E14" s="13">
        <v>41662</v>
      </c>
      <c r="F14" s="13">
        <v>44485</v>
      </c>
      <c r="G14" s="155"/>
      <c r="H14" s="15">
        <f>DATE(YEAR(F14),MONTH(F14)+3,DAY(F14)-1)</f>
        <v>44576</v>
      </c>
      <c r="I14" s="19">
        <f ca="1">IF(ISBLANK(H14),"",H14-DATE(YEAR(NOW()),MONTH(NOW()),DAY(NOW())))</f>
        <v>6</v>
      </c>
      <c r="J14" s="17" t="str">
        <f t="shared" ca="1" si="0"/>
        <v>NOT DUE</v>
      </c>
      <c r="K14" s="20" t="s">
        <v>36</v>
      </c>
      <c r="L14" s="66"/>
    </row>
    <row r="15" spans="1:12" ht="25.5">
      <c r="A15" s="12" t="s">
        <v>3092</v>
      </c>
      <c r="B15" s="18" t="s">
        <v>38</v>
      </c>
      <c r="C15" s="12" t="s">
        <v>5035</v>
      </c>
      <c r="D15" s="12" t="s">
        <v>3</v>
      </c>
      <c r="E15" s="13">
        <v>41662</v>
      </c>
      <c r="F15" s="13">
        <v>44394</v>
      </c>
      <c r="G15" s="155"/>
      <c r="H15" s="15">
        <f>DATE(YEAR(F15),MONTH(F15)+6,DAY(F15)-1)</f>
        <v>44577</v>
      </c>
      <c r="I15" s="16">
        <f t="shared" ca="1" si="1"/>
        <v>7</v>
      </c>
      <c r="J15" s="17" t="str">
        <f t="shared" ca="1" si="0"/>
        <v>NOT DUE</v>
      </c>
      <c r="K15" s="18" t="s">
        <v>39</v>
      </c>
      <c r="L15" s="247"/>
    </row>
    <row r="16" spans="1:12" ht="25.5">
      <c r="A16" s="12" t="s">
        <v>3093</v>
      </c>
      <c r="B16" s="18" t="s">
        <v>40</v>
      </c>
      <c r="C16" s="12" t="s">
        <v>5036</v>
      </c>
      <c r="D16" s="12" t="s">
        <v>3</v>
      </c>
      <c r="E16" s="13">
        <v>41662</v>
      </c>
      <c r="F16" s="13">
        <v>44394</v>
      </c>
      <c r="G16" s="155"/>
      <c r="H16" s="15">
        <f>DATE(YEAR(F16),MONTH(F16)+6,DAY(F16)-1)</f>
        <v>44577</v>
      </c>
      <c r="I16" s="16">
        <f t="shared" ca="1" si="1"/>
        <v>7</v>
      </c>
      <c r="J16" s="17" t="str">
        <f t="shared" ca="1" si="0"/>
        <v>NOT DUE</v>
      </c>
      <c r="K16" s="18" t="s">
        <v>39</v>
      </c>
      <c r="L16" s="247"/>
    </row>
    <row r="17" spans="1:12" ht="51">
      <c r="A17" s="12" t="s">
        <v>3094</v>
      </c>
      <c r="B17" s="18" t="s">
        <v>41</v>
      </c>
      <c r="C17" s="12" t="s">
        <v>5037</v>
      </c>
      <c r="D17" s="21">
        <v>500</v>
      </c>
      <c r="E17" s="13">
        <v>41662</v>
      </c>
      <c r="F17" s="13">
        <v>41662</v>
      </c>
      <c r="G17" s="14">
        <v>0</v>
      </c>
      <c r="H17" s="22">
        <f>IF(I17&lt;=500,$F$5+(I17/24),"error")</f>
        <v>44588.9375</v>
      </c>
      <c r="I17" s="23">
        <f t="shared" ref="I17:I24" si="2">D17-($F$4-G17)</f>
        <v>478.5</v>
      </c>
      <c r="J17" s="17" t="str">
        <f t="shared" si="0"/>
        <v>NOT DUE</v>
      </c>
      <c r="K17" s="18" t="s">
        <v>39</v>
      </c>
      <c r="L17" s="66"/>
    </row>
    <row r="18" spans="1:12" ht="25.5">
      <c r="A18" s="12" t="s">
        <v>3095</v>
      </c>
      <c r="B18" s="18" t="s">
        <v>42</v>
      </c>
      <c r="C18" s="12" t="s">
        <v>5038</v>
      </c>
      <c r="D18" s="21">
        <v>500</v>
      </c>
      <c r="E18" s="13">
        <v>41662</v>
      </c>
      <c r="F18" s="13">
        <v>41662</v>
      </c>
      <c r="G18" s="14">
        <v>0</v>
      </c>
      <c r="H18" s="22">
        <f>IF(I18&lt;=500,$F$5+(I18/24),"error")</f>
        <v>44588.9375</v>
      </c>
      <c r="I18" s="23">
        <f t="shared" si="2"/>
        <v>478.5</v>
      </c>
      <c r="J18" s="17" t="str">
        <f t="shared" si="0"/>
        <v>NOT DUE</v>
      </c>
      <c r="K18" s="18" t="s">
        <v>39</v>
      </c>
      <c r="L18" s="66"/>
    </row>
    <row r="19" spans="1:12" ht="25.5">
      <c r="A19" s="12" t="s">
        <v>3096</v>
      </c>
      <c r="B19" s="18" t="s">
        <v>43</v>
      </c>
      <c r="C19" s="12" t="s">
        <v>5039</v>
      </c>
      <c r="D19" s="21">
        <v>1000</v>
      </c>
      <c r="E19" s="13">
        <v>41662</v>
      </c>
      <c r="F19" s="13">
        <v>41662</v>
      </c>
      <c r="G19" s="14">
        <v>0</v>
      </c>
      <c r="H19" s="22">
        <f>IF(I19&lt;=1000,$F$5+(I19/24),"error")</f>
        <v>44609.770833333336</v>
      </c>
      <c r="I19" s="23">
        <f t="shared" si="2"/>
        <v>978.5</v>
      </c>
      <c r="J19" s="17" t="str">
        <f t="shared" si="0"/>
        <v>NOT DUE</v>
      </c>
      <c r="K19" s="18" t="s">
        <v>44</v>
      </c>
      <c r="L19" s="66"/>
    </row>
    <row r="20" spans="1:12" ht="25.5">
      <c r="A20" s="12" t="s">
        <v>3097</v>
      </c>
      <c r="B20" s="18" t="s">
        <v>45</v>
      </c>
      <c r="C20" s="12" t="s">
        <v>5040</v>
      </c>
      <c r="D20" s="21">
        <v>1000</v>
      </c>
      <c r="E20" s="13">
        <v>41662</v>
      </c>
      <c r="F20" s="13">
        <v>43238</v>
      </c>
      <c r="G20" s="14">
        <v>15.7</v>
      </c>
      <c r="H20" s="22">
        <f t="shared" ref="H20:H23" si="3">IF(I20&lt;=1000,$F$5+(I20/24),"error")</f>
        <v>44610.425000000003</v>
      </c>
      <c r="I20" s="23">
        <f t="shared" si="2"/>
        <v>994.2</v>
      </c>
      <c r="J20" s="17" t="str">
        <f t="shared" si="0"/>
        <v>NOT DUE</v>
      </c>
      <c r="K20" s="18" t="s">
        <v>44</v>
      </c>
      <c r="L20" s="205" t="s">
        <v>5320</v>
      </c>
    </row>
    <row r="21" spans="1:12" ht="38.25">
      <c r="A21" s="12" t="s">
        <v>3098</v>
      </c>
      <c r="B21" s="18" t="s">
        <v>46</v>
      </c>
      <c r="C21" s="12" t="s">
        <v>5041</v>
      </c>
      <c r="D21" s="21">
        <v>1000</v>
      </c>
      <c r="E21" s="13">
        <v>41662</v>
      </c>
      <c r="F21" s="13">
        <v>41662</v>
      </c>
      <c r="G21" s="14">
        <v>0</v>
      </c>
      <c r="H21" s="22">
        <f t="shared" si="3"/>
        <v>44609.770833333336</v>
      </c>
      <c r="I21" s="23">
        <f t="shared" si="2"/>
        <v>978.5</v>
      </c>
      <c r="J21" s="17" t="str">
        <f t="shared" si="0"/>
        <v>NOT DUE</v>
      </c>
      <c r="K21" s="18" t="s">
        <v>44</v>
      </c>
      <c r="L21" s="66"/>
    </row>
    <row r="22" spans="1:12" ht="25.5">
      <c r="A22" s="12" t="s">
        <v>3099</v>
      </c>
      <c r="B22" s="18" t="s">
        <v>47</v>
      </c>
      <c r="C22" s="12" t="s">
        <v>5042</v>
      </c>
      <c r="D22" s="21">
        <v>1000</v>
      </c>
      <c r="E22" s="13">
        <v>41662</v>
      </c>
      <c r="F22" s="13">
        <v>41662</v>
      </c>
      <c r="G22" s="14">
        <v>0</v>
      </c>
      <c r="H22" s="22">
        <f t="shared" si="3"/>
        <v>44609.770833333336</v>
      </c>
      <c r="I22" s="23">
        <f t="shared" si="2"/>
        <v>978.5</v>
      </c>
      <c r="J22" s="17" t="str">
        <f t="shared" si="0"/>
        <v>NOT DUE</v>
      </c>
      <c r="K22" s="18" t="s">
        <v>44</v>
      </c>
      <c r="L22" s="66"/>
    </row>
    <row r="23" spans="1:12" ht="25.5">
      <c r="A23" s="12" t="s">
        <v>3100</v>
      </c>
      <c r="B23" s="18" t="s">
        <v>48</v>
      </c>
      <c r="C23" s="12" t="s">
        <v>5043</v>
      </c>
      <c r="D23" s="21">
        <v>1000</v>
      </c>
      <c r="E23" s="13">
        <v>41662</v>
      </c>
      <c r="F23" s="13">
        <v>43807</v>
      </c>
      <c r="G23" s="14">
        <v>15.7</v>
      </c>
      <c r="H23" s="22">
        <f t="shared" si="3"/>
        <v>44610.425000000003</v>
      </c>
      <c r="I23" s="23">
        <f t="shared" si="2"/>
        <v>994.2</v>
      </c>
      <c r="J23" s="17" t="str">
        <f t="shared" si="0"/>
        <v>NOT DUE</v>
      </c>
      <c r="K23" s="18" t="s">
        <v>44</v>
      </c>
      <c r="L23" s="205"/>
    </row>
    <row r="24" spans="1:12" ht="25.5">
      <c r="A24" s="12" t="s">
        <v>3101</v>
      </c>
      <c r="B24" s="18" t="s">
        <v>49</v>
      </c>
      <c r="C24" s="12" t="s">
        <v>5044</v>
      </c>
      <c r="D24" s="21">
        <v>1500</v>
      </c>
      <c r="E24" s="13">
        <v>41662</v>
      </c>
      <c r="F24" s="13">
        <v>41662</v>
      </c>
      <c r="G24" s="14">
        <v>0</v>
      </c>
      <c r="H24" s="22">
        <f>IF(I24&lt;=1500,$F$5+(I24/24),"error")</f>
        <v>44630.604166666664</v>
      </c>
      <c r="I24" s="23">
        <f t="shared" si="2"/>
        <v>1478.5</v>
      </c>
      <c r="J24" s="17" t="str">
        <f t="shared" si="0"/>
        <v>NOT DUE</v>
      </c>
      <c r="K24" s="18" t="s">
        <v>44</v>
      </c>
      <c r="L24" s="66"/>
    </row>
    <row r="25" spans="1:12" ht="25.5">
      <c r="A25" s="12" t="s">
        <v>3102</v>
      </c>
      <c r="B25" s="18" t="s">
        <v>50</v>
      </c>
      <c r="C25" s="12" t="s">
        <v>5045</v>
      </c>
      <c r="D25" s="12" t="s">
        <v>51</v>
      </c>
      <c r="E25" s="13">
        <v>41662</v>
      </c>
      <c r="F25" s="13">
        <v>43975</v>
      </c>
      <c r="G25" s="155"/>
      <c r="H25" s="15">
        <f>DATE(YEAR(F25)+2,MONTH(F25),DAY(F25)-1)</f>
        <v>44704</v>
      </c>
      <c r="I25" s="16">
        <f t="shared" ca="1" si="1"/>
        <v>134</v>
      </c>
      <c r="J25" s="17" t="str">
        <f t="shared" ca="1" si="0"/>
        <v>NOT DUE</v>
      </c>
      <c r="K25" s="18" t="s">
        <v>44</v>
      </c>
      <c r="L25" s="66"/>
    </row>
    <row r="26" spans="1:12" ht="24">
      <c r="A26" s="12" t="s">
        <v>3103</v>
      </c>
      <c r="B26" s="18" t="s">
        <v>52</v>
      </c>
      <c r="C26" s="12" t="s">
        <v>31</v>
      </c>
      <c r="D26" s="12" t="s">
        <v>0</v>
      </c>
      <c r="E26" s="13">
        <v>41662</v>
      </c>
      <c r="F26" s="13">
        <v>44534</v>
      </c>
      <c r="G26" s="155"/>
      <c r="H26" s="15">
        <f>DATE(YEAR(F26),MONTH(F26)+3,DAY(F26)-1)</f>
        <v>44623</v>
      </c>
      <c r="I26" s="16">
        <f t="shared" ca="1" si="1"/>
        <v>53</v>
      </c>
      <c r="J26" s="17" t="str">
        <f t="shared" ca="1" si="0"/>
        <v>NOT DUE</v>
      </c>
      <c r="K26" s="20" t="s">
        <v>2948</v>
      </c>
      <c r="L26" s="66"/>
    </row>
    <row r="27" spans="1:12" ht="25.5">
      <c r="A27" s="12" t="s">
        <v>3104</v>
      </c>
      <c r="B27" s="18" t="s">
        <v>53</v>
      </c>
      <c r="C27" s="12" t="s">
        <v>31</v>
      </c>
      <c r="D27" s="12" t="s">
        <v>0</v>
      </c>
      <c r="E27" s="13">
        <v>41662</v>
      </c>
      <c r="F27" s="13">
        <v>44534</v>
      </c>
      <c r="G27" s="155"/>
      <c r="H27" s="15">
        <f>DATE(YEAR(F27),MONTH(F27)+3,DAY(F27)-1)</f>
        <v>44623</v>
      </c>
      <c r="I27" s="16">
        <f t="shared" ca="1" si="1"/>
        <v>53</v>
      </c>
      <c r="J27" s="17" t="str">
        <f t="shared" ca="1" si="0"/>
        <v>NOT DUE</v>
      </c>
      <c r="K27" s="20" t="s">
        <v>2948</v>
      </c>
      <c r="L27" s="66"/>
    </row>
    <row r="28" spans="1:12" ht="24">
      <c r="A28" s="12" t="s">
        <v>3105</v>
      </c>
      <c r="B28" s="18" t="s">
        <v>54</v>
      </c>
      <c r="C28" s="12" t="s">
        <v>31</v>
      </c>
      <c r="D28" s="12" t="s">
        <v>0</v>
      </c>
      <c r="E28" s="13">
        <v>41662</v>
      </c>
      <c r="F28" s="13">
        <v>44534</v>
      </c>
      <c r="G28" s="155"/>
      <c r="H28" s="15">
        <f>DATE(YEAR(F28),MONTH(F28)+3,DAY(F28)-1)</f>
        <v>44623</v>
      </c>
      <c r="I28" s="16">
        <f t="shared" ca="1" si="1"/>
        <v>53</v>
      </c>
      <c r="J28" s="17" t="str">
        <f t="shared" ca="1" si="0"/>
        <v>NOT DUE</v>
      </c>
      <c r="K28" s="20" t="s">
        <v>2948</v>
      </c>
      <c r="L28" s="66"/>
    </row>
    <row r="29" spans="1:12" ht="25.5" customHeight="1">
      <c r="A29" s="12" t="s">
        <v>3106</v>
      </c>
      <c r="B29" s="18" t="s">
        <v>2952</v>
      </c>
      <c r="C29" s="12" t="s">
        <v>5046</v>
      </c>
      <c r="D29" s="12" t="s">
        <v>2628</v>
      </c>
      <c r="E29" s="13">
        <v>41662</v>
      </c>
      <c r="F29" s="13">
        <v>44003</v>
      </c>
      <c r="G29" s="155"/>
      <c r="H29" s="15">
        <f>DATE(YEAR(F29)+7,MONTH(F29),DAY(F29)-1)</f>
        <v>46558</v>
      </c>
      <c r="I29" s="16">
        <f ca="1">IF(ISBLANK(H29),"",H29-DATE(YEAR(NOW()),MONTH(NOW()),DAY(NOW())))</f>
        <v>1988</v>
      </c>
      <c r="J29" s="17" t="str">
        <f t="shared" ca="1" si="0"/>
        <v>NOT DUE</v>
      </c>
      <c r="K29" s="20" t="s">
        <v>56</v>
      </c>
      <c r="L29" s="132"/>
    </row>
    <row r="30" spans="1:12">
      <c r="C30" s="224"/>
    </row>
    <row r="31" spans="1:12">
      <c r="C31" s="224"/>
    </row>
    <row r="32" spans="1:12">
      <c r="C32" s="224"/>
    </row>
    <row r="33" spans="2:11">
      <c r="B33" s="255" t="s">
        <v>5143</v>
      </c>
      <c r="D33" s="255" t="s">
        <v>5144</v>
      </c>
      <c r="H33" s="255" t="s">
        <v>5145</v>
      </c>
    </row>
    <row r="35" spans="2:11">
      <c r="C35" s="374" t="s">
        <v>5303</v>
      </c>
      <c r="E35" s="380" t="s">
        <v>5304</v>
      </c>
      <c r="F35" s="380"/>
      <c r="G35" s="380"/>
      <c r="I35" s="380" t="s">
        <v>5293</v>
      </c>
      <c r="J35" s="380"/>
      <c r="K35" s="380"/>
    </row>
    <row r="36" spans="2:11">
      <c r="C36" s="254" t="s">
        <v>5146</v>
      </c>
      <c r="E36" s="381" t="s">
        <v>5147</v>
      </c>
      <c r="F36" s="381"/>
      <c r="G36" s="381"/>
      <c r="I36" s="381" t="s">
        <v>5148</v>
      </c>
      <c r="J36" s="381"/>
      <c r="K36" s="381"/>
    </row>
  </sheetData>
  <sheetProtection selectLockedCells="1"/>
  <mergeCells count="12">
    <mergeCell ref="A1:B1"/>
    <mergeCell ref="D1:E1"/>
    <mergeCell ref="A2:B2"/>
    <mergeCell ref="D2:E2"/>
    <mergeCell ref="A3:B3"/>
    <mergeCell ref="D3:E3"/>
    <mergeCell ref="E35:G35"/>
    <mergeCell ref="I35:K35"/>
    <mergeCell ref="E36:G36"/>
    <mergeCell ref="I36:K36"/>
    <mergeCell ref="A4:B4"/>
    <mergeCell ref="D4:E4"/>
  </mergeCells>
  <conditionalFormatting sqref="J8:J29">
    <cfRule type="cellIs" dxfId="2" priority="1" operator="equal">
      <formula>"overdue"</formula>
    </cfRule>
  </conditionalFormatting>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C00000"/>
  </sheetPr>
  <dimension ref="A1:L29"/>
  <sheetViews>
    <sheetView zoomScale="85" zoomScaleNormal="85" workbookViewId="0">
      <pane ySplit="7" topLeftCell="A20" activePane="bottomLeft" state="frozen"/>
      <selection activeCell="G63" sqref="G63"/>
      <selection pane="bottomLeft" sqref="A1:B1"/>
    </sheetView>
  </sheetViews>
  <sheetFormatPr defaultRowHeight="15"/>
  <cols>
    <col min="1" max="1" width="11.5703125" bestFit="1" customWidth="1"/>
    <col min="2" max="2" width="29.85546875" customWidth="1"/>
    <col min="3" max="3" width="38.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82" t="s">
        <v>5</v>
      </c>
      <c r="B1" s="382"/>
      <c r="C1" s="1"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2"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4575</v>
      </c>
      <c r="B3" s="382"/>
      <c r="C3" s="4" t="s">
        <v>4555</v>
      </c>
      <c r="D3" s="384" t="s">
        <v>12</v>
      </c>
      <c r="E3" s="384"/>
      <c r="F3" s="5" t="s">
        <v>4556</v>
      </c>
    </row>
    <row r="4" spans="1:12" ht="18" customHeight="1">
      <c r="A4" s="382" t="s">
        <v>13</v>
      </c>
      <c r="B4" s="382"/>
      <c r="C4" s="4" t="s">
        <v>4576</v>
      </c>
      <c r="D4" s="384" t="s">
        <v>15</v>
      </c>
      <c r="E4" s="384"/>
      <c r="F4" s="6"/>
    </row>
    <row r="5" spans="1:12" ht="18" customHeight="1">
      <c r="A5" s="281"/>
      <c r="B5" s="281"/>
      <c r="C5" s="288"/>
      <c r="D5" s="282"/>
      <c r="E5" s="282" t="s">
        <v>2946</v>
      </c>
      <c r="F5" s="13">
        <f>'Running Hours'!D3</f>
        <v>44569</v>
      </c>
    </row>
    <row r="6" spans="1:12" ht="7.5" customHeight="1">
      <c r="A6" s="7"/>
      <c r="B6" s="7"/>
      <c r="D6" s="8"/>
      <c r="E6" s="8"/>
      <c r="F6" s="8"/>
      <c r="G6" s="8"/>
      <c r="H6" s="8"/>
      <c r="I6" s="8"/>
      <c r="J6" s="8"/>
      <c r="K6" s="8"/>
    </row>
    <row r="7" spans="1:12" ht="45.75" customHeight="1">
      <c r="A7" s="9" t="s">
        <v>16</v>
      </c>
      <c r="B7" s="10" t="s">
        <v>63</v>
      </c>
      <c r="C7" s="10" t="s">
        <v>17</v>
      </c>
      <c r="D7" s="62" t="s">
        <v>18</v>
      </c>
      <c r="E7" s="63" t="s">
        <v>2949</v>
      </c>
      <c r="F7" s="64" t="s">
        <v>2950</v>
      </c>
      <c r="G7" s="64" t="s">
        <v>20</v>
      </c>
      <c r="H7" s="64" t="s">
        <v>2951</v>
      </c>
      <c r="I7" s="64" t="s">
        <v>21</v>
      </c>
      <c r="J7" s="65" t="s">
        <v>22</v>
      </c>
      <c r="K7" s="62" t="s">
        <v>23</v>
      </c>
      <c r="L7" s="62" t="s">
        <v>59</v>
      </c>
    </row>
    <row r="8" spans="1:12" ht="29.25" customHeight="1">
      <c r="A8" s="12" t="s">
        <v>4557</v>
      </c>
      <c r="B8" s="18" t="s">
        <v>4577</v>
      </c>
      <c r="C8" s="12" t="s">
        <v>4577</v>
      </c>
      <c r="D8" s="12" t="s">
        <v>3</v>
      </c>
      <c r="E8" s="13">
        <v>41662</v>
      </c>
      <c r="F8" s="13">
        <v>44403</v>
      </c>
      <c r="G8" s="155"/>
      <c r="H8" s="15">
        <f t="shared" ref="H8:H21" si="0">DATE(YEAR(F8),MONTH(F8)+6,DAY(F8)-1)</f>
        <v>44586</v>
      </c>
      <c r="I8" s="16">
        <f ca="1">IF(ISBLANK(H8),"",H8-DATE(YEAR(NOW()),MONTH(NOW()),DAY(NOW())))</f>
        <v>16</v>
      </c>
      <c r="J8" s="17" t="str">
        <f ca="1">IF(I8="","",IF(I8&lt;0,"OVERDUE","NOT DUE"))</f>
        <v>NOT DUE</v>
      </c>
      <c r="K8" s="202" t="s">
        <v>4967</v>
      </c>
      <c r="L8" s="66" t="s">
        <v>5054</v>
      </c>
    </row>
    <row r="9" spans="1:12" ht="29.25" customHeight="1">
      <c r="A9" s="12" t="s">
        <v>4558</v>
      </c>
      <c r="B9" s="18" t="s">
        <v>4578</v>
      </c>
      <c r="C9" s="12" t="s">
        <v>4578</v>
      </c>
      <c r="D9" s="12" t="s">
        <v>3</v>
      </c>
      <c r="E9" s="13">
        <v>41662</v>
      </c>
      <c r="F9" s="13">
        <v>44403</v>
      </c>
      <c r="G9" s="155"/>
      <c r="H9" s="15">
        <f t="shared" si="0"/>
        <v>44586</v>
      </c>
      <c r="I9" s="16">
        <f ca="1">IF(ISBLANK(H9),"",H9-DATE(YEAR(NOW()),MONTH(NOW()),DAY(NOW())))</f>
        <v>16</v>
      </c>
      <c r="J9" s="17" t="str">
        <f t="shared" ref="J9:J21" ca="1" si="1">IF(I9="","",IF(I9&lt;0,"OVERDUE","NOT DUE"))</f>
        <v>NOT DUE</v>
      </c>
      <c r="K9" s="202" t="s">
        <v>4968</v>
      </c>
      <c r="L9" s="66" t="s">
        <v>5054</v>
      </c>
    </row>
    <row r="10" spans="1:12" ht="29.25" customHeight="1">
      <c r="A10" s="12" t="s">
        <v>4560</v>
      </c>
      <c r="B10" s="18" t="s">
        <v>4579</v>
      </c>
      <c r="C10" s="18" t="s">
        <v>4579</v>
      </c>
      <c r="D10" s="12" t="s">
        <v>3</v>
      </c>
      <c r="E10" s="13">
        <v>41662</v>
      </c>
      <c r="F10" s="13">
        <v>44403</v>
      </c>
      <c r="G10" s="155"/>
      <c r="H10" s="15">
        <f t="shared" si="0"/>
        <v>44586</v>
      </c>
      <c r="I10" s="16">
        <f ca="1">IF(ISBLANK(H10),"",H10-DATE(YEAR(NOW()),MONTH(NOW()),DAY(NOW())))</f>
        <v>16</v>
      </c>
      <c r="J10" s="17" t="str">
        <f t="shared" ca="1" si="1"/>
        <v>NOT DUE</v>
      </c>
      <c r="K10" s="202" t="s">
        <v>4969</v>
      </c>
      <c r="L10" s="66" t="s">
        <v>5054</v>
      </c>
    </row>
    <row r="11" spans="1:12" ht="29.25" customHeight="1">
      <c r="A11" s="12" t="s">
        <v>4561</v>
      </c>
      <c r="B11" s="18" t="s">
        <v>4580</v>
      </c>
      <c r="C11" s="12" t="s">
        <v>4559</v>
      </c>
      <c r="D11" s="12" t="s">
        <v>3</v>
      </c>
      <c r="E11" s="13">
        <v>41662</v>
      </c>
      <c r="F11" s="13">
        <v>44403</v>
      </c>
      <c r="G11" s="155"/>
      <c r="H11" s="15">
        <f t="shared" si="0"/>
        <v>44586</v>
      </c>
      <c r="I11" s="16">
        <f ca="1">IF(ISBLANK(H11),"",H11-DATE(YEAR(NOW()),MONTH(NOW()),DAY(NOW())))</f>
        <v>16</v>
      </c>
      <c r="J11" s="17" t="str">
        <f t="shared" ca="1" si="1"/>
        <v>NOT DUE</v>
      </c>
      <c r="K11" s="202" t="s">
        <v>4970</v>
      </c>
      <c r="L11" s="66" t="s">
        <v>5054</v>
      </c>
    </row>
    <row r="12" spans="1:12" ht="29.25" customHeight="1">
      <c r="A12" s="12" t="s">
        <v>4562</v>
      </c>
      <c r="B12" s="18" t="s">
        <v>4581</v>
      </c>
      <c r="C12" s="12" t="s">
        <v>4559</v>
      </c>
      <c r="D12" s="12" t="s">
        <v>3</v>
      </c>
      <c r="E12" s="13">
        <v>41662</v>
      </c>
      <c r="F12" s="13">
        <v>44403</v>
      </c>
      <c r="G12" s="155"/>
      <c r="H12" s="15">
        <f t="shared" si="0"/>
        <v>44586</v>
      </c>
      <c r="I12" s="16">
        <f t="shared" ref="I12:I21" ca="1" si="2">IF(ISBLANK(H12),"",H12-DATE(YEAR(NOW()),MONTH(NOW()),DAY(NOW())))</f>
        <v>16</v>
      </c>
      <c r="J12" s="17" t="str">
        <f t="shared" ca="1" si="1"/>
        <v>NOT DUE</v>
      </c>
      <c r="K12" s="202" t="s">
        <v>4971</v>
      </c>
      <c r="L12" s="66" t="s">
        <v>5054</v>
      </c>
    </row>
    <row r="13" spans="1:12" ht="29.25" customHeight="1">
      <c r="A13" s="12" t="s">
        <v>4563</v>
      </c>
      <c r="B13" s="18" t="s">
        <v>4582</v>
      </c>
      <c r="C13" s="12" t="s">
        <v>4559</v>
      </c>
      <c r="D13" s="12" t="s">
        <v>3</v>
      </c>
      <c r="E13" s="13">
        <v>41662</v>
      </c>
      <c r="F13" s="13">
        <v>44403</v>
      </c>
      <c r="G13" s="155"/>
      <c r="H13" s="15">
        <f t="shared" si="0"/>
        <v>44586</v>
      </c>
      <c r="I13" s="16">
        <f t="shared" ca="1" si="2"/>
        <v>16</v>
      </c>
      <c r="J13" s="17" t="str">
        <f t="shared" ca="1" si="1"/>
        <v>NOT DUE</v>
      </c>
      <c r="K13" s="202" t="s">
        <v>4972</v>
      </c>
      <c r="L13" s="66" t="s">
        <v>5054</v>
      </c>
    </row>
    <row r="14" spans="1:12" ht="29.25" customHeight="1">
      <c r="A14" s="12" t="s">
        <v>4564</v>
      </c>
      <c r="B14" s="18" t="s">
        <v>4572</v>
      </c>
      <c r="C14" s="12" t="s">
        <v>4559</v>
      </c>
      <c r="D14" s="12" t="s">
        <v>3</v>
      </c>
      <c r="E14" s="13">
        <v>41662</v>
      </c>
      <c r="F14" s="13">
        <v>44499</v>
      </c>
      <c r="G14" s="155"/>
      <c r="H14" s="15">
        <f t="shared" si="0"/>
        <v>44680</v>
      </c>
      <c r="I14" s="19">
        <f ca="1">IF(ISBLANK(H14),"",H14-DATE(YEAR(NOW()),MONTH(NOW()),DAY(NOW())))</f>
        <v>110</v>
      </c>
      <c r="J14" s="17" t="str">
        <f t="shared" ca="1" si="1"/>
        <v>NOT DUE</v>
      </c>
      <c r="K14" s="203" t="s">
        <v>4973</v>
      </c>
      <c r="L14" s="125"/>
    </row>
    <row r="15" spans="1:12" ht="29.25" customHeight="1">
      <c r="A15" s="12" t="s">
        <v>4565</v>
      </c>
      <c r="B15" s="12" t="s">
        <v>4573</v>
      </c>
      <c r="C15" s="12" t="s">
        <v>4559</v>
      </c>
      <c r="D15" s="12" t="s">
        <v>3</v>
      </c>
      <c r="E15" s="13">
        <v>41662</v>
      </c>
      <c r="F15" s="13">
        <v>44499</v>
      </c>
      <c r="G15" s="155"/>
      <c r="H15" s="15">
        <f t="shared" si="0"/>
        <v>44680</v>
      </c>
      <c r="I15" s="16">
        <f t="shared" ca="1" si="2"/>
        <v>110</v>
      </c>
      <c r="J15" s="17" t="str">
        <f t="shared" ca="1" si="1"/>
        <v>NOT DUE</v>
      </c>
      <c r="K15" s="203" t="s">
        <v>4974</v>
      </c>
      <c r="L15" s="125"/>
    </row>
    <row r="16" spans="1:12" ht="29.25" customHeight="1">
      <c r="A16" s="12" t="s">
        <v>4566</v>
      </c>
      <c r="B16" s="12" t="s">
        <v>5047</v>
      </c>
      <c r="C16" s="12" t="s">
        <v>4559</v>
      </c>
      <c r="D16" s="12" t="s">
        <v>3</v>
      </c>
      <c r="E16" s="13">
        <v>41662</v>
      </c>
      <c r="F16" s="13">
        <v>44499</v>
      </c>
      <c r="G16" s="155"/>
      <c r="H16" s="15">
        <f t="shared" si="0"/>
        <v>44680</v>
      </c>
      <c r="I16" s="16">
        <f ca="1">IF(ISBLANK(H16),"",H16-DATE(YEAR(NOW()),MONTH(NOW()),DAY(NOW())))</f>
        <v>110</v>
      </c>
      <c r="J16" s="17" t="str">
        <f ca="1">IF(I16="","",IF(I16&lt;0,"OVERDUE","NOT DUE"))</f>
        <v>NOT DUE</v>
      </c>
      <c r="K16" s="203" t="s">
        <v>4975</v>
      </c>
      <c r="L16" s="125"/>
    </row>
    <row r="17" spans="1:12" ht="29.25" customHeight="1">
      <c r="A17" s="12" t="s">
        <v>4567</v>
      </c>
      <c r="B17" s="12" t="s">
        <v>5048</v>
      </c>
      <c r="C17" s="12" t="s">
        <v>4559</v>
      </c>
      <c r="D17" s="12" t="s">
        <v>3</v>
      </c>
      <c r="E17" s="13">
        <v>41662</v>
      </c>
      <c r="F17" s="13">
        <v>44499</v>
      </c>
      <c r="G17" s="155"/>
      <c r="H17" s="15">
        <f t="shared" si="0"/>
        <v>44680</v>
      </c>
      <c r="I17" s="16">
        <f t="shared" ca="1" si="2"/>
        <v>110</v>
      </c>
      <c r="J17" s="17" t="str">
        <f t="shared" ca="1" si="1"/>
        <v>NOT DUE</v>
      </c>
      <c r="K17" s="203" t="s">
        <v>4976</v>
      </c>
      <c r="L17" s="125"/>
    </row>
    <row r="18" spans="1:12" ht="29.25" customHeight="1">
      <c r="A18" s="12" t="s">
        <v>4571</v>
      </c>
      <c r="B18" s="12" t="s">
        <v>5049</v>
      </c>
      <c r="C18" s="12" t="s">
        <v>4559</v>
      </c>
      <c r="D18" s="12" t="s">
        <v>3</v>
      </c>
      <c r="E18" s="13">
        <v>41662</v>
      </c>
      <c r="F18" s="13">
        <v>44499</v>
      </c>
      <c r="G18" s="155"/>
      <c r="H18" s="15">
        <f t="shared" si="0"/>
        <v>44680</v>
      </c>
      <c r="I18" s="16">
        <f t="shared" ca="1" si="2"/>
        <v>110</v>
      </c>
      <c r="J18" s="17" t="str">
        <f t="shared" ca="1" si="1"/>
        <v>NOT DUE</v>
      </c>
      <c r="K18" s="203" t="s">
        <v>4977</v>
      </c>
      <c r="L18" s="125"/>
    </row>
    <row r="19" spans="1:12" ht="29.25" customHeight="1">
      <c r="A19" s="12" t="s">
        <v>4568</v>
      </c>
      <c r="B19" s="223" t="s">
        <v>5050</v>
      </c>
      <c r="C19" s="12" t="s">
        <v>4559</v>
      </c>
      <c r="D19" s="12" t="s">
        <v>3</v>
      </c>
      <c r="E19" s="13">
        <v>41662</v>
      </c>
      <c r="F19" s="13">
        <v>44499</v>
      </c>
      <c r="G19" s="155"/>
      <c r="H19" s="15">
        <f t="shared" si="0"/>
        <v>44680</v>
      </c>
      <c r="I19" s="16">
        <f t="shared" ca="1" si="2"/>
        <v>110</v>
      </c>
      <c r="J19" s="17" t="str">
        <f t="shared" ca="1" si="1"/>
        <v>NOT DUE</v>
      </c>
      <c r="K19" s="202" t="s">
        <v>4978</v>
      </c>
      <c r="L19" s="125"/>
    </row>
    <row r="20" spans="1:12" ht="29.25" customHeight="1">
      <c r="A20" s="12" t="s">
        <v>4569</v>
      </c>
      <c r="B20" s="223" t="s">
        <v>5051</v>
      </c>
      <c r="C20" s="12" t="s">
        <v>4559</v>
      </c>
      <c r="D20" s="12" t="s">
        <v>3</v>
      </c>
      <c r="E20" s="13">
        <v>41662</v>
      </c>
      <c r="F20" s="13">
        <v>44499</v>
      </c>
      <c r="G20" s="155"/>
      <c r="H20" s="15">
        <f t="shared" si="0"/>
        <v>44680</v>
      </c>
      <c r="I20" s="16">
        <f t="shared" ca="1" si="2"/>
        <v>110</v>
      </c>
      <c r="J20" s="17" t="str">
        <f t="shared" ca="1" si="1"/>
        <v>NOT DUE</v>
      </c>
      <c r="K20" s="202" t="s">
        <v>4979</v>
      </c>
      <c r="L20" s="125"/>
    </row>
    <row r="21" spans="1:12" ht="29.25" customHeight="1">
      <c r="A21" s="12" t="s">
        <v>4570</v>
      </c>
      <c r="B21" s="12" t="s">
        <v>4574</v>
      </c>
      <c r="C21" s="12" t="s">
        <v>4559</v>
      </c>
      <c r="D21" s="12" t="s">
        <v>3</v>
      </c>
      <c r="E21" s="13">
        <v>41662</v>
      </c>
      <c r="F21" s="13">
        <v>44499</v>
      </c>
      <c r="G21" s="155"/>
      <c r="H21" s="15">
        <f t="shared" si="0"/>
        <v>44680</v>
      </c>
      <c r="I21" s="16">
        <f t="shared" ca="1" si="2"/>
        <v>110</v>
      </c>
      <c r="J21" s="17" t="str">
        <f t="shared" ca="1" si="1"/>
        <v>NOT DUE</v>
      </c>
      <c r="K21" s="202" t="s">
        <v>4980</v>
      </c>
      <c r="L21" s="125"/>
    </row>
    <row r="22" spans="1:12">
      <c r="C22" s="224"/>
    </row>
    <row r="23" spans="1:12">
      <c r="C23" s="224"/>
    </row>
    <row r="24" spans="1:12">
      <c r="C24" s="224"/>
    </row>
    <row r="25" spans="1:12">
      <c r="B25" s="255" t="s">
        <v>5143</v>
      </c>
      <c r="D25" s="255" t="s">
        <v>5144</v>
      </c>
      <c r="H25" s="255" t="s">
        <v>5145</v>
      </c>
    </row>
    <row r="27" spans="1:12">
      <c r="C27" s="256" t="s">
        <v>5266</v>
      </c>
      <c r="E27" s="380" t="s">
        <v>5304</v>
      </c>
      <c r="F27" s="380"/>
      <c r="G27" s="380"/>
      <c r="I27" s="380" t="s">
        <v>5293</v>
      </c>
      <c r="J27" s="380"/>
      <c r="K27" s="380"/>
    </row>
    <row r="28" spans="1:12">
      <c r="C28" s="254" t="s">
        <v>5146</v>
      </c>
      <c r="E28" s="381" t="s">
        <v>5147</v>
      </c>
      <c r="F28" s="381"/>
      <c r="G28" s="381"/>
      <c r="I28" s="381" t="s">
        <v>5148</v>
      </c>
      <c r="J28" s="381"/>
      <c r="K28" s="381"/>
    </row>
    <row r="29" spans="1:12">
      <c r="I29" s="257"/>
      <c r="J29" s="257"/>
      <c r="K29" s="257"/>
    </row>
  </sheetData>
  <sheetProtection selectLockedCells="1"/>
  <mergeCells count="12">
    <mergeCell ref="A1:B1"/>
    <mergeCell ref="D1:E1"/>
    <mergeCell ref="A2:B2"/>
    <mergeCell ref="D2:E2"/>
    <mergeCell ref="A3:B3"/>
    <mergeCell ref="D3:E3"/>
    <mergeCell ref="E27:G27"/>
    <mergeCell ref="E28:G28"/>
    <mergeCell ref="I27:K27"/>
    <mergeCell ref="I28:K28"/>
    <mergeCell ref="A4:B4"/>
    <mergeCell ref="D4:E4"/>
  </mergeCells>
  <conditionalFormatting sqref="J8:J15 J17:J21">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1:L18"/>
  <sheetViews>
    <sheetView workbookViewId="0">
      <selection activeCell="J15" sqref="J15"/>
    </sheetView>
  </sheetViews>
  <sheetFormatPr defaultRowHeight="15"/>
  <cols>
    <col min="1" max="1" width="9.85546875" customWidth="1"/>
    <col min="2" max="5" width="18.140625" customWidth="1"/>
    <col min="6" max="6" width="11.42578125" customWidth="1"/>
  </cols>
  <sheetData>
    <row r="1" spans="1:12" ht="23.25" customHeight="1">
      <c r="A1" s="416" t="s">
        <v>4411</v>
      </c>
      <c r="B1" s="416"/>
      <c r="C1" s="416"/>
    </row>
    <row r="2" spans="1:12" ht="33" customHeight="1">
      <c r="A2" s="112" t="s">
        <v>4407</v>
      </c>
      <c r="B2" s="112" t="s">
        <v>4412</v>
      </c>
      <c r="C2" s="112" t="s">
        <v>4413</v>
      </c>
      <c r="D2" s="112" t="s">
        <v>2981</v>
      </c>
      <c r="E2" s="112" t="s">
        <v>59</v>
      </c>
    </row>
    <row r="3" spans="1:12" s="39" customFormat="1" ht="33" customHeight="1">
      <c r="A3" s="113">
        <v>1</v>
      </c>
      <c r="B3" s="111" t="s">
        <v>4487</v>
      </c>
      <c r="C3" s="111" t="s">
        <v>5310</v>
      </c>
      <c r="D3" s="13">
        <v>44539</v>
      </c>
      <c r="E3" s="111" t="s">
        <v>4491</v>
      </c>
    </row>
    <row r="4" spans="1:12" s="39" customFormat="1" ht="33" customHeight="1">
      <c r="A4" s="113">
        <v>2</v>
      </c>
      <c r="B4" s="111" t="s">
        <v>4487</v>
      </c>
      <c r="C4" s="111" t="s">
        <v>4516</v>
      </c>
      <c r="D4" s="13">
        <v>43469</v>
      </c>
      <c r="E4" s="111" t="s">
        <v>4491</v>
      </c>
    </row>
    <row r="5" spans="1:12" s="39" customFormat="1" ht="33" customHeight="1">
      <c r="A5" s="113">
        <v>3</v>
      </c>
      <c r="B5" s="111" t="s">
        <v>4487</v>
      </c>
      <c r="C5" s="111" t="s">
        <v>4517</v>
      </c>
      <c r="D5" s="13">
        <v>43469</v>
      </c>
      <c r="E5" s="111" t="s">
        <v>4491</v>
      </c>
    </row>
    <row r="6" spans="1:12" s="39" customFormat="1" ht="33" customHeight="1">
      <c r="A6" s="113">
        <v>4</v>
      </c>
      <c r="B6" s="111" t="s">
        <v>4487</v>
      </c>
      <c r="C6" s="111" t="s">
        <v>4488</v>
      </c>
      <c r="D6" s="13">
        <v>41662</v>
      </c>
      <c r="E6" s="114"/>
    </row>
    <row r="7" spans="1:12" s="39" customFormat="1" ht="33" customHeight="1">
      <c r="A7" s="113">
        <v>5</v>
      </c>
      <c r="B7" s="111" t="s">
        <v>4487</v>
      </c>
      <c r="C7" s="111" t="s">
        <v>4489</v>
      </c>
      <c r="D7" s="13">
        <v>41662</v>
      </c>
      <c r="E7" s="114"/>
    </row>
    <row r="8" spans="1:12" s="39" customFormat="1" ht="33" customHeight="1">
      <c r="A8" s="113">
        <v>6</v>
      </c>
      <c r="B8" s="111" t="s">
        <v>4487</v>
      </c>
      <c r="C8" s="111" t="s">
        <v>4490</v>
      </c>
      <c r="D8" s="13">
        <v>41662</v>
      </c>
      <c r="E8" s="114"/>
      <c r="F8" s="305"/>
    </row>
    <row r="9" spans="1:12" s="39" customFormat="1" ht="33" customHeight="1">
      <c r="A9" s="113" t="s">
        <v>4414</v>
      </c>
      <c r="B9" s="111" t="s">
        <v>4487</v>
      </c>
      <c r="C9" s="150" t="s">
        <v>4515</v>
      </c>
      <c r="D9" s="13"/>
      <c r="E9" s="135" t="s">
        <v>5312</v>
      </c>
      <c r="F9" s="375" t="s">
        <v>5311</v>
      </c>
    </row>
    <row r="10" spans="1:12" s="39" customFormat="1" ht="33" customHeight="1">
      <c r="A10" s="113" t="s">
        <v>4415</v>
      </c>
      <c r="B10" s="111" t="s">
        <v>4487</v>
      </c>
      <c r="C10" s="111" t="s">
        <v>4988</v>
      </c>
      <c r="D10" s="111"/>
      <c r="E10" s="135" t="s">
        <v>4987</v>
      </c>
      <c r="F10" s="211" t="s">
        <v>4990</v>
      </c>
    </row>
    <row r="11" spans="1:12" s="39" customFormat="1" ht="33" customHeight="1">
      <c r="A11" s="113" t="s">
        <v>4985</v>
      </c>
      <c r="B11" s="111" t="s">
        <v>4487</v>
      </c>
      <c r="C11" s="111" t="s">
        <v>4989</v>
      </c>
      <c r="D11" s="111"/>
      <c r="E11" s="135" t="s">
        <v>4987</v>
      </c>
      <c r="F11" s="211" t="s">
        <v>4990</v>
      </c>
    </row>
    <row r="12" spans="1:12" s="39" customFormat="1" ht="33" customHeight="1">
      <c r="A12" s="306" t="s">
        <v>4984</v>
      </c>
      <c r="B12" s="306" t="s">
        <v>4487</v>
      </c>
      <c r="C12" s="306" t="s">
        <v>4986</v>
      </c>
      <c r="D12" s="306"/>
      <c r="E12" s="307" t="s">
        <v>4987</v>
      </c>
      <c r="F12" s="308" t="s">
        <v>4990</v>
      </c>
      <c r="G12" s="417" t="s">
        <v>5207</v>
      </c>
      <c r="H12" s="418"/>
      <c r="I12" s="418"/>
      <c r="J12" s="418"/>
      <c r="K12" s="376"/>
      <c r="L12" s="376"/>
    </row>
    <row r="14" spans="1:12">
      <c r="A14" s="255" t="s">
        <v>5143</v>
      </c>
      <c r="C14" s="255" t="s">
        <v>5144</v>
      </c>
      <c r="G14" s="255" t="s">
        <v>5145</v>
      </c>
    </row>
    <row r="16" spans="1:12">
      <c r="B16" s="256" t="s">
        <v>5262</v>
      </c>
      <c r="D16" s="380" t="s">
        <v>5304</v>
      </c>
      <c r="E16" s="380"/>
      <c r="F16" s="380"/>
      <c r="H16" s="380" t="s">
        <v>5291</v>
      </c>
      <c r="I16" s="380"/>
      <c r="J16" s="380"/>
    </row>
    <row r="17" spans="2:10">
      <c r="B17" s="278" t="s">
        <v>5146</v>
      </c>
      <c r="D17" s="381" t="s">
        <v>5147</v>
      </c>
      <c r="E17" s="381"/>
      <c r="F17" s="381"/>
      <c r="H17" s="381" t="s">
        <v>5148</v>
      </c>
      <c r="I17" s="381"/>
      <c r="J17" s="381"/>
    </row>
    <row r="18" spans="2:10">
      <c r="H18" s="257"/>
      <c r="I18" s="257"/>
      <c r="J18" s="257"/>
    </row>
  </sheetData>
  <mergeCells count="6">
    <mergeCell ref="A1:C1"/>
    <mergeCell ref="D16:F16"/>
    <mergeCell ref="H16:J16"/>
    <mergeCell ref="D17:F17"/>
    <mergeCell ref="H17:J17"/>
    <mergeCell ref="G12:J12"/>
  </mergeCells>
  <pageMargins left="0.7" right="0.7" top="0.75" bottom="0.75" header="0.3" footer="0.3"/>
  <pageSetup paperSize="9" orientation="landscape"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L317"/>
  <sheetViews>
    <sheetView showGridLines="0" view="pageBreakPreview" topLeftCell="A238" zoomScale="85" zoomScaleNormal="70" zoomScaleSheetLayoutView="85" workbookViewId="0">
      <selection activeCell="E49" sqref="E49:E59"/>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 min="12" max="12" width="6.7109375" customWidth="1"/>
  </cols>
  <sheetData>
    <row r="2" spans="1:12" ht="26.25">
      <c r="A2" s="438" t="s">
        <v>4442</v>
      </c>
      <c r="B2" s="438"/>
      <c r="C2" s="438"/>
      <c r="D2" s="438"/>
      <c r="E2" s="438"/>
      <c r="F2" s="438"/>
      <c r="G2" s="438"/>
      <c r="H2" s="438"/>
      <c r="I2" s="438"/>
      <c r="J2" s="438"/>
      <c r="K2" s="438"/>
      <c r="L2" s="438"/>
    </row>
    <row r="3" spans="1:12" ht="13.9" customHeight="1">
      <c r="A3" s="326"/>
    </row>
    <row r="4" spans="1:12" ht="15.75">
      <c r="A4" s="327" t="s">
        <v>5275</v>
      </c>
    </row>
    <row r="21" spans="1:12" ht="15.75">
      <c r="A21" s="327" t="s">
        <v>5276</v>
      </c>
    </row>
    <row r="22" spans="1:12" ht="46.9" customHeight="1">
      <c r="B22" s="439"/>
      <c r="C22" s="440"/>
      <c r="D22" s="440"/>
      <c r="E22" s="440"/>
      <c r="F22" s="440"/>
      <c r="G22" s="441"/>
    </row>
    <row r="24" spans="1:12" ht="30.75" customHeight="1">
      <c r="A24" t="s">
        <v>4443</v>
      </c>
    </row>
    <row r="25" spans="1:12" ht="6" customHeight="1" thickBot="1"/>
    <row r="26" spans="1:12" ht="36" customHeight="1" thickBot="1">
      <c r="A26" s="116" t="s">
        <v>4418</v>
      </c>
      <c r="B26" s="328" t="s">
        <v>4420</v>
      </c>
      <c r="C26" s="328" t="s">
        <v>4419</v>
      </c>
      <c r="D26" s="329" t="s">
        <v>4441</v>
      </c>
      <c r="E26" s="328" t="s">
        <v>5277</v>
      </c>
      <c r="F26" s="442" t="s">
        <v>5278</v>
      </c>
      <c r="G26" s="442"/>
      <c r="H26" s="442" t="s">
        <v>5279</v>
      </c>
      <c r="I26" s="442"/>
      <c r="J26" s="442"/>
      <c r="K26" s="442"/>
      <c r="L26" s="443"/>
    </row>
    <row r="27" spans="1:12" ht="15" customHeight="1">
      <c r="A27" s="419">
        <v>1</v>
      </c>
      <c r="B27" s="332" t="s">
        <v>4430</v>
      </c>
      <c r="C27" s="332" t="s">
        <v>4431</v>
      </c>
      <c r="D27" s="333">
        <v>19448</v>
      </c>
      <c r="E27" s="429"/>
      <c r="F27" s="429"/>
      <c r="G27" s="429"/>
      <c r="H27" s="362"/>
      <c r="I27" s="363"/>
      <c r="J27" s="353"/>
      <c r="K27" s="353"/>
      <c r="L27" s="354"/>
    </row>
    <row r="28" spans="1:12" ht="15" customHeight="1">
      <c r="A28" s="420"/>
      <c r="B28" s="334" t="s">
        <v>4438</v>
      </c>
      <c r="C28" s="334" t="s">
        <v>4439</v>
      </c>
      <c r="D28" s="335">
        <v>19448</v>
      </c>
      <c r="E28" s="430"/>
      <c r="F28" s="430"/>
      <c r="G28" s="430"/>
      <c r="H28" s="364"/>
      <c r="I28" s="365"/>
      <c r="J28" s="351"/>
      <c r="K28" s="351"/>
      <c r="L28" s="352"/>
    </row>
    <row r="29" spans="1:12" ht="15" customHeight="1">
      <c r="A29" s="420"/>
      <c r="B29" s="334" t="s">
        <v>4421</v>
      </c>
      <c r="C29" s="336" t="s">
        <v>4444</v>
      </c>
      <c r="D29" s="335">
        <v>19448</v>
      </c>
      <c r="E29" s="430"/>
      <c r="F29" s="430"/>
      <c r="G29" s="430"/>
      <c r="H29" s="366" t="s">
        <v>5196</v>
      </c>
      <c r="I29" s="367"/>
      <c r="J29" s="355"/>
      <c r="K29" s="355"/>
      <c r="L29" s="356"/>
    </row>
    <row r="30" spans="1:12" ht="15" customHeight="1">
      <c r="A30" s="420"/>
      <c r="B30" s="334" t="s">
        <v>4422</v>
      </c>
      <c r="C30" s="334" t="s">
        <v>4426</v>
      </c>
      <c r="D30" s="337">
        <v>0</v>
      </c>
      <c r="E30" s="430"/>
      <c r="F30" s="430"/>
      <c r="G30" s="430"/>
      <c r="H30" s="366" t="s">
        <v>5194</v>
      </c>
      <c r="I30" s="367"/>
      <c r="J30" s="355"/>
      <c r="K30" s="355"/>
      <c r="L30" s="356"/>
    </row>
    <row r="31" spans="1:12" ht="15" customHeight="1">
      <c r="A31" s="420"/>
      <c r="B31" s="334" t="s">
        <v>4423</v>
      </c>
      <c r="C31" s="334" t="s">
        <v>4427</v>
      </c>
      <c r="D31" s="337">
        <v>0</v>
      </c>
      <c r="E31" s="430"/>
      <c r="F31" s="430"/>
      <c r="G31" s="430"/>
      <c r="H31" s="364" t="s">
        <v>4491</v>
      </c>
      <c r="I31" s="365"/>
      <c r="J31" s="355"/>
      <c r="K31" s="355"/>
      <c r="L31" s="356"/>
    </row>
    <row r="32" spans="1:12" ht="15" customHeight="1">
      <c r="A32" s="420"/>
      <c r="B32" s="334" t="s">
        <v>4424</v>
      </c>
      <c r="C32" s="334" t="s">
        <v>4428</v>
      </c>
      <c r="D32" s="337">
        <v>0</v>
      </c>
      <c r="E32" s="430"/>
      <c r="F32" s="430"/>
      <c r="G32" s="430"/>
      <c r="H32" s="364" t="s">
        <v>4491</v>
      </c>
      <c r="I32" s="365"/>
      <c r="J32" s="355"/>
      <c r="K32" s="355"/>
      <c r="L32" s="356"/>
    </row>
    <row r="33" spans="1:12" ht="15" customHeight="1">
      <c r="A33" s="420"/>
      <c r="B33" s="334" t="s">
        <v>4425</v>
      </c>
      <c r="C33" s="334" t="s">
        <v>4429</v>
      </c>
      <c r="D33" s="337">
        <v>0</v>
      </c>
      <c r="E33" s="430"/>
      <c r="F33" s="430"/>
      <c r="G33" s="430"/>
      <c r="H33" s="364" t="s">
        <v>4491</v>
      </c>
      <c r="I33" s="365"/>
      <c r="J33" s="355"/>
      <c r="K33" s="355"/>
      <c r="L33" s="356"/>
    </row>
    <row r="34" spans="1:12" ht="15" customHeight="1">
      <c r="A34" s="420"/>
      <c r="B34" s="334" t="s">
        <v>4432</v>
      </c>
      <c r="C34" s="334" t="s">
        <v>4433</v>
      </c>
      <c r="D34" s="335">
        <v>19448</v>
      </c>
      <c r="E34" s="430"/>
      <c r="F34" s="430"/>
      <c r="G34" s="430"/>
      <c r="H34" s="364"/>
      <c r="I34" s="365"/>
      <c r="J34" s="355"/>
      <c r="K34" s="355"/>
      <c r="L34" s="356"/>
    </row>
    <row r="35" spans="1:12" ht="15" customHeight="1">
      <c r="A35" s="420"/>
      <c r="B35" s="334" t="s">
        <v>4434</v>
      </c>
      <c r="C35" s="334" t="s">
        <v>4435</v>
      </c>
      <c r="D35" s="337">
        <v>0</v>
      </c>
      <c r="E35" s="430"/>
      <c r="F35" s="430"/>
      <c r="G35" s="430"/>
      <c r="H35" s="364" t="s">
        <v>4491</v>
      </c>
      <c r="I35" s="365"/>
      <c r="J35" s="355"/>
      <c r="K35" s="355"/>
      <c r="L35" s="356"/>
    </row>
    <row r="36" spans="1:12" ht="15" customHeight="1">
      <c r="A36" s="420"/>
      <c r="B36" s="334" t="s">
        <v>4436</v>
      </c>
      <c r="C36" s="334" t="s">
        <v>4437</v>
      </c>
      <c r="D36" s="335">
        <v>19448</v>
      </c>
      <c r="E36" s="430"/>
      <c r="F36" s="430"/>
      <c r="G36" s="430"/>
      <c r="H36" s="364" t="s">
        <v>5197</v>
      </c>
      <c r="I36" s="365"/>
      <c r="J36" s="351"/>
      <c r="K36" s="351"/>
      <c r="L36" s="352"/>
    </row>
    <row r="37" spans="1:12" ht="15" customHeight="1" thickBot="1">
      <c r="A37" s="421"/>
      <c r="B37" s="338" t="s">
        <v>4440</v>
      </c>
      <c r="C37" s="338" t="s">
        <v>4429</v>
      </c>
      <c r="D37" s="339">
        <v>19448</v>
      </c>
      <c r="E37" s="431"/>
      <c r="F37" s="431"/>
      <c r="G37" s="431"/>
      <c r="H37" s="368" t="s">
        <v>5195</v>
      </c>
      <c r="I37" s="369"/>
      <c r="J37" s="346"/>
      <c r="K37" s="346"/>
      <c r="L37" s="347"/>
    </row>
    <row r="38" spans="1:12" ht="15" customHeight="1">
      <c r="A38" s="419">
        <v>2</v>
      </c>
      <c r="B38" s="332" t="s">
        <v>4430</v>
      </c>
      <c r="C38" s="332" t="s">
        <v>4431</v>
      </c>
      <c r="D38" s="340">
        <v>15742</v>
      </c>
      <c r="E38" s="422"/>
      <c r="F38" s="422"/>
      <c r="G38" s="422"/>
      <c r="H38" s="362"/>
      <c r="I38" s="363"/>
      <c r="J38" s="353"/>
      <c r="K38" s="353"/>
      <c r="L38" s="354"/>
    </row>
    <row r="39" spans="1:12" ht="15" customHeight="1">
      <c r="A39" s="420"/>
      <c r="B39" s="334" t="s">
        <v>4438</v>
      </c>
      <c r="C39" s="334" t="s">
        <v>4439</v>
      </c>
      <c r="D39" s="337">
        <v>15742</v>
      </c>
      <c r="E39" s="423"/>
      <c r="F39" s="423"/>
      <c r="G39" s="423"/>
      <c r="H39" s="364"/>
      <c r="I39" s="365"/>
      <c r="J39" s="351"/>
      <c r="K39" s="351"/>
      <c r="L39" s="352"/>
    </row>
    <row r="40" spans="1:12" ht="15" customHeight="1">
      <c r="A40" s="420"/>
      <c r="B40" s="334" t="s">
        <v>4421</v>
      </c>
      <c r="C40" s="336" t="s">
        <v>4444</v>
      </c>
      <c r="D40" s="337">
        <v>15742</v>
      </c>
      <c r="E40" s="423"/>
      <c r="F40" s="423"/>
      <c r="G40" s="423"/>
      <c r="H40" s="364"/>
      <c r="I40" s="365"/>
      <c r="J40" s="355"/>
      <c r="K40" s="355"/>
      <c r="L40" s="356"/>
    </row>
    <row r="41" spans="1:12" ht="15" customHeight="1">
      <c r="A41" s="420"/>
      <c r="B41" s="334" t="s">
        <v>4422</v>
      </c>
      <c r="C41" s="334" t="s">
        <v>4426</v>
      </c>
      <c r="D41" s="337">
        <v>15742</v>
      </c>
      <c r="E41" s="423"/>
      <c r="F41" s="423"/>
      <c r="G41" s="423"/>
      <c r="H41" s="364"/>
      <c r="I41" s="365"/>
      <c r="J41" s="355"/>
      <c r="K41" s="355"/>
      <c r="L41" s="356"/>
    </row>
    <row r="42" spans="1:12" ht="15" customHeight="1">
      <c r="A42" s="420"/>
      <c r="B42" s="334" t="s">
        <v>4423</v>
      </c>
      <c r="C42" s="334" t="s">
        <v>4427</v>
      </c>
      <c r="D42" s="337">
        <v>15742</v>
      </c>
      <c r="E42" s="423"/>
      <c r="F42" s="423"/>
      <c r="G42" s="423"/>
      <c r="H42" s="364"/>
      <c r="I42" s="365"/>
      <c r="J42" s="355"/>
      <c r="K42" s="355"/>
      <c r="L42" s="356"/>
    </row>
    <row r="43" spans="1:12" ht="15" customHeight="1">
      <c r="A43" s="420"/>
      <c r="B43" s="334" t="s">
        <v>4424</v>
      </c>
      <c r="C43" s="334" t="s">
        <v>4428</v>
      </c>
      <c r="D43" s="337">
        <v>15742</v>
      </c>
      <c r="E43" s="423"/>
      <c r="F43" s="423"/>
      <c r="G43" s="423"/>
      <c r="H43" s="364"/>
      <c r="I43" s="365"/>
      <c r="J43" s="355"/>
      <c r="K43" s="355"/>
      <c r="L43" s="356"/>
    </row>
    <row r="44" spans="1:12" ht="15" customHeight="1">
      <c r="A44" s="420"/>
      <c r="B44" s="334" t="s">
        <v>4425</v>
      </c>
      <c r="C44" s="334" t="s">
        <v>4429</v>
      </c>
      <c r="D44" s="337">
        <v>15742</v>
      </c>
      <c r="E44" s="423"/>
      <c r="F44" s="423"/>
      <c r="G44" s="423"/>
      <c r="H44" s="364"/>
      <c r="I44" s="365"/>
      <c r="J44" s="355"/>
      <c r="K44" s="355"/>
      <c r="L44" s="356"/>
    </row>
    <row r="45" spans="1:12" ht="15" customHeight="1">
      <c r="A45" s="420"/>
      <c r="B45" s="334" t="s">
        <v>4432</v>
      </c>
      <c r="C45" s="334" t="s">
        <v>4433</v>
      </c>
      <c r="D45" s="337">
        <v>15742</v>
      </c>
      <c r="E45" s="423"/>
      <c r="F45" s="423"/>
      <c r="G45" s="423"/>
      <c r="H45" s="364"/>
      <c r="I45" s="365"/>
      <c r="J45" s="355"/>
      <c r="K45" s="355"/>
      <c r="L45" s="356"/>
    </row>
    <row r="46" spans="1:12" ht="15" customHeight="1">
      <c r="A46" s="420"/>
      <c r="B46" s="334" t="s">
        <v>4434</v>
      </c>
      <c r="C46" s="334" t="s">
        <v>4435</v>
      </c>
      <c r="D46" s="337">
        <v>15742</v>
      </c>
      <c r="E46" s="423"/>
      <c r="F46" s="423"/>
      <c r="G46" s="423"/>
      <c r="H46" s="364"/>
      <c r="I46" s="365"/>
      <c r="J46" s="355"/>
      <c r="K46" s="355"/>
      <c r="L46" s="356"/>
    </row>
    <row r="47" spans="1:12" ht="15" customHeight="1">
      <c r="A47" s="420"/>
      <c r="B47" s="334" t="s">
        <v>4436</v>
      </c>
      <c r="C47" s="334" t="s">
        <v>4437</v>
      </c>
      <c r="D47" s="337">
        <v>15742</v>
      </c>
      <c r="E47" s="423"/>
      <c r="F47" s="423"/>
      <c r="G47" s="423"/>
      <c r="H47" s="364"/>
      <c r="I47" s="365"/>
      <c r="J47" s="351"/>
      <c r="K47" s="351"/>
      <c r="L47" s="352"/>
    </row>
    <row r="48" spans="1:12" ht="15" customHeight="1" thickBot="1">
      <c r="A48" s="421"/>
      <c r="B48" s="338" t="s">
        <v>4440</v>
      </c>
      <c r="C48" s="338" t="s">
        <v>4429</v>
      </c>
      <c r="D48" s="335">
        <v>15742</v>
      </c>
      <c r="E48" s="424"/>
      <c r="F48" s="424"/>
      <c r="G48" s="424"/>
      <c r="H48" s="368"/>
      <c r="I48" s="369"/>
      <c r="J48" s="346"/>
      <c r="K48" s="346"/>
      <c r="L48" s="347"/>
    </row>
    <row r="49" spans="1:12" ht="15" customHeight="1" thickBot="1">
      <c r="A49" s="419">
        <v>3</v>
      </c>
      <c r="B49" s="332" t="s">
        <v>4430</v>
      </c>
      <c r="C49" s="332" t="s">
        <v>4431</v>
      </c>
      <c r="D49" s="344">
        <v>19180</v>
      </c>
      <c r="E49" s="432" t="s">
        <v>5318</v>
      </c>
      <c r="F49" s="429">
        <v>44046</v>
      </c>
      <c r="G49" s="429"/>
      <c r="H49" s="349"/>
      <c r="I49" s="363"/>
      <c r="J49" s="353"/>
      <c r="K49" s="353"/>
      <c r="L49" s="354"/>
    </row>
    <row r="50" spans="1:12" ht="15" customHeight="1">
      <c r="A50" s="420"/>
      <c r="B50" s="334" t="s">
        <v>4438</v>
      </c>
      <c r="C50" s="334" t="s">
        <v>4439</v>
      </c>
      <c r="D50" s="344">
        <v>19180</v>
      </c>
      <c r="E50" s="433"/>
      <c r="F50" s="430"/>
      <c r="G50" s="430"/>
      <c r="H50" s="348"/>
      <c r="I50" s="365"/>
      <c r="J50" s="351"/>
      <c r="K50" s="351"/>
      <c r="L50" s="352"/>
    </row>
    <row r="51" spans="1:12" ht="15" customHeight="1">
      <c r="A51" s="420"/>
      <c r="B51" s="334" t="s">
        <v>4421</v>
      </c>
      <c r="C51" s="336" t="s">
        <v>4444</v>
      </c>
      <c r="D51" s="337">
        <v>7180</v>
      </c>
      <c r="E51" s="433"/>
      <c r="F51" s="430"/>
      <c r="G51" s="430"/>
      <c r="H51" s="117" t="s">
        <v>5096</v>
      </c>
      <c r="I51" s="365"/>
      <c r="J51" s="355"/>
      <c r="K51" s="355"/>
      <c r="L51" s="356"/>
    </row>
    <row r="52" spans="1:12" ht="15" customHeight="1">
      <c r="A52" s="420"/>
      <c r="B52" s="334" t="s">
        <v>4422</v>
      </c>
      <c r="C52" s="334" t="s">
        <v>4426</v>
      </c>
      <c r="D52" s="337">
        <v>7180</v>
      </c>
      <c r="E52" s="433"/>
      <c r="F52" s="430"/>
      <c r="G52" s="430"/>
      <c r="H52" s="117" t="s">
        <v>5097</v>
      </c>
      <c r="I52" s="365"/>
      <c r="J52" s="355"/>
      <c r="K52" s="355"/>
      <c r="L52" s="356"/>
    </row>
    <row r="53" spans="1:12" ht="15" customHeight="1">
      <c r="A53" s="420"/>
      <c r="B53" s="334" t="s">
        <v>4423</v>
      </c>
      <c r="C53" s="334" t="s">
        <v>4427</v>
      </c>
      <c r="D53" s="337">
        <v>7180</v>
      </c>
      <c r="E53" s="433"/>
      <c r="F53" s="430"/>
      <c r="G53" s="430"/>
      <c r="H53" s="348"/>
      <c r="I53" s="365"/>
      <c r="J53" s="355"/>
      <c r="K53" s="355"/>
      <c r="L53" s="356"/>
    </row>
    <row r="54" spans="1:12" ht="15" customHeight="1">
      <c r="A54" s="420"/>
      <c r="B54" s="334" t="s">
        <v>4424</v>
      </c>
      <c r="C54" s="334" t="s">
        <v>4428</v>
      </c>
      <c r="D54" s="337">
        <v>7180</v>
      </c>
      <c r="E54" s="433"/>
      <c r="F54" s="430"/>
      <c r="G54" s="430"/>
      <c r="H54" s="348"/>
      <c r="I54" s="365"/>
      <c r="J54" s="355"/>
      <c r="K54" s="355"/>
      <c r="L54" s="356"/>
    </row>
    <row r="55" spans="1:12" ht="15" customHeight="1">
      <c r="A55" s="420"/>
      <c r="B55" s="334" t="s">
        <v>4425</v>
      </c>
      <c r="C55" s="334" t="s">
        <v>4429</v>
      </c>
      <c r="D55" s="337">
        <v>7180</v>
      </c>
      <c r="E55" s="433"/>
      <c r="F55" s="430"/>
      <c r="G55" s="430"/>
      <c r="H55" s="348"/>
      <c r="I55" s="365"/>
      <c r="J55" s="355"/>
      <c r="K55" s="355"/>
      <c r="L55" s="356"/>
    </row>
    <row r="56" spans="1:12" ht="15" customHeight="1">
      <c r="A56" s="420"/>
      <c r="B56" s="334" t="s">
        <v>4432</v>
      </c>
      <c r="C56" s="334" t="s">
        <v>4433</v>
      </c>
      <c r="D56" s="337">
        <v>7180</v>
      </c>
      <c r="E56" s="433"/>
      <c r="F56" s="430"/>
      <c r="G56" s="430"/>
      <c r="H56" s="348"/>
      <c r="I56" s="365"/>
      <c r="J56" s="355"/>
      <c r="K56" s="355"/>
      <c r="L56" s="356"/>
    </row>
    <row r="57" spans="1:12" ht="15" customHeight="1">
      <c r="A57" s="420"/>
      <c r="B57" s="334" t="s">
        <v>4434</v>
      </c>
      <c r="C57" s="334" t="s">
        <v>4435</v>
      </c>
      <c r="D57" s="337">
        <v>7180</v>
      </c>
      <c r="E57" s="433"/>
      <c r="F57" s="430"/>
      <c r="G57" s="430"/>
      <c r="H57" s="348" t="s">
        <v>4491</v>
      </c>
      <c r="I57" s="365"/>
      <c r="J57" s="355"/>
      <c r="K57" s="355"/>
      <c r="L57" s="356"/>
    </row>
    <row r="58" spans="1:12" ht="15" customHeight="1">
      <c r="A58" s="420"/>
      <c r="B58" s="334" t="s">
        <v>4436</v>
      </c>
      <c r="C58" s="334" t="s">
        <v>4437</v>
      </c>
      <c r="D58" s="337">
        <v>7180</v>
      </c>
      <c r="E58" s="433"/>
      <c r="F58" s="430"/>
      <c r="G58" s="430"/>
      <c r="H58" s="348" t="s">
        <v>4491</v>
      </c>
      <c r="I58" s="365"/>
      <c r="J58" s="351"/>
      <c r="K58" s="351"/>
      <c r="L58" s="352"/>
    </row>
    <row r="59" spans="1:12" ht="15" customHeight="1" thickBot="1">
      <c r="A59" s="421"/>
      <c r="B59" s="338" t="s">
        <v>4440</v>
      </c>
      <c r="C59" s="338" t="s">
        <v>4429</v>
      </c>
      <c r="D59" s="337">
        <v>7180</v>
      </c>
      <c r="E59" s="434"/>
      <c r="F59" s="431"/>
      <c r="G59" s="431"/>
      <c r="H59" s="350" t="s">
        <v>4491</v>
      </c>
      <c r="I59" s="369"/>
      <c r="J59" s="346"/>
      <c r="K59" s="346"/>
      <c r="L59" s="347"/>
    </row>
    <row r="60" spans="1:12" ht="18.75">
      <c r="A60" s="419">
        <v>4</v>
      </c>
      <c r="B60" s="332" t="s">
        <v>4430</v>
      </c>
      <c r="C60" s="332" t="s">
        <v>4431</v>
      </c>
      <c r="D60" s="340">
        <v>7209</v>
      </c>
      <c r="E60" s="429" t="s">
        <v>5289</v>
      </c>
      <c r="F60" s="429">
        <v>41132</v>
      </c>
      <c r="G60" s="429"/>
      <c r="H60" s="349"/>
      <c r="I60" s="363"/>
      <c r="J60" s="353"/>
      <c r="K60" s="353"/>
      <c r="L60" s="354"/>
    </row>
    <row r="61" spans="1:12" ht="18.75">
      <c r="A61" s="420"/>
      <c r="B61" s="334" t="s">
        <v>4438</v>
      </c>
      <c r="C61" s="334" t="s">
        <v>4439</v>
      </c>
      <c r="D61" s="340">
        <v>7209</v>
      </c>
      <c r="E61" s="430"/>
      <c r="F61" s="430"/>
      <c r="G61" s="430"/>
      <c r="H61" s="348"/>
      <c r="I61" s="365"/>
      <c r="J61" s="351"/>
      <c r="K61" s="351"/>
      <c r="L61" s="352"/>
    </row>
    <row r="62" spans="1:12" ht="18.75">
      <c r="A62" s="420"/>
      <c r="B62" s="330" t="s">
        <v>4421</v>
      </c>
      <c r="C62" s="331" t="s">
        <v>4444</v>
      </c>
      <c r="D62" s="340">
        <v>0</v>
      </c>
      <c r="E62" s="430"/>
      <c r="F62" s="430"/>
      <c r="G62" s="430"/>
      <c r="H62" s="117" t="s">
        <v>5234</v>
      </c>
      <c r="I62" s="365"/>
      <c r="J62" s="355"/>
      <c r="K62" s="355"/>
      <c r="L62" s="356"/>
    </row>
    <row r="63" spans="1:12" ht="18.75">
      <c r="A63" s="420"/>
      <c r="B63" s="334" t="s">
        <v>4422</v>
      </c>
      <c r="C63" s="334" t="s">
        <v>4426</v>
      </c>
      <c r="D63" s="340">
        <v>7209</v>
      </c>
      <c r="E63" s="430"/>
      <c r="F63" s="430"/>
      <c r="G63" s="430"/>
      <c r="H63" s="117" t="s">
        <v>5098</v>
      </c>
      <c r="I63" s="365"/>
      <c r="J63" s="355"/>
      <c r="K63" s="355"/>
      <c r="L63" s="356"/>
    </row>
    <row r="64" spans="1:12" ht="18.75">
      <c r="A64" s="420"/>
      <c r="B64" s="334" t="s">
        <v>4423</v>
      </c>
      <c r="C64" s="334" t="s">
        <v>4427</v>
      </c>
      <c r="D64" s="340">
        <v>7209</v>
      </c>
      <c r="E64" s="430"/>
      <c r="F64" s="430"/>
      <c r="G64" s="430"/>
      <c r="H64" s="348"/>
      <c r="I64" s="365"/>
      <c r="J64" s="355"/>
      <c r="K64" s="355"/>
      <c r="L64" s="356"/>
    </row>
    <row r="65" spans="1:12" ht="18.75">
      <c r="A65" s="420"/>
      <c r="B65" s="334" t="s">
        <v>4424</v>
      </c>
      <c r="C65" s="334" t="s">
        <v>4428</v>
      </c>
      <c r="D65" s="340">
        <v>7209</v>
      </c>
      <c r="E65" s="430"/>
      <c r="F65" s="430"/>
      <c r="G65" s="430"/>
      <c r="H65" s="348"/>
      <c r="I65" s="365"/>
      <c r="J65" s="355"/>
      <c r="K65" s="355"/>
      <c r="L65" s="356"/>
    </row>
    <row r="66" spans="1:12" ht="18.75">
      <c r="A66" s="420"/>
      <c r="B66" s="334" t="s">
        <v>4425</v>
      </c>
      <c r="C66" s="334" t="s">
        <v>4429</v>
      </c>
      <c r="D66" s="340">
        <v>7209</v>
      </c>
      <c r="E66" s="430"/>
      <c r="F66" s="430"/>
      <c r="G66" s="430"/>
      <c r="H66" s="348"/>
      <c r="I66" s="365"/>
      <c r="J66" s="355"/>
      <c r="K66" s="355"/>
      <c r="L66" s="356"/>
    </row>
    <row r="67" spans="1:12" ht="18.75">
      <c r="A67" s="420"/>
      <c r="B67" s="334" t="s">
        <v>4432</v>
      </c>
      <c r="C67" s="334" t="s">
        <v>4433</v>
      </c>
      <c r="D67" s="340">
        <v>7209</v>
      </c>
      <c r="E67" s="430"/>
      <c r="F67" s="430"/>
      <c r="G67" s="430"/>
      <c r="H67" s="348"/>
      <c r="I67" s="365"/>
      <c r="J67" s="355"/>
      <c r="K67" s="355"/>
      <c r="L67" s="356"/>
    </row>
    <row r="68" spans="1:12" ht="18.75">
      <c r="A68" s="420"/>
      <c r="B68" s="334" t="s">
        <v>4434</v>
      </c>
      <c r="C68" s="334" t="s">
        <v>4435</v>
      </c>
      <c r="D68" s="340">
        <v>7209</v>
      </c>
      <c r="E68" s="430"/>
      <c r="F68" s="430"/>
      <c r="G68" s="430"/>
      <c r="H68" s="348"/>
      <c r="I68" s="365"/>
      <c r="J68" s="355"/>
      <c r="K68" s="355"/>
      <c r="L68" s="356"/>
    </row>
    <row r="69" spans="1:12" ht="18.75">
      <c r="A69" s="420"/>
      <c r="B69" s="334" t="s">
        <v>4436</v>
      </c>
      <c r="C69" s="334" t="s">
        <v>4437</v>
      </c>
      <c r="D69" s="340">
        <v>0</v>
      </c>
      <c r="E69" s="430"/>
      <c r="F69" s="430"/>
      <c r="G69" s="430"/>
      <c r="H69" s="117" t="s">
        <v>5233</v>
      </c>
      <c r="I69" s="365"/>
      <c r="J69" s="351"/>
      <c r="K69" s="351"/>
      <c r="L69" s="352"/>
    </row>
    <row r="70" spans="1:12" ht="19.5" thickBot="1">
      <c r="A70" s="421"/>
      <c r="B70" s="338" t="s">
        <v>4440</v>
      </c>
      <c r="C70" s="338" t="s">
        <v>4429</v>
      </c>
      <c r="D70" s="337">
        <v>0</v>
      </c>
      <c r="E70" s="431"/>
      <c r="F70" s="431"/>
      <c r="G70" s="431"/>
      <c r="H70" s="350"/>
      <c r="I70" s="369"/>
      <c r="J70" s="346"/>
      <c r="K70" s="346"/>
      <c r="L70" s="347"/>
    </row>
    <row r="71" spans="1:12" ht="18.75">
      <c r="A71" s="419">
        <v>5</v>
      </c>
      <c r="B71" s="332" t="s">
        <v>4430</v>
      </c>
      <c r="C71" s="332" t="s">
        <v>4431</v>
      </c>
      <c r="D71" s="344">
        <v>17622</v>
      </c>
      <c r="E71" s="422"/>
      <c r="F71" s="422"/>
      <c r="G71" s="422"/>
      <c r="H71" s="349"/>
      <c r="I71" s="363"/>
      <c r="J71" s="353"/>
      <c r="K71" s="353"/>
      <c r="L71" s="354"/>
    </row>
    <row r="72" spans="1:12" ht="18.75">
      <c r="A72" s="420"/>
      <c r="B72" s="334" t="s">
        <v>4438</v>
      </c>
      <c r="C72" s="334" t="s">
        <v>4439</v>
      </c>
      <c r="D72" s="337">
        <v>17622</v>
      </c>
      <c r="E72" s="423"/>
      <c r="F72" s="423"/>
      <c r="G72" s="423"/>
      <c r="H72" s="348"/>
      <c r="I72" s="365"/>
      <c r="J72" s="351"/>
      <c r="K72" s="351"/>
      <c r="L72" s="352"/>
    </row>
    <row r="73" spans="1:12" ht="37.5">
      <c r="A73" s="420"/>
      <c r="B73" s="334" t="s">
        <v>4421</v>
      </c>
      <c r="C73" s="336" t="s">
        <v>4444</v>
      </c>
      <c r="D73" s="337">
        <v>17622</v>
      </c>
      <c r="E73" s="423"/>
      <c r="F73" s="423"/>
      <c r="G73" s="423"/>
      <c r="H73" s="117" t="s">
        <v>5117</v>
      </c>
      <c r="I73" s="365"/>
      <c r="J73" s="355"/>
      <c r="K73" s="355"/>
      <c r="L73" s="356"/>
    </row>
    <row r="74" spans="1:12" ht="18.75">
      <c r="A74" s="420"/>
      <c r="B74" s="334" t="s">
        <v>4422</v>
      </c>
      <c r="C74" s="334" t="s">
        <v>4426</v>
      </c>
      <c r="D74" s="337">
        <v>17622</v>
      </c>
      <c r="E74" s="423"/>
      <c r="F74" s="423"/>
      <c r="G74" s="423"/>
      <c r="H74" s="348"/>
      <c r="I74" s="365"/>
      <c r="J74" s="355"/>
      <c r="K74" s="355"/>
      <c r="L74" s="356"/>
    </row>
    <row r="75" spans="1:12" ht="18.75">
      <c r="A75" s="420"/>
      <c r="B75" s="334" t="s">
        <v>4423</v>
      </c>
      <c r="C75" s="334" t="s">
        <v>4427</v>
      </c>
      <c r="D75" s="337">
        <v>17622</v>
      </c>
      <c r="E75" s="423"/>
      <c r="F75" s="423"/>
      <c r="G75" s="423"/>
      <c r="H75" s="348"/>
      <c r="I75" s="365"/>
      <c r="J75" s="355"/>
      <c r="K75" s="355"/>
      <c r="L75" s="356"/>
    </row>
    <row r="76" spans="1:12" ht="18.75">
      <c r="A76" s="420"/>
      <c r="B76" s="334" t="s">
        <v>4424</v>
      </c>
      <c r="C76" s="334" t="s">
        <v>4428</v>
      </c>
      <c r="D76" s="337">
        <v>17622</v>
      </c>
      <c r="E76" s="423"/>
      <c r="F76" s="423"/>
      <c r="G76" s="423"/>
      <c r="H76" s="348"/>
      <c r="I76" s="365"/>
      <c r="J76" s="355"/>
      <c r="K76" s="355"/>
      <c r="L76" s="356"/>
    </row>
    <row r="77" spans="1:12" ht="18.75">
      <c r="A77" s="420"/>
      <c r="B77" s="334" t="s">
        <v>4425</v>
      </c>
      <c r="C77" s="334" t="s">
        <v>4429</v>
      </c>
      <c r="D77" s="337">
        <v>17622</v>
      </c>
      <c r="E77" s="423"/>
      <c r="F77" s="423"/>
      <c r="G77" s="423"/>
      <c r="H77" s="348"/>
      <c r="I77" s="365"/>
      <c r="J77" s="355"/>
      <c r="K77" s="355"/>
      <c r="L77" s="356"/>
    </row>
    <row r="78" spans="1:12" ht="18.75">
      <c r="A78" s="420"/>
      <c r="B78" s="334" t="s">
        <v>4432</v>
      </c>
      <c r="C78" s="334" t="s">
        <v>4433</v>
      </c>
      <c r="D78" s="337">
        <v>17622</v>
      </c>
      <c r="E78" s="423"/>
      <c r="F78" s="423"/>
      <c r="G78" s="423"/>
      <c r="H78" s="348"/>
      <c r="I78" s="365"/>
      <c r="J78" s="355"/>
      <c r="K78" s="355"/>
      <c r="L78" s="356"/>
    </row>
    <row r="79" spans="1:12" ht="18.75">
      <c r="A79" s="420"/>
      <c r="B79" s="334" t="s">
        <v>4434</v>
      </c>
      <c r="C79" s="334" t="s">
        <v>4435</v>
      </c>
      <c r="D79" s="337">
        <v>17622</v>
      </c>
      <c r="E79" s="423"/>
      <c r="F79" s="423"/>
      <c r="G79" s="423"/>
      <c r="H79" s="348"/>
      <c r="I79" s="365"/>
      <c r="J79" s="355"/>
      <c r="K79" s="355"/>
      <c r="L79" s="356"/>
    </row>
    <row r="80" spans="1:12" ht="18.75">
      <c r="A80" s="420"/>
      <c r="B80" s="334" t="s">
        <v>4436</v>
      </c>
      <c r="C80" s="334" t="s">
        <v>4437</v>
      </c>
      <c r="D80" s="337">
        <v>17622</v>
      </c>
      <c r="E80" s="423"/>
      <c r="F80" s="423"/>
      <c r="G80" s="423"/>
      <c r="H80" s="117" t="s">
        <v>5118</v>
      </c>
      <c r="I80" s="365"/>
      <c r="J80" s="351"/>
      <c r="K80" s="351"/>
      <c r="L80" s="352"/>
    </row>
    <row r="81" spans="1:12" ht="19.5" thickBot="1">
      <c r="A81" s="421"/>
      <c r="B81" s="338" t="s">
        <v>4440</v>
      </c>
      <c r="C81" s="338" t="s">
        <v>4429</v>
      </c>
      <c r="D81" s="339">
        <v>17622</v>
      </c>
      <c r="E81" s="424"/>
      <c r="F81" s="424"/>
      <c r="G81" s="424"/>
      <c r="H81" s="350"/>
      <c r="I81" s="369"/>
      <c r="J81" s="346"/>
      <c r="K81" s="346"/>
      <c r="L81" s="347"/>
    </row>
    <row r="82" spans="1:12" ht="18.75">
      <c r="A82" s="419">
        <v>6</v>
      </c>
      <c r="B82" s="332" t="s">
        <v>4430</v>
      </c>
      <c r="C82" s="332" t="s">
        <v>4431</v>
      </c>
      <c r="D82" s="344">
        <v>4005</v>
      </c>
      <c r="E82" s="432" t="s">
        <v>5318</v>
      </c>
      <c r="F82" s="429">
        <v>44046</v>
      </c>
      <c r="G82" s="429"/>
      <c r="H82" s="349"/>
      <c r="I82" s="363"/>
      <c r="J82" s="353"/>
      <c r="K82" s="353"/>
      <c r="L82" s="354"/>
    </row>
    <row r="83" spans="1:12" ht="18.75">
      <c r="A83" s="420"/>
      <c r="B83" s="334" t="s">
        <v>4438</v>
      </c>
      <c r="C83" s="334" t="s">
        <v>4439</v>
      </c>
      <c r="D83" s="337">
        <v>19003</v>
      </c>
      <c r="E83" s="433"/>
      <c r="F83" s="430"/>
      <c r="G83" s="430"/>
      <c r="H83" s="348"/>
      <c r="I83" s="365"/>
      <c r="J83" s="351"/>
      <c r="K83" s="351"/>
      <c r="L83" s="352"/>
    </row>
    <row r="84" spans="1:12" ht="37.5">
      <c r="A84" s="420"/>
      <c r="B84" s="334" t="s">
        <v>4421</v>
      </c>
      <c r="C84" s="336" t="s">
        <v>4444</v>
      </c>
      <c r="D84" s="337">
        <v>4005</v>
      </c>
      <c r="E84" s="433"/>
      <c r="F84" s="430"/>
      <c r="G84" s="430"/>
      <c r="H84" s="117" t="s">
        <v>5161</v>
      </c>
      <c r="I84" s="365"/>
      <c r="J84" s="355"/>
      <c r="K84" s="355"/>
      <c r="L84" s="356"/>
    </row>
    <row r="85" spans="1:12" ht="18.75">
      <c r="A85" s="420"/>
      <c r="B85" s="334" t="s">
        <v>4422</v>
      </c>
      <c r="C85" s="334" t="s">
        <v>4426</v>
      </c>
      <c r="D85" s="337">
        <v>19003</v>
      </c>
      <c r="E85" s="433"/>
      <c r="F85" s="430"/>
      <c r="G85" s="430"/>
      <c r="H85" s="117" t="s">
        <v>5162</v>
      </c>
      <c r="I85" s="365"/>
      <c r="J85" s="355"/>
      <c r="K85" s="355"/>
      <c r="L85" s="356"/>
    </row>
    <row r="86" spans="1:12" ht="18.75">
      <c r="A86" s="420"/>
      <c r="B86" s="334" t="s">
        <v>4423</v>
      </c>
      <c r="C86" s="334" t="s">
        <v>4427</v>
      </c>
      <c r="D86" s="337">
        <v>19003</v>
      </c>
      <c r="E86" s="433"/>
      <c r="F86" s="430"/>
      <c r="G86" s="430"/>
      <c r="H86" s="348"/>
      <c r="I86" s="365"/>
      <c r="J86" s="355"/>
      <c r="K86" s="355"/>
      <c r="L86" s="356"/>
    </row>
    <row r="87" spans="1:12" ht="18.75">
      <c r="A87" s="420"/>
      <c r="B87" s="334" t="s">
        <v>4424</v>
      </c>
      <c r="C87" s="334" t="s">
        <v>4428</v>
      </c>
      <c r="D87" s="337">
        <v>19003</v>
      </c>
      <c r="E87" s="433"/>
      <c r="F87" s="430"/>
      <c r="G87" s="430"/>
      <c r="H87" s="348"/>
      <c r="I87" s="365"/>
      <c r="J87" s="355"/>
      <c r="K87" s="355"/>
      <c r="L87" s="356"/>
    </row>
    <row r="88" spans="1:12" ht="18.75">
      <c r="A88" s="420"/>
      <c r="B88" s="334" t="s">
        <v>4425</v>
      </c>
      <c r="C88" s="334" t="s">
        <v>4429</v>
      </c>
      <c r="D88" s="337">
        <v>19003</v>
      </c>
      <c r="E88" s="433"/>
      <c r="F88" s="430"/>
      <c r="G88" s="430"/>
      <c r="H88" s="348"/>
      <c r="I88" s="365"/>
      <c r="J88" s="355"/>
      <c r="K88" s="355"/>
      <c r="L88" s="356"/>
    </row>
    <row r="89" spans="1:12" ht="18.75">
      <c r="A89" s="420"/>
      <c r="B89" s="334" t="s">
        <v>4432</v>
      </c>
      <c r="C89" s="334" t="s">
        <v>4433</v>
      </c>
      <c r="D89" s="337">
        <v>19003</v>
      </c>
      <c r="E89" s="433"/>
      <c r="F89" s="430"/>
      <c r="G89" s="430"/>
      <c r="H89" s="348"/>
      <c r="I89" s="365"/>
      <c r="J89" s="355"/>
      <c r="K89" s="355"/>
      <c r="L89" s="356"/>
    </row>
    <row r="90" spans="1:12" ht="18.75">
      <c r="A90" s="420"/>
      <c r="B90" s="334" t="s">
        <v>4434</v>
      </c>
      <c r="C90" s="334" t="s">
        <v>4435</v>
      </c>
      <c r="D90" s="337">
        <v>4005</v>
      </c>
      <c r="E90" s="433"/>
      <c r="F90" s="430"/>
      <c r="G90" s="430"/>
      <c r="H90" s="348"/>
      <c r="I90" s="365"/>
      <c r="J90" s="355"/>
      <c r="K90" s="355"/>
      <c r="L90" s="356"/>
    </row>
    <row r="91" spans="1:12" ht="18.75">
      <c r="A91" s="420"/>
      <c r="B91" s="334" t="s">
        <v>4436</v>
      </c>
      <c r="C91" s="334" t="s">
        <v>4437</v>
      </c>
      <c r="D91" s="337">
        <v>4005</v>
      </c>
      <c r="E91" s="433"/>
      <c r="F91" s="430"/>
      <c r="G91" s="430"/>
      <c r="H91" s="348"/>
      <c r="I91" s="365"/>
      <c r="J91" s="351"/>
      <c r="K91" s="351"/>
      <c r="L91" s="352"/>
    </row>
    <row r="92" spans="1:12" ht="19.5" thickBot="1">
      <c r="A92" s="421"/>
      <c r="B92" s="338" t="s">
        <v>4440</v>
      </c>
      <c r="C92" s="338" t="s">
        <v>4429</v>
      </c>
      <c r="D92" s="337">
        <v>19003</v>
      </c>
      <c r="E92" s="434"/>
      <c r="F92" s="431"/>
      <c r="G92" s="431"/>
      <c r="H92" s="350"/>
      <c r="I92" s="369"/>
      <c r="J92" s="346"/>
      <c r="K92" s="346"/>
      <c r="L92" s="347"/>
    </row>
    <row r="93" spans="1:12" ht="18.75">
      <c r="A93" s="419">
        <v>7</v>
      </c>
      <c r="B93" s="332" t="s">
        <v>4430</v>
      </c>
      <c r="C93" s="332" t="s">
        <v>4431</v>
      </c>
      <c r="D93" s="333">
        <v>23061</v>
      </c>
      <c r="E93" s="422"/>
      <c r="F93" s="422"/>
      <c r="G93" s="422"/>
      <c r="H93" s="349" t="s">
        <v>5052</v>
      </c>
      <c r="I93" s="363"/>
      <c r="J93" s="353"/>
      <c r="K93" s="353"/>
      <c r="L93" s="354"/>
    </row>
    <row r="94" spans="1:12" ht="18.75">
      <c r="A94" s="420"/>
      <c r="B94" s="334" t="s">
        <v>4438</v>
      </c>
      <c r="C94" s="334" t="s">
        <v>4439</v>
      </c>
      <c r="D94" s="337">
        <v>23061</v>
      </c>
      <c r="E94" s="423"/>
      <c r="F94" s="423"/>
      <c r="G94" s="423"/>
      <c r="H94" s="348"/>
      <c r="I94" s="365"/>
      <c r="J94" s="351"/>
      <c r="K94" s="351"/>
      <c r="L94" s="352"/>
    </row>
    <row r="95" spans="1:12" ht="37.5">
      <c r="A95" s="420"/>
      <c r="B95" s="334" t="s">
        <v>4421</v>
      </c>
      <c r="C95" s="336" t="s">
        <v>4444</v>
      </c>
      <c r="D95" s="337">
        <v>23061</v>
      </c>
      <c r="E95" s="423"/>
      <c r="F95" s="423"/>
      <c r="G95" s="423"/>
      <c r="H95" s="117" t="s">
        <v>5204</v>
      </c>
      <c r="I95" s="365"/>
      <c r="J95" s="355"/>
      <c r="K95" s="355"/>
      <c r="L95" s="356"/>
    </row>
    <row r="96" spans="1:12" ht="18.75">
      <c r="A96" s="420"/>
      <c r="B96" s="334" t="s">
        <v>4422</v>
      </c>
      <c r="C96" s="334" t="s">
        <v>4426</v>
      </c>
      <c r="D96" s="337">
        <v>23061</v>
      </c>
      <c r="E96" s="423"/>
      <c r="F96" s="423"/>
      <c r="G96" s="423"/>
      <c r="H96" s="117" t="s">
        <v>5162</v>
      </c>
      <c r="I96" s="365"/>
      <c r="J96" s="355"/>
      <c r="K96" s="355"/>
      <c r="L96" s="356"/>
    </row>
    <row r="97" spans="1:12" ht="18.75">
      <c r="A97" s="420"/>
      <c r="B97" s="334" t="s">
        <v>4423</v>
      </c>
      <c r="C97" s="334" t="s">
        <v>4427</v>
      </c>
      <c r="D97" s="337">
        <v>23061</v>
      </c>
      <c r="E97" s="423"/>
      <c r="F97" s="423"/>
      <c r="G97" s="423"/>
      <c r="H97" s="348"/>
      <c r="I97" s="365"/>
      <c r="J97" s="355"/>
      <c r="K97" s="355"/>
      <c r="L97" s="356"/>
    </row>
    <row r="98" spans="1:12" ht="18.75">
      <c r="A98" s="420"/>
      <c r="B98" s="334" t="s">
        <v>4424</v>
      </c>
      <c r="C98" s="334" t="s">
        <v>4428</v>
      </c>
      <c r="D98" s="337">
        <v>23061</v>
      </c>
      <c r="E98" s="423"/>
      <c r="F98" s="423"/>
      <c r="G98" s="423"/>
      <c r="H98" s="348"/>
      <c r="I98" s="365"/>
      <c r="J98" s="355"/>
      <c r="K98" s="355"/>
      <c r="L98" s="356"/>
    </row>
    <row r="99" spans="1:12" ht="18.75">
      <c r="A99" s="420"/>
      <c r="B99" s="334" t="s">
        <v>4425</v>
      </c>
      <c r="C99" s="334" t="s">
        <v>4429</v>
      </c>
      <c r="D99" s="337">
        <v>23061</v>
      </c>
      <c r="E99" s="423"/>
      <c r="F99" s="423"/>
      <c r="G99" s="423"/>
      <c r="H99" s="348"/>
      <c r="I99" s="365"/>
      <c r="J99" s="355"/>
      <c r="K99" s="355"/>
      <c r="L99" s="356"/>
    </row>
    <row r="100" spans="1:12" ht="18.75">
      <c r="A100" s="420"/>
      <c r="B100" s="334" t="s">
        <v>4432</v>
      </c>
      <c r="C100" s="334" t="s">
        <v>4433</v>
      </c>
      <c r="D100" s="337">
        <v>23061</v>
      </c>
      <c r="E100" s="423"/>
      <c r="F100" s="423"/>
      <c r="G100" s="423"/>
      <c r="H100" s="348"/>
      <c r="I100" s="365"/>
      <c r="J100" s="355"/>
      <c r="K100" s="355"/>
      <c r="L100" s="356"/>
    </row>
    <row r="101" spans="1:12" ht="18.75">
      <c r="A101" s="420"/>
      <c r="B101" s="334" t="s">
        <v>4434</v>
      </c>
      <c r="C101" s="334" t="s">
        <v>4435</v>
      </c>
      <c r="D101" s="337">
        <v>7412</v>
      </c>
      <c r="E101" s="423"/>
      <c r="F101" s="423"/>
      <c r="G101" s="423"/>
      <c r="H101" s="348" t="s">
        <v>4491</v>
      </c>
      <c r="I101" s="365"/>
      <c r="J101" s="355"/>
      <c r="K101" s="355"/>
      <c r="L101" s="356"/>
    </row>
    <row r="102" spans="1:12" ht="18.75">
      <c r="A102" s="420"/>
      <c r="B102" s="334" t="s">
        <v>4436</v>
      </c>
      <c r="C102" s="334" t="s">
        <v>4437</v>
      </c>
      <c r="D102" s="337">
        <v>23061</v>
      </c>
      <c r="E102" s="423"/>
      <c r="F102" s="423"/>
      <c r="G102" s="423"/>
      <c r="H102" s="117" t="s">
        <v>5203</v>
      </c>
      <c r="I102" s="365"/>
      <c r="J102" s="351"/>
      <c r="K102" s="351"/>
      <c r="L102" s="352"/>
    </row>
    <row r="103" spans="1:12" ht="19.5" thickBot="1">
      <c r="A103" s="421"/>
      <c r="B103" s="338" t="s">
        <v>4440</v>
      </c>
      <c r="C103" s="338" t="s">
        <v>4429</v>
      </c>
      <c r="D103" s="340">
        <v>23061</v>
      </c>
      <c r="E103" s="424"/>
      <c r="F103" s="424"/>
      <c r="G103" s="424"/>
      <c r="H103" s="350" t="s">
        <v>5195</v>
      </c>
      <c r="I103" s="369"/>
      <c r="J103" s="346"/>
      <c r="K103" s="346"/>
      <c r="L103" s="347"/>
    </row>
    <row r="104" spans="1:12" ht="18.75">
      <c r="A104" s="419">
        <v>8</v>
      </c>
      <c r="B104" s="332" t="s">
        <v>4430</v>
      </c>
      <c r="C104" s="332" t="s">
        <v>4431</v>
      </c>
      <c r="D104" s="344">
        <v>15649</v>
      </c>
      <c r="E104" s="422"/>
      <c r="F104" s="422"/>
      <c r="G104" s="422"/>
      <c r="H104" s="362"/>
      <c r="I104" s="363"/>
      <c r="J104" s="353"/>
      <c r="K104" s="353"/>
      <c r="L104" s="354"/>
    </row>
    <row r="105" spans="1:12" ht="18.75">
      <c r="A105" s="420"/>
      <c r="B105" s="334" t="s">
        <v>4438</v>
      </c>
      <c r="C105" s="334" t="s">
        <v>4439</v>
      </c>
      <c r="D105" s="337">
        <v>15649</v>
      </c>
      <c r="E105" s="423"/>
      <c r="F105" s="423"/>
      <c r="G105" s="423"/>
      <c r="H105" s="364"/>
      <c r="I105" s="365"/>
      <c r="J105" s="351"/>
      <c r="K105" s="351"/>
      <c r="L105" s="352"/>
    </row>
    <row r="106" spans="1:12" ht="37.5">
      <c r="A106" s="420"/>
      <c r="B106" s="334" t="s">
        <v>4421</v>
      </c>
      <c r="C106" s="336" t="s">
        <v>4444</v>
      </c>
      <c r="D106" s="337">
        <v>15649</v>
      </c>
      <c r="E106" s="423"/>
      <c r="F106" s="423"/>
      <c r="G106" s="423"/>
      <c r="H106" s="364"/>
      <c r="I106" s="365"/>
      <c r="J106" s="355"/>
      <c r="K106" s="355"/>
      <c r="L106" s="356"/>
    </row>
    <row r="107" spans="1:12" ht="18.75">
      <c r="A107" s="420"/>
      <c r="B107" s="334" t="s">
        <v>4422</v>
      </c>
      <c r="C107" s="334" t="s">
        <v>4426</v>
      </c>
      <c r="D107" s="337">
        <v>15649</v>
      </c>
      <c r="E107" s="423"/>
      <c r="F107" s="423"/>
      <c r="G107" s="423"/>
      <c r="H107" s="364"/>
      <c r="I107" s="365"/>
      <c r="J107" s="355"/>
      <c r="K107" s="355"/>
      <c r="L107" s="356"/>
    </row>
    <row r="108" spans="1:12" ht="18.75">
      <c r="A108" s="420"/>
      <c r="B108" s="334" t="s">
        <v>4423</v>
      </c>
      <c r="C108" s="334" t="s">
        <v>4427</v>
      </c>
      <c r="D108" s="337">
        <v>15649</v>
      </c>
      <c r="E108" s="423"/>
      <c r="F108" s="423"/>
      <c r="G108" s="423"/>
      <c r="H108" s="364"/>
      <c r="I108" s="365"/>
      <c r="J108" s="355"/>
      <c r="K108" s="355"/>
      <c r="L108" s="356"/>
    </row>
    <row r="109" spans="1:12" ht="18.75">
      <c r="A109" s="420"/>
      <c r="B109" s="334" t="s">
        <v>4424</v>
      </c>
      <c r="C109" s="334" t="s">
        <v>4428</v>
      </c>
      <c r="D109" s="337">
        <v>15649</v>
      </c>
      <c r="E109" s="423"/>
      <c r="F109" s="423"/>
      <c r="G109" s="423"/>
      <c r="H109" s="364"/>
      <c r="I109" s="365"/>
      <c r="J109" s="355"/>
      <c r="K109" s="355"/>
      <c r="L109" s="356"/>
    </row>
    <row r="110" spans="1:12" ht="18.75">
      <c r="A110" s="420"/>
      <c r="B110" s="334" t="s">
        <v>4425</v>
      </c>
      <c r="C110" s="334" t="s">
        <v>4429</v>
      </c>
      <c r="D110" s="337">
        <v>15649</v>
      </c>
      <c r="E110" s="423"/>
      <c r="F110" s="423"/>
      <c r="G110" s="423"/>
      <c r="H110" s="364"/>
      <c r="I110" s="365"/>
      <c r="J110" s="355"/>
      <c r="K110" s="355"/>
      <c r="L110" s="356"/>
    </row>
    <row r="111" spans="1:12" ht="18.75">
      <c r="A111" s="420"/>
      <c r="B111" s="334" t="s">
        <v>4432</v>
      </c>
      <c r="C111" s="334" t="s">
        <v>4433</v>
      </c>
      <c r="D111" s="337">
        <v>15649</v>
      </c>
      <c r="E111" s="423"/>
      <c r="F111" s="423"/>
      <c r="G111" s="423"/>
      <c r="H111" s="364"/>
      <c r="I111" s="365"/>
      <c r="J111" s="355"/>
      <c r="K111" s="355"/>
      <c r="L111" s="356"/>
    </row>
    <row r="112" spans="1:12" ht="18.75">
      <c r="A112" s="420"/>
      <c r="B112" s="334" t="s">
        <v>4434</v>
      </c>
      <c r="C112" s="334" t="s">
        <v>4435</v>
      </c>
      <c r="D112" s="337">
        <v>15649</v>
      </c>
      <c r="E112" s="423"/>
      <c r="F112" s="423"/>
      <c r="G112" s="423"/>
      <c r="H112" s="364"/>
      <c r="I112" s="365"/>
      <c r="J112" s="355"/>
      <c r="K112" s="355"/>
      <c r="L112" s="356"/>
    </row>
    <row r="113" spans="1:12" ht="18.75">
      <c r="A113" s="420"/>
      <c r="B113" s="334" t="s">
        <v>4436</v>
      </c>
      <c r="C113" s="334" t="s">
        <v>4437</v>
      </c>
      <c r="D113" s="337">
        <v>15649</v>
      </c>
      <c r="E113" s="423"/>
      <c r="F113" s="423"/>
      <c r="G113" s="423"/>
      <c r="H113" s="364"/>
      <c r="I113" s="365"/>
      <c r="J113" s="351"/>
      <c r="K113" s="351"/>
      <c r="L113" s="352"/>
    </row>
    <row r="114" spans="1:12" ht="19.5" thickBot="1">
      <c r="A114" s="421"/>
      <c r="B114" s="338" t="s">
        <v>4440</v>
      </c>
      <c r="C114" s="338" t="s">
        <v>4429</v>
      </c>
      <c r="D114" s="339">
        <v>15649</v>
      </c>
      <c r="E114" s="424"/>
      <c r="F114" s="424"/>
      <c r="G114" s="424"/>
      <c r="H114" s="368"/>
      <c r="I114" s="369"/>
      <c r="J114" s="346"/>
      <c r="K114" s="346"/>
      <c r="L114" s="347"/>
    </row>
    <row r="115" spans="1:12" ht="18.75">
      <c r="A115" s="419">
        <v>9</v>
      </c>
      <c r="B115" s="332" t="s">
        <v>4430</v>
      </c>
      <c r="C115" s="332" t="s">
        <v>4431</v>
      </c>
      <c r="D115" s="333">
        <v>23062</v>
      </c>
      <c r="E115" s="422"/>
      <c r="F115" s="422"/>
      <c r="G115" s="422"/>
      <c r="H115" s="349"/>
      <c r="I115" s="363"/>
      <c r="J115" s="353"/>
      <c r="K115" s="353"/>
      <c r="L115" s="354"/>
    </row>
    <row r="116" spans="1:12" ht="18.75">
      <c r="A116" s="420"/>
      <c r="B116" s="334" t="s">
        <v>4438</v>
      </c>
      <c r="C116" s="334" t="s">
        <v>4439</v>
      </c>
      <c r="D116" s="337">
        <v>23062</v>
      </c>
      <c r="E116" s="423"/>
      <c r="F116" s="423"/>
      <c r="G116" s="423"/>
      <c r="H116" s="348"/>
      <c r="I116" s="365"/>
      <c r="J116" s="351"/>
      <c r="K116" s="351"/>
      <c r="L116" s="352"/>
    </row>
    <row r="117" spans="1:12" ht="37.5">
      <c r="A117" s="420"/>
      <c r="B117" s="334" t="s">
        <v>4421</v>
      </c>
      <c r="C117" s="336" t="s">
        <v>4444</v>
      </c>
      <c r="D117" s="337">
        <v>23062</v>
      </c>
      <c r="E117" s="423"/>
      <c r="F117" s="423"/>
      <c r="G117" s="423"/>
      <c r="H117" s="117" t="s">
        <v>5202</v>
      </c>
      <c r="I117" s="365"/>
      <c r="J117" s="355"/>
      <c r="K117" s="355"/>
      <c r="L117" s="356"/>
    </row>
    <row r="118" spans="1:12" ht="18.75">
      <c r="A118" s="420"/>
      <c r="B118" s="334" t="s">
        <v>4422</v>
      </c>
      <c r="C118" s="334" t="s">
        <v>4426</v>
      </c>
      <c r="D118" s="337">
        <v>23062</v>
      </c>
      <c r="E118" s="423"/>
      <c r="F118" s="423"/>
      <c r="G118" s="423"/>
      <c r="H118" s="348"/>
      <c r="I118" s="365"/>
      <c r="J118" s="355"/>
      <c r="K118" s="355"/>
      <c r="L118" s="356"/>
    </row>
    <row r="119" spans="1:12" ht="18.75">
      <c r="A119" s="420"/>
      <c r="B119" s="334" t="s">
        <v>4423</v>
      </c>
      <c r="C119" s="334" t="s">
        <v>4427</v>
      </c>
      <c r="D119" s="337">
        <v>23062</v>
      </c>
      <c r="E119" s="423"/>
      <c r="F119" s="423"/>
      <c r="G119" s="423"/>
      <c r="H119" s="348"/>
      <c r="I119" s="365"/>
      <c r="J119" s="355"/>
      <c r="K119" s="355"/>
      <c r="L119" s="356"/>
    </row>
    <row r="120" spans="1:12" ht="18.75">
      <c r="A120" s="420"/>
      <c r="B120" s="334" t="s">
        <v>4424</v>
      </c>
      <c r="C120" s="334" t="s">
        <v>4428</v>
      </c>
      <c r="D120" s="337">
        <v>23062</v>
      </c>
      <c r="E120" s="423"/>
      <c r="F120" s="423"/>
      <c r="G120" s="423"/>
      <c r="H120" s="348"/>
      <c r="I120" s="365"/>
      <c r="J120" s="355"/>
      <c r="K120" s="355"/>
      <c r="L120" s="356"/>
    </row>
    <row r="121" spans="1:12" ht="18.75">
      <c r="A121" s="420"/>
      <c r="B121" s="334" t="s">
        <v>4425</v>
      </c>
      <c r="C121" s="334" t="s">
        <v>4429</v>
      </c>
      <c r="D121" s="337">
        <v>23062</v>
      </c>
      <c r="E121" s="423"/>
      <c r="F121" s="423"/>
      <c r="G121" s="423"/>
      <c r="H121" s="348"/>
      <c r="I121" s="365"/>
      <c r="J121" s="355"/>
      <c r="K121" s="355"/>
      <c r="L121" s="356"/>
    </row>
    <row r="122" spans="1:12" ht="18.75">
      <c r="A122" s="420"/>
      <c r="B122" s="334" t="s">
        <v>4432</v>
      </c>
      <c r="C122" s="334" t="s">
        <v>4433</v>
      </c>
      <c r="D122" s="337">
        <v>23062</v>
      </c>
      <c r="E122" s="423"/>
      <c r="F122" s="423"/>
      <c r="G122" s="423"/>
      <c r="H122" s="348"/>
      <c r="I122" s="365"/>
      <c r="J122" s="355"/>
      <c r="K122" s="355"/>
      <c r="L122" s="356"/>
    </row>
    <row r="123" spans="1:12" ht="18.75">
      <c r="A123" s="420"/>
      <c r="B123" s="334" t="s">
        <v>4434</v>
      </c>
      <c r="C123" s="334" t="s">
        <v>4435</v>
      </c>
      <c r="D123" s="337">
        <v>23062</v>
      </c>
      <c r="E123" s="423"/>
      <c r="F123" s="423"/>
      <c r="G123" s="423"/>
      <c r="H123" s="348" t="s">
        <v>5052</v>
      </c>
      <c r="I123" s="365"/>
      <c r="J123" s="355"/>
      <c r="K123" s="355"/>
      <c r="L123" s="356"/>
    </row>
    <row r="124" spans="1:12" ht="18.75">
      <c r="A124" s="420"/>
      <c r="B124" s="334" t="s">
        <v>4436</v>
      </c>
      <c r="C124" s="334" t="s">
        <v>4437</v>
      </c>
      <c r="D124" s="337">
        <v>23062</v>
      </c>
      <c r="E124" s="423"/>
      <c r="F124" s="423"/>
      <c r="G124" s="423"/>
      <c r="H124" s="117" t="s">
        <v>5201</v>
      </c>
      <c r="I124" s="365"/>
      <c r="J124" s="351"/>
      <c r="K124" s="351"/>
      <c r="L124" s="352"/>
    </row>
    <row r="125" spans="1:12" ht="19.5" thickBot="1">
      <c r="A125" s="421"/>
      <c r="B125" s="338" t="s">
        <v>4440</v>
      </c>
      <c r="C125" s="338" t="s">
        <v>4429</v>
      </c>
      <c r="D125" s="340">
        <v>23062</v>
      </c>
      <c r="E125" s="424"/>
      <c r="F125" s="424"/>
      <c r="G125" s="424"/>
      <c r="H125" s="350" t="s">
        <v>5195</v>
      </c>
      <c r="I125" s="369"/>
      <c r="J125" s="346"/>
      <c r="K125" s="346"/>
      <c r="L125" s="347"/>
    </row>
    <row r="126" spans="1:12" ht="18.75">
      <c r="A126" s="419">
        <v>10</v>
      </c>
      <c r="B126" s="332" t="s">
        <v>4430</v>
      </c>
      <c r="C126" s="332" t="s">
        <v>4431</v>
      </c>
      <c r="D126" s="344">
        <v>19432</v>
      </c>
      <c r="E126" s="429" t="s">
        <v>5286</v>
      </c>
      <c r="F126" s="429">
        <v>41132</v>
      </c>
      <c r="G126" s="429"/>
      <c r="H126" s="349"/>
      <c r="I126" s="363"/>
      <c r="J126" s="353"/>
      <c r="K126" s="353"/>
      <c r="L126" s="354"/>
    </row>
    <row r="127" spans="1:12" ht="18.75">
      <c r="A127" s="420"/>
      <c r="B127" s="334" t="s">
        <v>4438</v>
      </c>
      <c r="C127" s="334" t="s">
        <v>4439</v>
      </c>
      <c r="D127" s="337">
        <v>19432</v>
      </c>
      <c r="E127" s="430"/>
      <c r="F127" s="430"/>
      <c r="G127" s="430"/>
      <c r="H127" s="348"/>
      <c r="I127" s="365"/>
      <c r="J127" s="351"/>
      <c r="K127" s="351"/>
      <c r="L127" s="352"/>
    </row>
    <row r="128" spans="1:12" ht="37.5">
      <c r="A128" s="420"/>
      <c r="B128" s="334" t="s">
        <v>4421</v>
      </c>
      <c r="C128" s="336" t="s">
        <v>4444</v>
      </c>
      <c r="D128" s="337">
        <v>19432</v>
      </c>
      <c r="E128" s="430"/>
      <c r="F128" s="430"/>
      <c r="G128" s="430"/>
      <c r="H128" s="117" t="s">
        <v>5236</v>
      </c>
      <c r="I128" s="365"/>
      <c r="J128" s="355"/>
      <c r="K128" s="355"/>
      <c r="L128" s="356"/>
    </row>
    <row r="129" spans="1:12" ht="18.75">
      <c r="A129" s="420"/>
      <c r="B129" s="334" t="s">
        <v>4422</v>
      </c>
      <c r="C129" s="334" t="s">
        <v>4426</v>
      </c>
      <c r="D129" s="337">
        <v>19432</v>
      </c>
      <c r="E129" s="430"/>
      <c r="F129" s="430"/>
      <c r="G129" s="430"/>
      <c r="H129" s="117" t="s">
        <v>5237</v>
      </c>
      <c r="I129" s="365"/>
      <c r="J129" s="355"/>
      <c r="K129" s="355"/>
      <c r="L129" s="356"/>
    </row>
    <row r="130" spans="1:12" ht="18.75">
      <c r="A130" s="420"/>
      <c r="B130" s="334" t="s">
        <v>4423</v>
      </c>
      <c r="C130" s="334" t="s">
        <v>4427</v>
      </c>
      <c r="D130" s="337">
        <v>19432</v>
      </c>
      <c r="E130" s="430"/>
      <c r="F130" s="430"/>
      <c r="G130" s="430"/>
      <c r="H130" s="348"/>
      <c r="I130" s="365"/>
      <c r="J130" s="355"/>
      <c r="K130" s="355"/>
      <c r="L130" s="356"/>
    </row>
    <row r="131" spans="1:12" ht="18.75">
      <c r="A131" s="420"/>
      <c r="B131" s="334" t="s">
        <v>4424</v>
      </c>
      <c r="C131" s="334" t="s">
        <v>4428</v>
      </c>
      <c r="D131" s="337">
        <v>19432</v>
      </c>
      <c r="E131" s="430"/>
      <c r="F131" s="430"/>
      <c r="G131" s="430"/>
      <c r="H131" s="348"/>
      <c r="I131" s="365"/>
      <c r="J131" s="355"/>
      <c r="K131" s="355"/>
      <c r="L131" s="356"/>
    </row>
    <row r="132" spans="1:12" ht="18.75">
      <c r="A132" s="420"/>
      <c r="B132" s="334" t="s">
        <v>4425</v>
      </c>
      <c r="C132" s="334" t="s">
        <v>4429</v>
      </c>
      <c r="D132" s="337">
        <v>19432</v>
      </c>
      <c r="E132" s="430"/>
      <c r="F132" s="430"/>
      <c r="G132" s="430"/>
      <c r="H132" s="348"/>
      <c r="I132" s="365"/>
      <c r="J132" s="355"/>
      <c r="K132" s="355"/>
      <c r="L132" s="356"/>
    </row>
    <row r="133" spans="1:12" ht="18.75">
      <c r="A133" s="420"/>
      <c r="B133" s="334" t="s">
        <v>4432</v>
      </c>
      <c r="C133" s="334" t="s">
        <v>4433</v>
      </c>
      <c r="D133" s="337">
        <v>19432</v>
      </c>
      <c r="E133" s="430"/>
      <c r="F133" s="430"/>
      <c r="G133" s="430"/>
      <c r="H133" s="348"/>
      <c r="I133" s="365"/>
      <c r="J133" s="355"/>
      <c r="K133" s="355"/>
      <c r="L133" s="356"/>
    </row>
    <row r="134" spans="1:12" ht="18.75">
      <c r="A134" s="420"/>
      <c r="B134" s="334" t="s">
        <v>4434</v>
      </c>
      <c r="C134" s="334" t="s">
        <v>4435</v>
      </c>
      <c r="D134" s="337">
        <v>19432</v>
      </c>
      <c r="E134" s="430"/>
      <c r="F134" s="430"/>
      <c r="G134" s="430"/>
      <c r="H134" s="348" t="s">
        <v>5052</v>
      </c>
      <c r="I134" s="365"/>
      <c r="J134" s="355"/>
      <c r="K134" s="355"/>
      <c r="L134" s="356"/>
    </row>
    <row r="135" spans="1:12" ht="18.75">
      <c r="A135" s="420"/>
      <c r="B135" s="334" t="s">
        <v>4436</v>
      </c>
      <c r="C135" s="334" t="s">
        <v>4437</v>
      </c>
      <c r="D135" s="337">
        <v>19432</v>
      </c>
      <c r="E135" s="430"/>
      <c r="F135" s="430"/>
      <c r="G135" s="430"/>
      <c r="H135" s="117" t="s">
        <v>5235</v>
      </c>
      <c r="I135" s="365"/>
      <c r="J135" s="351"/>
      <c r="K135" s="351"/>
      <c r="L135" s="352"/>
    </row>
    <row r="136" spans="1:12" ht="19.5" thickBot="1">
      <c r="A136" s="421"/>
      <c r="B136" s="338" t="s">
        <v>4440</v>
      </c>
      <c r="C136" s="338" t="s">
        <v>4429</v>
      </c>
      <c r="D136" s="339">
        <v>19432</v>
      </c>
      <c r="E136" s="431"/>
      <c r="F136" s="431"/>
      <c r="G136" s="431"/>
      <c r="H136" s="350" t="s">
        <v>5195</v>
      </c>
      <c r="I136" s="369"/>
      <c r="J136" s="346"/>
      <c r="K136" s="346"/>
      <c r="L136" s="347"/>
    </row>
    <row r="137" spans="1:12" ht="18.75">
      <c r="A137" s="419">
        <v>11</v>
      </c>
      <c r="B137" s="332" t="s">
        <v>4430</v>
      </c>
      <c r="C137" s="332" t="s">
        <v>4431</v>
      </c>
      <c r="D137" s="333">
        <v>20019</v>
      </c>
      <c r="E137" s="422"/>
      <c r="F137" s="422"/>
      <c r="G137" s="422"/>
      <c r="H137" s="349"/>
      <c r="I137" s="363"/>
      <c r="J137" s="353"/>
      <c r="K137" s="353"/>
      <c r="L137" s="354"/>
    </row>
    <row r="138" spans="1:12" ht="18.75">
      <c r="A138" s="420"/>
      <c r="B138" s="334" t="s">
        <v>4438</v>
      </c>
      <c r="C138" s="334" t="s">
        <v>4439</v>
      </c>
      <c r="D138" s="337">
        <v>20019</v>
      </c>
      <c r="E138" s="423"/>
      <c r="F138" s="423"/>
      <c r="G138" s="423"/>
      <c r="H138" s="348"/>
      <c r="I138" s="365"/>
      <c r="J138" s="351"/>
      <c r="K138" s="351"/>
      <c r="L138" s="352"/>
    </row>
    <row r="139" spans="1:12" ht="37.5">
      <c r="A139" s="420"/>
      <c r="B139" s="334" t="s">
        <v>4421</v>
      </c>
      <c r="C139" s="336" t="s">
        <v>4444</v>
      </c>
      <c r="D139" s="337">
        <v>4370</v>
      </c>
      <c r="E139" s="423"/>
      <c r="F139" s="423"/>
      <c r="G139" s="423"/>
      <c r="H139" s="117" t="s">
        <v>5099</v>
      </c>
      <c r="I139" s="365"/>
      <c r="J139" s="355"/>
      <c r="K139" s="355"/>
      <c r="L139" s="356"/>
    </row>
    <row r="140" spans="1:12" ht="18.75">
      <c r="A140" s="420"/>
      <c r="B140" s="334" t="s">
        <v>4422</v>
      </c>
      <c r="C140" s="334" t="s">
        <v>4426</v>
      </c>
      <c r="D140" s="337">
        <v>4370</v>
      </c>
      <c r="E140" s="423"/>
      <c r="F140" s="423"/>
      <c r="G140" s="423"/>
      <c r="H140" s="117" t="s">
        <v>5100</v>
      </c>
      <c r="I140" s="365"/>
      <c r="J140" s="355"/>
      <c r="K140" s="355"/>
      <c r="L140" s="356"/>
    </row>
    <row r="141" spans="1:12" ht="18.75">
      <c r="A141" s="420"/>
      <c r="B141" s="334" t="s">
        <v>4423</v>
      </c>
      <c r="C141" s="334" t="s">
        <v>4427</v>
      </c>
      <c r="D141" s="337">
        <v>4370</v>
      </c>
      <c r="E141" s="423"/>
      <c r="F141" s="423"/>
      <c r="G141" s="423"/>
      <c r="H141" s="348"/>
      <c r="I141" s="365"/>
      <c r="J141" s="355"/>
      <c r="K141" s="355"/>
      <c r="L141" s="356"/>
    </row>
    <row r="142" spans="1:12" ht="18.75">
      <c r="A142" s="420"/>
      <c r="B142" s="334" t="s">
        <v>4424</v>
      </c>
      <c r="C142" s="334" t="s">
        <v>4428</v>
      </c>
      <c r="D142" s="337">
        <v>4370</v>
      </c>
      <c r="E142" s="423"/>
      <c r="F142" s="423"/>
      <c r="G142" s="423"/>
      <c r="H142" s="348"/>
      <c r="I142" s="365"/>
      <c r="J142" s="355"/>
      <c r="K142" s="355"/>
      <c r="L142" s="356"/>
    </row>
    <row r="143" spans="1:12" ht="18.75">
      <c r="A143" s="420"/>
      <c r="B143" s="334" t="s">
        <v>4425</v>
      </c>
      <c r="C143" s="334" t="s">
        <v>4429</v>
      </c>
      <c r="D143" s="337">
        <v>4370</v>
      </c>
      <c r="E143" s="423"/>
      <c r="F143" s="423"/>
      <c r="G143" s="423"/>
      <c r="H143" s="348"/>
      <c r="I143" s="365"/>
      <c r="J143" s="355"/>
      <c r="K143" s="355"/>
      <c r="L143" s="356"/>
    </row>
    <row r="144" spans="1:12" ht="18.75">
      <c r="A144" s="420"/>
      <c r="B144" s="334" t="s">
        <v>4432</v>
      </c>
      <c r="C144" s="334" t="s">
        <v>4433</v>
      </c>
      <c r="D144" s="337">
        <v>15649</v>
      </c>
      <c r="E144" s="423"/>
      <c r="F144" s="423"/>
      <c r="G144" s="423"/>
      <c r="H144" s="348"/>
      <c r="I144" s="365"/>
      <c r="J144" s="355"/>
      <c r="K144" s="355"/>
      <c r="L144" s="356"/>
    </row>
    <row r="145" spans="1:12" ht="18.75">
      <c r="A145" s="420"/>
      <c r="B145" s="334" t="s">
        <v>4434</v>
      </c>
      <c r="C145" s="334" t="s">
        <v>4435</v>
      </c>
      <c r="D145" s="337">
        <v>4370</v>
      </c>
      <c r="E145" s="423"/>
      <c r="F145" s="423"/>
      <c r="G145" s="423"/>
      <c r="H145" s="348" t="s">
        <v>4491</v>
      </c>
      <c r="I145" s="365"/>
      <c r="J145" s="355"/>
      <c r="K145" s="355"/>
      <c r="L145" s="356"/>
    </row>
    <row r="146" spans="1:12" ht="18.75">
      <c r="A146" s="420"/>
      <c r="B146" s="334" t="s">
        <v>4436</v>
      </c>
      <c r="C146" s="334" t="s">
        <v>4437</v>
      </c>
      <c r="D146" s="337">
        <v>4370</v>
      </c>
      <c r="E146" s="423"/>
      <c r="F146" s="423"/>
      <c r="G146" s="423"/>
      <c r="H146" s="117" t="s">
        <v>5101</v>
      </c>
      <c r="I146" s="365"/>
      <c r="J146" s="351"/>
      <c r="K146" s="351"/>
      <c r="L146" s="352"/>
    </row>
    <row r="147" spans="1:12" ht="19.5" thickBot="1">
      <c r="A147" s="421"/>
      <c r="B147" s="338" t="s">
        <v>4440</v>
      </c>
      <c r="C147" s="338" t="s">
        <v>4429</v>
      </c>
      <c r="D147" s="340">
        <v>20019</v>
      </c>
      <c r="E147" s="424"/>
      <c r="F147" s="424"/>
      <c r="G147" s="424"/>
      <c r="H147" s="350"/>
      <c r="I147" s="369"/>
      <c r="J147" s="346"/>
      <c r="K147" s="346"/>
      <c r="L147" s="347"/>
    </row>
    <row r="148" spans="1:12" ht="18.75">
      <c r="A148" s="419">
        <v>12</v>
      </c>
      <c r="B148" s="332" t="s">
        <v>4430</v>
      </c>
      <c r="C148" s="332" t="s">
        <v>4431</v>
      </c>
      <c r="D148" s="333">
        <v>20019</v>
      </c>
      <c r="E148" s="422"/>
      <c r="F148" s="422"/>
      <c r="G148" s="422"/>
      <c r="H148" s="349"/>
      <c r="I148" s="363"/>
      <c r="J148" s="353"/>
      <c r="K148" s="353"/>
      <c r="L148" s="354"/>
    </row>
    <row r="149" spans="1:12" ht="18.75">
      <c r="A149" s="420"/>
      <c r="B149" s="334" t="s">
        <v>4438</v>
      </c>
      <c r="C149" s="334" t="s">
        <v>4439</v>
      </c>
      <c r="D149" s="337">
        <v>20019</v>
      </c>
      <c r="E149" s="423"/>
      <c r="F149" s="423"/>
      <c r="G149" s="423"/>
      <c r="H149" s="348"/>
      <c r="I149" s="365"/>
      <c r="J149" s="351"/>
      <c r="K149" s="351"/>
      <c r="L149" s="352"/>
    </row>
    <row r="150" spans="1:12" ht="37.5">
      <c r="A150" s="420"/>
      <c r="B150" s="334" t="s">
        <v>4421</v>
      </c>
      <c r="C150" s="336" t="s">
        <v>4444</v>
      </c>
      <c r="D150" s="337">
        <v>4370</v>
      </c>
      <c r="E150" s="423"/>
      <c r="F150" s="423"/>
      <c r="G150" s="423"/>
      <c r="H150" s="117" t="s">
        <v>5102</v>
      </c>
      <c r="I150" s="365"/>
      <c r="J150" s="355"/>
      <c r="K150" s="355"/>
      <c r="L150" s="356"/>
    </row>
    <row r="151" spans="1:12" ht="18.75">
      <c r="A151" s="420"/>
      <c r="B151" s="334" t="s">
        <v>4422</v>
      </c>
      <c r="C151" s="334" t="s">
        <v>4426</v>
      </c>
      <c r="D151" s="337">
        <v>20019</v>
      </c>
      <c r="E151" s="423"/>
      <c r="F151" s="423"/>
      <c r="G151" s="423"/>
      <c r="H151" s="348"/>
      <c r="I151" s="365"/>
      <c r="J151" s="355"/>
      <c r="K151" s="355"/>
      <c r="L151" s="356"/>
    </row>
    <row r="152" spans="1:12" ht="18.75">
      <c r="A152" s="420"/>
      <c r="B152" s="334" t="s">
        <v>4423</v>
      </c>
      <c r="C152" s="334" t="s">
        <v>4427</v>
      </c>
      <c r="D152" s="337">
        <v>20019</v>
      </c>
      <c r="E152" s="423"/>
      <c r="F152" s="423"/>
      <c r="G152" s="423"/>
      <c r="H152" s="348"/>
      <c r="I152" s="365"/>
      <c r="J152" s="355"/>
      <c r="K152" s="355"/>
      <c r="L152" s="356"/>
    </row>
    <row r="153" spans="1:12" ht="18.75">
      <c r="A153" s="420"/>
      <c r="B153" s="334" t="s">
        <v>4424</v>
      </c>
      <c r="C153" s="334" t="s">
        <v>4428</v>
      </c>
      <c r="D153" s="337">
        <v>20019</v>
      </c>
      <c r="E153" s="423"/>
      <c r="F153" s="423"/>
      <c r="G153" s="423"/>
      <c r="H153" s="348"/>
      <c r="I153" s="365"/>
      <c r="J153" s="355"/>
      <c r="K153" s="355"/>
      <c r="L153" s="356"/>
    </row>
    <row r="154" spans="1:12" ht="18.75">
      <c r="A154" s="420"/>
      <c r="B154" s="334" t="s">
        <v>4425</v>
      </c>
      <c r="C154" s="334" t="s">
        <v>4429</v>
      </c>
      <c r="D154" s="337">
        <v>20019</v>
      </c>
      <c r="E154" s="423"/>
      <c r="F154" s="423"/>
      <c r="G154" s="423"/>
      <c r="H154" s="348"/>
      <c r="I154" s="365"/>
      <c r="J154" s="355"/>
      <c r="K154" s="355"/>
      <c r="L154" s="356"/>
    </row>
    <row r="155" spans="1:12" ht="18.75">
      <c r="A155" s="420"/>
      <c r="B155" s="334" t="s">
        <v>4432</v>
      </c>
      <c r="C155" s="334" t="s">
        <v>4433</v>
      </c>
      <c r="D155" s="337">
        <v>20019</v>
      </c>
      <c r="E155" s="423"/>
      <c r="F155" s="423"/>
      <c r="G155" s="423"/>
      <c r="H155" s="348"/>
      <c r="I155" s="365"/>
      <c r="J155" s="355"/>
      <c r="K155" s="355"/>
      <c r="L155" s="356"/>
    </row>
    <row r="156" spans="1:12" ht="18.75">
      <c r="A156" s="420"/>
      <c r="B156" s="334" t="s">
        <v>4434</v>
      </c>
      <c r="C156" s="334" t="s">
        <v>4435</v>
      </c>
      <c r="D156" s="337">
        <v>4370</v>
      </c>
      <c r="E156" s="423"/>
      <c r="F156" s="423"/>
      <c r="G156" s="423"/>
      <c r="H156" s="348" t="s">
        <v>4491</v>
      </c>
      <c r="I156" s="365"/>
      <c r="J156" s="355"/>
      <c r="K156" s="355"/>
      <c r="L156" s="356"/>
    </row>
    <row r="157" spans="1:12" ht="18.75">
      <c r="A157" s="420"/>
      <c r="B157" s="334" t="s">
        <v>4436</v>
      </c>
      <c r="C157" s="334" t="s">
        <v>4437</v>
      </c>
      <c r="D157" s="337">
        <v>4370</v>
      </c>
      <c r="E157" s="423"/>
      <c r="F157" s="423"/>
      <c r="G157" s="423"/>
      <c r="H157" s="117" t="s">
        <v>5103</v>
      </c>
      <c r="I157" s="365"/>
      <c r="J157" s="351"/>
      <c r="K157" s="351"/>
      <c r="L157" s="352"/>
    </row>
    <row r="158" spans="1:12" ht="19.5" thickBot="1">
      <c r="A158" s="421"/>
      <c r="B158" s="338" t="s">
        <v>4440</v>
      </c>
      <c r="C158" s="338" t="s">
        <v>4429</v>
      </c>
      <c r="D158" s="340">
        <v>20019</v>
      </c>
      <c r="E158" s="424"/>
      <c r="F158" s="424"/>
      <c r="G158" s="424"/>
      <c r="H158" s="350"/>
      <c r="I158" s="369"/>
      <c r="J158" s="346"/>
      <c r="K158" s="346"/>
      <c r="L158" s="347"/>
    </row>
    <row r="159" spans="1:12" ht="18.75">
      <c r="A159" s="419">
        <v>13</v>
      </c>
      <c r="B159" s="332" t="s">
        <v>4430</v>
      </c>
      <c r="C159" s="332" t="s">
        <v>4431</v>
      </c>
      <c r="D159" s="333">
        <v>22427</v>
      </c>
      <c r="E159" s="422"/>
      <c r="F159" s="422"/>
      <c r="G159" s="422"/>
      <c r="H159" s="349"/>
      <c r="I159" s="363"/>
      <c r="J159" s="353"/>
      <c r="K159" s="353"/>
      <c r="L159" s="354"/>
    </row>
    <row r="160" spans="1:12" ht="18.75">
      <c r="A160" s="420"/>
      <c r="B160" s="334" t="s">
        <v>4438</v>
      </c>
      <c r="C160" s="334" t="s">
        <v>4439</v>
      </c>
      <c r="D160" s="337">
        <v>22427</v>
      </c>
      <c r="E160" s="423"/>
      <c r="F160" s="423"/>
      <c r="G160" s="423"/>
      <c r="H160" s="348"/>
      <c r="I160" s="365"/>
      <c r="J160" s="351"/>
      <c r="K160" s="351"/>
      <c r="L160" s="352"/>
    </row>
    <row r="161" spans="1:12" ht="37.5">
      <c r="A161" s="420"/>
      <c r="B161" s="334" t="s">
        <v>4421</v>
      </c>
      <c r="C161" s="336" t="s">
        <v>4444</v>
      </c>
      <c r="D161" s="337">
        <v>22427</v>
      </c>
      <c r="E161" s="423"/>
      <c r="F161" s="423"/>
      <c r="G161" s="423"/>
      <c r="H161" s="117" t="s">
        <v>5199</v>
      </c>
      <c r="I161" s="365"/>
      <c r="J161" s="355"/>
      <c r="K161" s="355"/>
      <c r="L161" s="356"/>
    </row>
    <row r="162" spans="1:12" ht="18.75">
      <c r="A162" s="420"/>
      <c r="B162" s="334" t="s">
        <v>4422</v>
      </c>
      <c r="C162" s="334" t="s">
        <v>4426</v>
      </c>
      <c r="D162" s="337">
        <v>0</v>
      </c>
      <c r="E162" s="423"/>
      <c r="F162" s="423"/>
      <c r="G162" s="423"/>
      <c r="H162" s="117" t="s">
        <v>5198</v>
      </c>
      <c r="I162" s="365"/>
      <c r="J162" s="355"/>
      <c r="K162" s="355"/>
      <c r="L162" s="356"/>
    </row>
    <row r="163" spans="1:12" ht="18.75">
      <c r="A163" s="420"/>
      <c r="B163" s="334" t="s">
        <v>4423</v>
      </c>
      <c r="C163" s="334" t="s">
        <v>4427</v>
      </c>
      <c r="D163" s="337">
        <v>0</v>
      </c>
      <c r="E163" s="423"/>
      <c r="F163" s="423"/>
      <c r="G163" s="423"/>
      <c r="H163" s="348" t="s">
        <v>4491</v>
      </c>
      <c r="I163" s="365"/>
      <c r="J163" s="355"/>
      <c r="K163" s="355"/>
      <c r="L163" s="356"/>
    </row>
    <row r="164" spans="1:12" ht="18.75">
      <c r="A164" s="420"/>
      <c r="B164" s="334" t="s">
        <v>4424</v>
      </c>
      <c r="C164" s="334" t="s">
        <v>4428</v>
      </c>
      <c r="D164" s="337">
        <v>0</v>
      </c>
      <c r="E164" s="423"/>
      <c r="F164" s="423"/>
      <c r="G164" s="423"/>
      <c r="H164" s="348" t="s">
        <v>4491</v>
      </c>
      <c r="I164" s="365"/>
      <c r="J164" s="355"/>
      <c r="K164" s="355"/>
      <c r="L164" s="356"/>
    </row>
    <row r="165" spans="1:12" ht="18.75">
      <c r="A165" s="420"/>
      <c r="B165" s="334" t="s">
        <v>4425</v>
      </c>
      <c r="C165" s="334" t="s">
        <v>4429</v>
      </c>
      <c r="D165" s="337">
        <v>0</v>
      </c>
      <c r="E165" s="423"/>
      <c r="F165" s="423"/>
      <c r="G165" s="423"/>
      <c r="H165" s="348" t="s">
        <v>4491</v>
      </c>
      <c r="I165" s="365"/>
      <c r="J165" s="355"/>
      <c r="K165" s="355"/>
      <c r="L165" s="356"/>
    </row>
    <row r="166" spans="1:12" ht="18.75">
      <c r="A166" s="420"/>
      <c r="B166" s="334" t="s">
        <v>4432</v>
      </c>
      <c r="C166" s="334" t="s">
        <v>4433</v>
      </c>
      <c r="D166" s="337">
        <v>22427</v>
      </c>
      <c r="E166" s="423"/>
      <c r="F166" s="423"/>
      <c r="G166" s="423"/>
      <c r="H166" s="348"/>
      <c r="I166" s="365"/>
      <c r="J166" s="355"/>
      <c r="K166" s="355"/>
      <c r="L166" s="356"/>
    </row>
    <row r="167" spans="1:12" ht="18.75">
      <c r="A167" s="420"/>
      <c r="B167" s="334" t="s">
        <v>4434</v>
      </c>
      <c r="C167" s="334" t="s">
        <v>4435</v>
      </c>
      <c r="D167" s="337">
        <v>0</v>
      </c>
      <c r="E167" s="423"/>
      <c r="F167" s="423"/>
      <c r="G167" s="423"/>
      <c r="H167" s="348" t="s">
        <v>4491</v>
      </c>
      <c r="I167" s="365"/>
      <c r="J167" s="355"/>
      <c r="K167" s="355"/>
      <c r="L167" s="356"/>
    </row>
    <row r="168" spans="1:12" ht="18.75">
      <c r="A168" s="420"/>
      <c r="B168" s="334" t="s">
        <v>4436</v>
      </c>
      <c r="C168" s="334" t="s">
        <v>4437</v>
      </c>
      <c r="D168" s="337">
        <v>22427</v>
      </c>
      <c r="E168" s="423"/>
      <c r="F168" s="423"/>
      <c r="G168" s="423"/>
      <c r="H168" s="358" t="s">
        <v>5200</v>
      </c>
      <c r="I168" s="365"/>
      <c r="J168" s="351"/>
      <c r="K168" s="351"/>
      <c r="L168" s="352"/>
    </row>
    <row r="169" spans="1:12" ht="19.5" thickBot="1">
      <c r="A169" s="421"/>
      <c r="B169" s="338" t="s">
        <v>4440</v>
      </c>
      <c r="C169" s="338" t="s">
        <v>4429</v>
      </c>
      <c r="D169" s="340">
        <v>22427</v>
      </c>
      <c r="E169" s="424"/>
      <c r="F169" s="424"/>
      <c r="G169" s="424"/>
      <c r="H169" s="350" t="s">
        <v>5195</v>
      </c>
      <c r="I169" s="369"/>
      <c r="J169" s="346"/>
      <c r="K169" s="346"/>
      <c r="L169" s="347"/>
    </row>
    <row r="170" spans="1:12" ht="18.75">
      <c r="A170" s="419">
        <v>14</v>
      </c>
      <c r="B170" s="332" t="s">
        <v>4430</v>
      </c>
      <c r="C170" s="332" t="s">
        <v>4431</v>
      </c>
      <c r="D170" s="344">
        <v>18797</v>
      </c>
      <c r="E170" s="432" t="s">
        <v>5286</v>
      </c>
      <c r="F170" s="429">
        <v>41132</v>
      </c>
      <c r="G170" s="429"/>
      <c r="H170" s="349"/>
      <c r="I170" s="363"/>
      <c r="J170" s="353"/>
      <c r="K170" s="353"/>
      <c r="L170" s="354"/>
    </row>
    <row r="171" spans="1:12" ht="18.75">
      <c r="A171" s="420"/>
      <c r="B171" s="334" t="s">
        <v>4438</v>
      </c>
      <c r="C171" s="334" t="s">
        <v>4439</v>
      </c>
      <c r="D171" s="337">
        <v>18797</v>
      </c>
      <c r="E171" s="433"/>
      <c r="F171" s="430"/>
      <c r="G171" s="430"/>
      <c r="H171" s="348"/>
      <c r="I171" s="365"/>
      <c r="J171" s="351"/>
      <c r="K171" s="351"/>
      <c r="L171" s="352"/>
    </row>
    <row r="172" spans="1:12" ht="37.5">
      <c r="A172" s="420"/>
      <c r="B172" s="334" t="s">
        <v>4421</v>
      </c>
      <c r="C172" s="336" t="s">
        <v>4444</v>
      </c>
      <c r="D172" s="337">
        <v>18797</v>
      </c>
      <c r="E172" s="433"/>
      <c r="F172" s="430"/>
      <c r="G172" s="430"/>
      <c r="H172" s="117" t="s">
        <v>5112</v>
      </c>
      <c r="I172" s="365"/>
      <c r="J172" s="355"/>
      <c r="K172" s="355"/>
      <c r="L172" s="356"/>
    </row>
    <row r="173" spans="1:12" ht="18.75">
      <c r="A173" s="420"/>
      <c r="B173" s="334" t="s">
        <v>4422</v>
      </c>
      <c r="C173" s="334" t="s">
        <v>4426</v>
      </c>
      <c r="D173" s="337">
        <v>18797</v>
      </c>
      <c r="E173" s="433"/>
      <c r="F173" s="430"/>
      <c r="G173" s="430"/>
      <c r="H173" s="348"/>
      <c r="I173" s="365"/>
      <c r="J173" s="355"/>
      <c r="K173" s="355"/>
      <c r="L173" s="356"/>
    </row>
    <row r="174" spans="1:12" ht="18.75">
      <c r="A174" s="420"/>
      <c r="B174" s="334" t="s">
        <v>4423</v>
      </c>
      <c r="C174" s="334" t="s">
        <v>4427</v>
      </c>
      <c r="D174" s="337">
        <v>18797</v>
      </c>
      <c r="E174" s="433"/>
      <c r="F174" s="430"/>
      <c r="G174" s="430"/>
      <c r="H174" s="348"/>
      <c r="I174" s="365"/>
      <c r="J174" s="355"/>
      <c r="K174" s="355"/>
      <c r="L174" s="356"/>
    </row>
    <row r="175" spans="1:12" ht="18.75">
      <c r="A175" s="420"/>
      <c r="B175" s="334" t="s">
        <v>4424</v>
      </c>
      <c r="C175" s="334" t="s">
        <v>4428</v>
      </c>
      <c r="D175" s="337">
        <v>18797</v>
      </c>
      <c r="E175" s="433"/>
      <c r="F175" s="430"/>
      <c r="G175" s="430"/>
      <c r="H175" s="348"/>
      <c r="I175" s="365"/>
      <c r="J175" s="355"/>
      <c r="K175" s="355"/>
      <c r="L175" s="356"/>
    </row>
    <row r="176" spans="1:12" ht="18.75">
      <c r="A176" s="420"/>
      <c r="B176" s="334" t="s">
        <v>4425</v>
      </c>
      <c r="C176" s="334" t="s">
        <v>4429</v>
      </c>
      <c r="D176" s="337">
        <v>18797</v>
      </c>
      <c r="E176" s="433"/>
      <c r="F176" s="430"/>
      <c r="G176" s="430"/>
      <c r="H176" s="348"/>
      <c r="I176" s="365"/>
      <c r="J176" s="355"/>
      <c r="K176" s="355"/>
      <c r="L176" s="356"/>
    </row>
    <row r="177" spans="1:12" ht="18.75">
      <c r="A177" s="420"/>
      <c r="B177" s="334" t="s">
        <v>4432</v>
      </c>
      <c r="C177" s="334" t="s">
        <v>4433</v>
      </c>
      <c r="D177" s="337">
        <v>18797</v>
      </c>
      <c r="E177" s="433"/>
      <c r="F177" s="430"/>
      <c r="G177" s="430"/>
      <c r="H177" s="348"/>
      <c r="I177" s="365"/>
      <c r="J177" s="355"/>
      <c r="K177" s="355"/>
      <c r="L177" s="356"/>
    </row>
    <row r="178" spans="1:12" ht="18.75">
      <c r="A178" s="420"/>
      <c r="B178" s="334" t="s">
        <v>4434</v>
      </c>
      <c r="C178" s="334" t="s">
        <v>4435</v>
      </c>
      <c r="D178" s="337">
        <v>18797</v>
      </c>
      <c r="E178" s="433"/>
      <c r="F178" s="430"/>
      <c r="G178" s="430"/>
      <c r="H178" s="348"/>
      <c r="I178" s="365"/>
      <c r="J178" s="355"/>
      <c r="K178" s="355"/>
      <c r="L178" s="356"/>
    </row>
    <row r="179" spans="1:12" ht="18.75">
      <c r="A179" s="420"/>
      <c r="B179" s="334" t="s">
        <v>4436</v>
      </c>
      <c r="C179" s="334" t="s">
        <v>4437</v>
      </c>
      <c r="D179" s="337">
        <v>18797</v>
      </c>
      <c r="E179" s="433"/>
      <c r="F179" s="430"/>
      <c r="G179" s="430"/>
      <c r="H179" s="117" t="s">
        <v>5113</v>
      </c>
      <c r="I179" s="365"/>
      <c r="J179" s="351"/>
      <c r="K179" s="351"/>
      <c r="L179" s="352"/>
    </row>
    <row r="180" spans="1:12" ht="19.5" thickBot="1">
      <c r="A180" s="421"/>
      <c r="B180" s="338" t="s">
        <v>4440</v>
      </c>
      <c r="C180" s="338" t="s">
        <v>4429</v>
      </c>
      <c r="D180" s="339">
        <v>18797</v>
      </c>
      <c r="E180" s="434"/>
      <c r="F180" s="431"/>
      <c r="G180" s="431"/>
      <c r="H180" s="350"/>
      <c r="I180" s="369"/>
      <c r="J180" s="346"/>
      <c r="K180" s="346"/>
      <c r="L180" s="347"/>
    </row>
    <row r="181" spans="1:12" ht="18.75">
      <c r="A181" s="419">
        <v>15</v>
      </c>
      <c r="B181" s="332" t="s">
        <v>4430</v>
      </c>
      <c r="C181" s="332" t="s">
        <v>4431</v>
      </c>
      <c r="D181" s="333">
        <v>21390</v>
      </c>
      <c r="E181" s="435" t="s">
        <v>5287</v>
      </c>
      <c r="F181" s="429">
        <v>41454</v>
      </c>
      <c r="G181" s="429"/>
      <c r="H181" s="349"/>
      <c r="I181" s="363"/>
      <c r="J181" s="353"/>
      <c r="K181" s="353"/>
      <c r="L181" s="354"/>
    </row>
    <row r="182" spans="1:12" ht="18.75">
      <c r="A182" s="420"/>
      <c r="B182" s="334" t="s">
        <v>4438</v>
      </c>
      <c r="C182" s="334" t="s">
        <v>4439</v>
      </c>
      <c r="D182" s="337">
        <v>21390</v>
      </c>
      <c r="E182" s="436"/>
      <c r="F182" s="430"/>
      <c r="G182" s="430"/>
      <c r="H182" s="348"/>
      <c r="I182" s="365"/>
      <c r="J182" s="351"/>
      <c r="K182" s="351"/>
      <c r="L182" s="352"/>
    </row>
    <row r="183" spans="1:12" ht="37.5">
      <c r="A183" s="420"/>
      <c r="B183" s="334" t="s">
        <v>4421</v>
      </c>
      <c r="C183" s="336" t="s">
        <v>4444</v>
      </c>
      <c r="D183" s="337">
        <v>7572</v>
      </c>
      <c r="E183" s="436"/>
      <c r="F183" s="430"/>
      <c r="G183" s="430"/>
      <c r="H183" s="348" t="s">
        <v>5107</v>
      </c>
      <c r="I183" s="365"/>
      <c r="J183" s="355"/>
      <c r="K183" s="355"/>
      <c r="L183" s="356"/>
    </row>
    <row r="184" spans="1:12" ht="18.75">
      <c r="A184" s="420"/>
      <c r="B184" s="334" t="s">
        <v>4422</v>
      </c>
      <c r="C184" s="334" t="s">
        <v>4426</v>
      </c>
      <c r="D184" s="337">
        <v>21390</v>
      </c>
      <c r="E184" s="436"/>
      <c r="F184" s="430"/>
      <c r="G184" s="430"/>
      <c r="H184" s="348"/>
      <c r="I184" s="365"/>
      <c r="J184" s="355"/>
      <c r="K184" s="355"/>
      <c r="L184" s="356"/>
    </row>
    <row r="185" spans="1:12" ht="18.75">
      <c r="A185" s="420"/>
      <c r="B185" s="334" t="s">
        <v>4423</v>
      </c>
      <c r="C185" s="334" t="s">
        <v>4427</v>
      </c>
      <c r="D185" s="337">
        <v>21390</v>
      </c>
      <c r="E185" s="436"/>
      <c r="F185" s="430"/>
      <c r="G185" s="430"/>
      <c r="H185" s="348"/>
      <c r="I185" s="365"/>
      <c r="J185" s="355"/>
      <c r="K185" s="355"/>
      <c r="L185" s="356"/>
    </row>
    <row r="186" spans="1:12" ht="18.75">
      <c r="A186" s="420"/>
      <c r="B186" s="334" t="s">
        <v>4424</v>
      </c>
      <c r="C186" s="334" t="s">
        <v>4428</v>
      </c>
      <c r="D186" s="337">
        <v>21390</v>
      </c>
      <c r="E186" s="436"/>
      <c r="F186" s="430"/>
      <c r="G186" s="430"/>
      <c r="H186" s="348"/>
      <c r="I186" s="365"/>
      <c r="J186" s="355"/>
      <c r="K186" s="355"/>
      <c r="L186" s="356"/>
    </row>
    <row r="187" spans="1:12" ht="18.75">
      <c r="A187" s="420"/>
      <c r="B187" s="334" t="s">
        <v>4425</v>
      </c>
      <c r="C187" s="334" t="s">
        <v>4429</v>
      </c>
      <c r="D187" s="337">
        <v>21390</v>
      </c>
      <c r="E187" s="436"/>
      <c r="F187" s="430"/>
      <c r="G187" s="430"/>
      <c r="H187" s="348"/>
      <c r="I187" s="365"/>
      <c r="J187" s="355"/>
      <c r="K187" s="355"/>
      <c r="L187" s="356"/>
    </row>
    <row r="188" spans="1:12" ht="18.75">
      <c r="A188" s="420"/>
      <c r="B188" s="334" t="s">
        <v>4432</v>
      </c>
      <c r="C188" s="334" t="s">
        <v>4433</v>
      </c>
      <c r="D188" s="337">
        <v>21390</v>
      </c>
      <c r="E188" s="436"/>
      <c r="F188" s="430"/>
      <c r="G188" s="430"/>
      <c r="H188" s="348"/>
      <c r="I188" s="365"/>
      <c r="J188" s="355"/>
      <c r="K188" s="355"/>
      <c r="L188" s="356"/>
    </row>
    <row r="189" spans="1:12" ht="18.75">
      <c r="A189" s="420"/>
      <c r="B189" s="334" t="s">
        <v>4434</v>
      </c>
      <c r="C189" s="334" t="s">
        <v>4435</v>
      </c>
      <c r="D189" s="337">
        <v>7572</v>
      </c>
      <c r="E189" s="436"/>
      <c r="F189" s="430"/>
      <c r="G189" s="430"/>
      <c r="H189" s="348"/>
      <c r="I189" s="365"/>
      <c r="J189" s="355"/>
      <c r="K189" s="355"/>
      <c r="L189" s="356"/>
    </row>
    <row r="190" spans="1:12" ht="18.75">
      <c r="A190" s="420"/>
      <c r="B190" s="334" t="s">
        <v>4436</v>
      </c>
      <c r="C190" s="334" t="s">
        <v>4437</v>
      </c>
      <c r="D190" s="337">
        <v>7572</v>
      </c>
      <c r="E190" s="436"/>
      <c r="F190" s="430"/>
      <c r="G190" s="430"/>
      <c r="H190" s="357" t="s">
        <v>5108</v>
      </c>
      <c r="I190" s="365"/>
      <c r="J190" s="351"/>
      <c r="K190" s="351"/>
      <c r="L190" s="352"/>
    </row>
    <row r="191" spans="1:12" ht="19.5" thickBot="1">
      <c r="A191" s="421"/>
      <c r="B191" s="338" t="s">
        <v>4440</v>
      </c>
      <c r="C191" s="338" t="s">
        <v>4429</v>
      </c>
      <c r="D191" s="340">
        <v>21390</v>
      </c>
      <c r="E191" s="437"/>
      <c r="F191" s="431"/>
      <c r="G191" s="431"/>
      <c r="H191" s="350"/>
      <c r="I191" s="369"/>
      <c r="J191" s="346"/>
      <c r="K191" s="346"/>
      <c r="L191" s="347"/>
    </row>
    <row r="192" spans="1:12" ht="18.75">
      <c r="A192" s="419">
        <v>16</v>
      </c>
      <c r="B192" s="332" t="s">
        <v>4430</v>
      </c>
      <c r="C192" s="332" t="s">
        <v>4431</v>
      </c>
      <c r="D192" s="333">
        <v>21211</v>
      </c>
      <c r="E192" s="429" t="s">
        <v>5290</v>
      </c>
      <c r="F192" s="429">
        <v>41800</v>
      </c>
      <c r="G192" s="429"/>
      <c r="H192" s="349"/>
      <c r="I192" s="363"/>
      <c r="J192" s="353"/>
      <c r="K192" s="353"/>
      <c r="L192" s="354"/>
    </row>
    <row r="193" spans="1:12" ht="18.75">
      <c r="A193" s="420"/>
      <c r="B193" s="334" t="s">
        <v>4438</v>
      </c>
      <c r="C193" s="334" t="s">
        <v>4439</v>
      </c>
      <c r="D193" s="337">
        <v>21211</v>
      </c>
      <c r="E193" s="430"/>
      <c r="F193" s="430"/>
      <c r="G193" s="430"/>
      <c r="H193" s="348"/>
      <c r="I193" s="365"/>
      <c r="J193" s="351"/>
      <c r="K193" s="351"/>
      <c r="L193" s="352"/>
    </row>
    <row r="194" spans="1:12" ht="37.5">
      <c r="A194" s="420"/>
      <c r="B194" s="334" t="s">
        <v>4421</v>
      </c>
      <c r="C194" s="336" t="s">
        <v>4444</v>
      </c>
      <c r="D194" s="337">
        <v>7393</v>
      </c>
      <c r="E194" s="430"/>
      <c r="F194" s="430"/>
      <c r="G194" s="430"/>
      <c r="H194" s="117" t="s">
        <v>5109</v>
      </c>
      <c r="I194" s="365"/>
      <c r="J194" s="355"/>
      <c r="K194" s="355"/>
      <c r="L194" s="356"/>
    </row>
    <row r="195" spans="1:12" ht="18.75">
      <c r="A195" s="420"/>
      <c r="B195" s="334" t="s">
        <v>4422</v>
      </c>
      <c r="C195" s="334" t="s">
        <v>4426</v>
      </c>
      <c r="D195" s="337">
        <v>21211</v>
      </c>
      <c r="E195" s="430"/>
      <c r="F195" s="430"/>
      <c r="G195" s="430"/>
      <c r="H195" s="348"/>
      <c r="I195" s="365"/>
      <c r="J195" s="355"/>
      <c r="K195" s="355"/>
      <c r="L195" s="356"/>
    </row>
    <row r="196" spans="1:12" ht="18.75">
      <c r="A196" s="420"/>
      <c r="B196" s="334" t="s">
        <v>4423</v>
      </c>
      <c r="C196" s="334" t="s">
        <v>4427</v>
      </c>
      <c r="D196" s="337">
        <v>21211</v>
      </c>
      <c r="E196" s="430"/>
      <c r="F196" s="430"/>
      <c r="G196" s="430"/>
      <c r="H196" s="348"/>
      <c r="I196" s="365"/>
      <c r="J196" s="355"/>
      <c r="K196" s="355"/>
      <c r="L196" s="356"/>
    </row>
    <row r="197" spans="1:12" ht="18.75">
      <c r="A197" s="420"/>
      <c r="B197" s="334" t="s">
        <v>4424</v>
      </c>
      <c r="C197" s="334" t="s">
        <v>4428</v>
      </c>
      <c r="D197" s="337">
        <v>21211</v>
      </c>
      <c r="E197" s="430"/>
      <c r="F197" s="430"/>
      <c r="G197" s="430"/>
      <c r="H197" s="348"/>
      <c r="I197" s="365"/>
      <c r="J197" s="355"/>
      <c r="K197" s="355"/>
      <c r="L197" s="356"/>
    </row>
    <row r="198" spans="1:12" ht="18.75">
      <c r="A198" s="420"/>
      <c r="B198" s="334" t="s">
        <v>4425</v>
      </c>
      <c r="C198" s="334" t="s">
        <v>4429</v>
      </c>
      <c r="D198" s="337">
        <v>21211</v>
      </c>
      <c r="E198" s="430"/>
      <c r="F198" s="430"/>
      <c r="G198" s="430"/>
      <c r="H198" s="348"/>
      <c r="I198" s="365"/>
      <c r="J198" s="355"/>
      <c r="K198" s="355"/>
      <c r="L198" s="356"/>
    </row>
    <row r="199" spans="1:12" ht="18.75">
      <c r="A199" s="420"/>
      <c r="B199" s="334" t="s">
        <v>4432</v>
      </c>
      <c r="C199" s="334" t="s">
        <v>4433</v>
      </c>
      <c r="D199" s="337">
        <v>21211</v>
      </c>
      <c r="E199" s="430"/>
      <c r="F199" s="430"/>
      <c r="G199" s="430"/>
      <c r="H199" s="348"/>
      <c r="I199" s="365"/>
      <c r="J199" s="355"/>
      <c r="K199" s="355"/>
      <c r="L199" s="356"/>
    </row>
    <row r="200" spans="1:12" ht="18.75">
      <c r="A200" s="420"/>
      <c r="B200" s="334" t="s">
        <v>4434</v>
      </c>
      <c r="C200" s="334" t="s">
        <v>4435</v>
      </c>
      <c r="D200" s="337">
        <v>7393</v>
      </c>
      <c r="E200" s="430"/>
      <c r="F200" s="430"/>
      <c r="G200" s="430"/>
      <c r="H200" s="348"/>
      <c r="I200" s="365"/>
      <c r="J200" s="355"/>
      <c r="K200" s="355"/>
      <c r="L200" s="356"/>
    </row>
    <row r="201" spans="1:12" ht="18.75">
      <c r="A201" s="420"/>
      <c r="B201" s="334" t="s">
        <v>4436</v>
      </c>
      <c r="C201" s="334" t="s">
        <v>4437</v>
      </c>
      <c r="D201" s="337">
        <v>0</v>
      </c>
      <c r="E201" s="430"/>
      <c r="F201" s="430"/>
      <c r="G201" s="430"/>
      <c r="H201" s="117" t="s">
        <v>5256</v>
      </c>
      <c r="I201" s="365"/>
      <c r="J201" s="351"/>
      <c r="K201" s="351"/>
      <c r="L201" s="352"/>
    </row>
    <row r="202" spans="1:12" ht="19.5" thickBot="1">
      <c r="A202" s="421"/>
      <c r="B202" s="338" t="s">
        <v>4440</v>
      </c>
      <c r="C202" s="338" t="s">
        <v>4429</v>
      </c>
      <c r="D202" s="340">
        <v>21211</v>
      </c>
      <c r="E202" s="431"/>
      <c r="F202" s="431"/>
      <c r="G202" s="431"/>
      <c r="H202" s="350"/>
      <c r="I202" s="369"/>
      <c r="J202" s="346"/>
      <c r="K202" s="346"/>
      <c r="L202" s="347"/>
    </row>
    <row r="203" spans="1:12" ht="18.75">
      <c r="A203" s="419">
        <v>17</v>
      </c>
      <c r="B203" s="332" t="s">
        <v>4430</v>
      </c>
      <c r="C203" s="332" t="s">
        <v>4431</v>
      </c>
      <c r="D203" s="344">
        <v>18780</v>
      </c>
      <c r="E203" s="429" t="s">
        <v>5290</v>
      </c>
      <c r="F203" s="429">
        <v>41800</v>
      </c>
      <c r="G203" s="429"/>
      <c r="H203" s="349"/>
      <c r="I203" s="363"/>
      <c r="J203" s="353"/>
      <c r="K203" s="353"/>
      <c r="L203" s="354"/>
    </row>
    <row r="204" spans="1:12" ht="18.75">
      <c r="A204" s="420"/>
      <c r="B204" s="334" t="s">
        <v>4438</v>
      </c>
      <c r="C204" s="334" t="s">
        <v>4439</v>
      </c>
      <c r="D204" s="337">
        <v>18780</v>
      </c>
      <c r="E204" s="430"/>
      <c r="F204" s="430"/>
      <c r="G204" s="430"/>
      <c r="H204" s="348"/>
      <c r="I204" s="365"/>
      <c r="J204" s="351"/>
      <c r="K204" s="351"/>
      <c r="L204" s="352"/>
    </row>
    <row r="205" spans="1:12" ht="37.5">
      <c r="A205" s="420"/>
      <c r="B205" s="334" t="s">
        <v>4421</v>
      </c>
      <c r="C205" s="336" t="s">
        <v>4444</v>
      </c>
      <c r="D205" s="337">
        <v>18780</v>
      </c>
      <c r="E205" s="430"/>
      <c r="F205" s="430"/>
      <c r="G205" s="430"/>
      <c r="H205" s="348"/>
      <c r="I205" s="365"/>
      <c r="J205" s="355"/>
      <c r="K205" s="355"/>
      <c r="L205" s="356"/>
    </row>
    <row r="206" spans="1:12" ht="18.75">
      <c r="A206" s="420"/>
      <c r="B206" s="334" t="s">
        <v>4422</v>
      </c>
      <c r="C206" s="334" t="s">
        <v>4426</v>
      </c>
      <c r="D206" s="337">
        <v>18780</v>
      </c>
      <c r="E206" s="430"/>
      <c r="F206" s="430"/>
      <c r="G206" s="430"/>
      <c r="H206" s="348"/>
      <c r="I206" s="365"/>
      <c r="J206" s="355"/>
      <c r="K206" s="355"/>
      <c r="L206" s="356"/>
    </row>
    <row r="207" spans="1:12" ht="18.75">
      <c r="A207" s="420"/>
      <c r="B207" s="334" t="s">
        <v>4423</v>
      </c>
      <c r="C207" s="334" t="s">
        <v>4427</v>
      </c>
      <c r="D207" s="337">
        <v>18780</v>
      </c>
      <c r="E207" s="430"/>
      <c r="F207" s="430"/>
      <c r="G207" s="430"/>
      <c r="H207" s="348"/>
      <c r="I207" s="365"/>
      <c r="J207" s="355"/>
      <c r="K207" s="355"/>
      <c r="L207" s="356"/>
    </row>
    <row r="208" spans="1:12" ht="18.75">
      <c r="A208" s="420"/>
      <c r="B208" s="334" t="s">
        <v>4424</v>
      </c>
      <c r="C208" s="334" t="s">
        <v>4428</v>
      </c>
      <c r="D208" s="337">
        <v>18780</v>
      </c>
      <c r="E208" s="430"/>
      <c r="F208" s="430"/>
      <c r="G208" s="430"/>
      <c r="H208" s="348"/>
      <c r="I208" s="365"/>
      <c r="J208" s="355"/>
      <c r="K208" s="355"/>
      <c r="L208" s="356"/>
    </row>
    <row r="209" spans="1:12" ht="18.75">
      <c r="A209" s="420"/>
      <c r="B209" s="334" t="s">
        <v>4425</v>
      </c>
      <c r="C209" s="334" t="s">
        <v>4429</v>
      </c>
      <c r="D209" s="337">
        <v>18780</v>
      </c>
      <c r="E209" s="430"/>
      <c r="F209" s="430"/>
      <c r="G209" s="430"/>
      <c r="H209" s="348"/>
      <c r="I209" s="365"/>
      <c r="J209" s="355"/>
      <c r="K209" s="355"/>
      <c r="L209" s="356"/>
    </row>
    <row r="210" spans="1:12" ht="18.75">
      <c r="A210" s="420"/>
      <c r="B210" s="334" t="s">
        <v>4432</v>
      </c>
      <c r="C210" s="334" t="s">
        <v>4433</v>
      </c>
      <c r="D210" s="337">
        <v>18780</v>
      </c>
      <c r="E210" s="430"/>
      <c r="F210" s="430"/>
      <c r="G210" s="430"/>
      <c r="H210" s="348"/>
      <c r="I210" s="365"/>
      <c r="J210" s="355"/>
      <c r="K210" s="355"/>
      <c r="L210" s="356"/>
    </row>
    <row r="211" spans="1:12" ht="18.75">
      <c r="A211" s="420"/>
      <c r="B211" s="334" t="s">
        <v>4434</v>
      </c>
      <c r="C211" s="334" t="s">
        <v>4435</v>
      </c>
      <c r="D211" s="337">
        <v>18780</v>
      </c>
      <c r="E211" s="430"/>
      <c r="F211" s="430"/>
      <c r="G211" s="430"/>
      <c r="H211" s="348"/>
      <c r="I211" s="365"/>
      <c r="J211" s="355"/>
      <c r="K211" s="355"/>
      <c r="L211" s="356"/>
    </row>
    <row r="212" spans="1:12" ht="18.75">
      <c r="A212" s="420"/>
      <c r="B212" s="334" t="s">
        <v>4436</v>
      </c>
      <c r="C212" s="334" t="s">
        <v>4437</v>
      </c>
      <c r="D212" s="337">
        <v>18780</v>
      </c>
      <c r="E212" s="430"/>
      <c r="F212" s="430"/>
      <c r="G212" s="430"/>
      <c r="H212" s="348"/>
      <c r="I212" s="365"/>
      <c r="J212" s="351"/>
      <c r="K212" s="351"/>
      <c r="L212" s="352"/>
    </row>
    <row r="213" spans="1:12" ht="19.5" thickBot="1">
      <c r="A213" s="421"/>
      <c r="B213" s="338" t="s">
        <v>4440</v>
      </c>
      <c r="C213" s="338" t="s">
        <v>4429</v>
      </c>
      <c r="D213" s="337">
        <v>18780</v>
      </c>
      <c r="E213" s="431"/>
      <c r="F213" s="431"/>
      <c r="G213" s="431"/>
      <c r="H213" s="350"/>
      <c r="I213" s="369"/>
      <c r="J213" s="346"/>
      <c r="K213" s="346"/>
      <c r="L213" s="347"/>
    </row>
    <row r="214" spans="1:12" ht="18.75">
      <c r="A214" s="419">
        <v>18</v>
      </c>
      <c r="B214" s="332" t="s">
        <v>4430</v>
      </c>
      <c r="C214" s="332" t="s">
        <v>4431</v>
      </c>
      <c r="D214" s="344">
        <v>1449</v>
      </c>
      <c r="E214" s="426" t="s">
        <v>5287</v>
      </c>
      <c r="F214" s="429">
        <v>41454</v>
      </c>
      <c r="G214" s="429"/>
      <c r="H214" s="349" t="s">
        <v>4491</v>
      </c>
      <c r="I214" s="363"/>
      <c r="J214" s="353"/>
      <c r="K214" s="353"/>
      <c r="L214" s="354"/>
    </row>
    <row r="215" spans="1:12" ht="18.75">
      <c r="A215" s="420"/>
      <c r="B215" s="334" t="s">
        <v>4438</v>
      </c>
      <c r="C215" s="334" t="s">
        <v>4439</v>
      </c>
      <c r="D215" s="337">
        <v>16073</v>
      </c>
      <c r="E215" s="427"/>
      <c r="F215" s="430"/>
      <c r="G215" s="430"/>
      <c r="H215" s="348"/>
      <c r="I215" s="365"/>
      <c r="J215" s="351"/>
      <c r="K215" s="351"/>
      <c r="L215" s="352"/>
    </row>
    <row r="216" spans="1:12" ht="37.5">
      <c r="A216" s="420"/>
      <c r="B216" s="334" t="s">
        <v>4421</v>
      </c>
      <c r="C216" s="336" t="s">
        <v>4444</v>
      </c>
      <c r="D216" s="337">
        <v>4073</v>
      </c>
      <c r="E216" s="427"/>
      <c r="F216" s="430"/>
      <c r="G216" s="430"/>
      <c r="H216" s="359" t="s">
        <v>5230</v>
      </c>
      <c r="I216" s="365"/>
      <c r="J216" s="355"/>
      <c r="K216" s="355"/>
      <c r="L216" s="356"/>
    </row>
    <row r="217" spans="1:12" ht="18.75">
      <c r="A217" s="420"/>
      <c r="B217" s="334" t="s">
        <v>4422</v>
      </c>
      <c r="C217" s="334" t="s">
        <v>4426</v>
      </c>
      <c r="D217" s="337">
        <v>16073</v>
      </c>
      <c r="E217" s="427"/>
      <c r="F217" s="430"/>
      <c r="G217" s="430"/>
      <c r="H217" s="348"/>
      <c r="I217" s="365"/>
      <c r="J217" s="355"/>
      <c r="K217" s="355"/>
      <c r="L217" s="356"/>
    </row>
    <row r="218" spans="1:12" ht="18.75">
      <c r="A218" s="420"/>
      <c r="B218" s="334" t="s">
        <v>4423</v>
      </c>
      <c r="C218" s="334" t="s">
        <v>4427</v>
      </c>
      <c r="D218" s="337">
        <v>4073</v>
      </c>
      <c r="E218" s="427"/>
      <c r="F218" s="430"/>
      <c r="G218" s="430"/>
      <c r="H218" s="348" t="s">
        <v>4492</v>
      </c>
      <c r="I218" s="365"/>
      <c r="J218" s="355"/>
      <c r="K218" s="355"/>
      <c r="L218" s="356"/>
    </row>
    <row r="219" spans="1:12" ht="18.75">
      <c r="A219" s="420"/>
      <c r="B219" s="334" t="s">
        <v>4424</v>
      </c>
      <c r="C219" s="334" t="s">
        <v>4428</v>
      </c>
      <c r="D219" s="337">
        <v>16073</v>
      </c>
      <c r="E219" s="427"/>
      <c r="F219" s="430"/>
      <c r="G219" s="430"/>
      <c r="H219" s="348"/>
      <c r="I219" s="365"/>
      <c r="J219" s="355"/>
      <c r="K219" s="355"/>
      <c r="L219" s="356"/>
    </row>
    <row r="220" spans="1:12" ht="18.75">
      <c r="A220" s="420"/>
      <c r="B220" s="334" t="s">
        <v>4425</v>
      </c>
      <c r="C220" s="334" t="s">
        <v>4429</v>
      </c>
      <c r="D220" s="337">
        <v>16073</v>
      </c>
      <c r="E220" s="427"/>
      <c r="F220" s="430"/>
      <c r="G220" s="430"/>
      <c r="H220" s="348"/>
      <c r="I220" s="365"/>
      <c r="J220" s="355"/>
      <c r="K220" s="355"/>
      <c r="L220" s="356"/>
    </row>
    <row r="221" spans="1:12" ht="18.75">
      <c r="A221" s="420"/>
      <c r="B221" s="334" t="s">
        <v>4432</v>
      </c>
      <c r="C221" s="334" t="s">
        <v>4433</v>
      </c>
      <c r="D221" s="337">
        <v>16073</v>
      </c>
      <c r="E221" s="427"/>
      <c r="F221" s="430"/>
      <c r="G221" s="430"/>
      <c r="H221" s="348"/>
      <c r="I221" s="365"/>
      <c r="J221" s="355"/>
      <c r="K221" s="355"/>
      <c r="L221" s="356"/>
    </row>
    <row r="222" spans="1:12" ht="18.75">
      <c r="A222" s="420"/>
      <c r="B222" s="334" t="s">
        <v>4434</v>
      </c>
      <c r="C222" s="334" t="s">
        <v>4435</v>
      </c>
      <c r="D222" s="337">
        <v>4073</v>
      </c>
      <c r="E222" s="427"/>
      <c r="F222" s="430"/>
      <c r="G222" s="430"/>
      <c r="H222" s="348" t="s">
        <v>4491</v>
      </c>
      <c r="I222" s="365"/>
      <c r="J222" s="355"/>
      <c r="K222" s="355"/>
      <c r="L222" s="356"/>
    </row>
    <row r="223" spans="1:12" ht="18.75">
      <c r="A223" s="420"/>
      <c r="B223" s="334" t="s">
        <v>4436</v>
      </c>
      <c r="C223" s="334" t="s">
        <v>4437</v>
      </c>
      <c r="D223" s="337">
        <v>0</v>
      </c>
      <c r="E223" s="427"/>
      <c r="F223" s="430"/>
      <c r="G223" s="430"/>
      <c r="H223" s="348" t="s">
        <v>5247</v>
      </c>
      <c r="I223" s="365"/>
      <c r="J223" s="351"/>
      <c r="K223" s="351"/>
      <c r="L223" s="352"/>
    </row>
    <row r="224" spans="1:12" ht="19.5" thickBot="1">
      <c r="A224" s="421"/>
      <c r="B224" s="338" t="s">
        <v>4440</v>
      </c>
      <c r="C224" s="338" t="s">
        <v>4429</v>
      </c>
      <c r="D224" s="339">
        <v>16073</v>
      </c>
      <c r="E224" s="428"/>
      <c r="F224" s="431"/>
      <c r="G224" s="431"/>
      <c r="H224" s="350"/>
      <c r="I224" s="369"/>
      <c r="J224" s="346"/>
      <c r="K224" s="346"/>
      <c r="L224" s="347"/>
    </row>
    <row r="225" spans="1:12" ht="18.75">
      <c r="A225" s="419">
        <v>19</v>
      </c>
      <c r="B225" s="332" t="s">
        <v>4430</v>
      </c>
      <c r="C225" s="332" t="s">
        <v>4431</v>
      </c>
      <c r="D225" s="333">
        <v>15545</v>
      </c>
      <c r="E225" s="422"/>
      <c r="F225" s="422"/>
      <c r="G225" s="422"/>
      <c r="H225" s="349"/>
      <c r="I225" s="363"/>
      <c r="J225" s="353"/>
      <c r="K225" s="353"/>
      <c r="L225" s="354"/>
    </row>
    <row r="226" spans="1:12" ht="18.75">
      <c r="A226" s="420"/>
      <c r="B226" s="334" t="s">
        <v>4438</v>
      </c>
      <c r="C226" s="334" t="s">
        <v>4439</v>
      </c>
      <c r="D226" s="337">
        <v>15545</v>
      </c>
      <c r="E226" s="423"/>
      <c r="F226" s="423"/>
      <c r="G226" s="423"/>
      <c r="H226" s="348"/>
      <c r="I226" s="365"/>
      <c r="J226" s="351"/>
      <c r="K226" s="351"/>
      <c r="L226" s="352"/>
    </row>
    <row r="227" spans="1:12" ht="37.5">
      <c r="A227" s="420"/>
      <c r="B227" s="334" t="s">
        <v>4421</v>
      </c>
      <c r="C227" s="336" t="s">
        <v>4444</v>
      </c>
      <c r="D227" s="337">
        <v>3545</v>
      </c>
      <c r="E227" s="423"/>
      <c r="F227" s="423"/>
      <c r="G227" s="423"/>
      <c r="H227" s="348" t="s">
        <v>5110</v>
      </c>
      <c r="I227" s="365"/>
      <c r="J227" s="355"/>
      <c r="K227" s="355"/>
      <c r="L227" s="356"/>
    </row>
    <row r="228" spans="1:12" ht="18.75">
      <c r="A228" s="420"/>
      <c r="B228" s="334" t="s">
        <v>4422</v>
      </c>
      <c r="C228" s="334" t="s">
        <v>4426</v>
      </c>
      <c r="D228" s="337">
        <v>15545</v>
      </c>
      <c r="E228" s="423"/>
      <c r="F228" s="423"/>
      <c r="G228" s="423"/>
      <c r="H228" s="348"/>
      <c r="I228" s="365"/>
      <c r="J228" s="355"/>
      <c r="K228" s="355"/>
      <c r="L228" s="356"/>
    </row>
    <row r="229" spans="1:12" ht="18.75">
      <c r="A229" s="420"/>
      <c r="B229" s="334" t="s">
        <v>4423</v>
      </c>
      <c r="C229" s="334" t="s">
        <v>4427</v>
      </c>
      <c r="D229" s="337">
        <v>15545</v>
      </c>
      <c r="E229" s="423"/>
      <c r="F229" s="423"/>
      <c r="G229" s="423"/>
      <c r="H229" s="348"/>
      <c r="I229" s="365"/>
      <c r="J229" s="355"/>
      <c r="K229" s="355"/>
      <c r="L229" s="356"/>
    </row>
    <row r="230" spans="1:12" ht="18.75">
      <c r="A230" s="420"/>
      <c r="B230" s="334" t="s">
        <v>4424</v>
      </c>
      <c r="C230" s="334" t="s">
        <v>4428</v>
      </c>
      <c r="D230" s="337">
        <v>15545</v>
      </c>
      <c r="E230" s="423"/>
      <c r="F230" s="423"/>
      <c r="G230" s="423"/>
      <c r="H230" s="348"/>
      <c r="I230" s="365"/>
      <c r="J230" s="355"/>
      <c r="K230" s="355"/>
      <c r="L230" s="356"/>
    </row>
    <row r="231" spans="1:12" ht="18.75">
      <c r="A231" s="420"/>
      <c r="B231" s="334" t="s">
        <v>4425</v>
      </c>
      <c r="C231" s="334" t="s">
        <v>4429</v>
      </c>
      <c r="D231" s="337">
        <v>15545</v>
      </c>
      <c r="E231" s="423"/>
      <c r="F231" s="423"/>
      <c r="G231" s="423"/>
      <c r="H231" s="348"/>
      <c r="I231" s="365"/>
      <c r="J231" s="355"/>
      <c r="K231" s="355"/>
      <c r="L231" s="356"/>
    </row>
    <row r="232" spans="1:12" ht="18.75">
      <c r="A232" s="420"/>
      <c r="B232" s="334" t="s">
        <v>4432</v>
      </c>
      <c r="C232" s="334" t="s">
        <v>4433</v>
      </c>
      <c r="D232" s="337">
        <v>15545</v>
      </c>
      <c r="E232" s="423"/>
      <c r="F232" s="423"/>
      <c r="G232" s="423"/>
      <c r="H232" s="348"/>
      <c r="I232" s="365"/>
      <c r="J232" s="355"/>
      <c r="K232" s="355"/>
      <c r="L232" s="356"/>
    </row>
    <row r="233" spans="1:12" ht="18.75">
      <c r="A233" s="420"/>
      <c r="B233" s="334" t="s">
        <v>4434</v>
      </c>
      <c r="C233" s="334" t="s">
        <v>4435</v>
      </c>
      <c r="D233" s="337">
        <v>3545</v>
      </c>
      <c r="E233" s="423"/>
      <c r="F233" s="423"/>
      <c r="G233" s="423"/>
      <c r="H233" s="348"/>
      <c r="I233" s="365"/>
      <c r="J233" s="355"/>
      <c r="K233" s="355"/>
      <c r="L233" s="356"/>
    </row>
    <row r="234" spans="1:12" ht="18.75">
      <c r="A234" s="420"/>
      <c r="B234" s="334" t="s">
        <v>4436</v>
      </c>
      <c r="C234" s="334" t="s">
        <v>4437</v>
      </c>
      <c r="D234" s="337">
        <v>3545</v>
      </c>
      <c r="E234" s="423"/>
      <c r="F234" s="423"/>
      <c r="G234" s="423"/>
      <c r="H234" s="361" t="s">
        <v>5111</v>
      </c>
      <c r="I234" s="365"/>
      <c r="J234" s="351"/>
      <c r="K234" s="351"/>
      <c r="L234" s="352"/>
    </row>
    <row r="235" spans="1:12" ht="19.5" thickBot="1">
      <c r="A235" s="421"/>
      <c r="B235" s="338" t="s">
        <v>4440</v>
      </c>
      <c r="C235" s="338" t="s">
        <v>4429</v>
      </c>
      <c r="D235" s="340">
        <v>15545</v>
      </c>
      <c r="E235" s="424"/>
      <c r="F235" s="424"/>
      <c r="G235" s="424"/>
      <c r="H235" s="350"/>
      <c r="I235" s="369"/>
      <c r="J235" s="346"/>
      <c r="K235" s="346"/>
      <c r="L235" s="347"/>
    </row>
    <row r="236" spans="1:12" ht="18.75">
      <c r="A236" s="419">
        <v>20</v>
      </c>
      <c r="B236" s="332" t="s">
        <v>4430</v>
      </c>
      <c r="C236" s="332" t="s">
        <v>4431</v>
      </c>
      <c r="D236" s="333">
        <v>7209</v>
      </c>
      <c r="E236" s="426" t="s">
        <v>5288</v>
      </c>
      <c r="F236" s="429">
        <v>41454</v>
      </c>
      <c r="G236" s="429"/>
      <c r="H236" s="349"/>
      <c r="I236" s="363"/>
      <c r="J236" s="353"/>
      <c r="K236" s="353"/>
      <c r="L236" s="354"/>
    </row>
    <row r="237" spans="1:12" ht="18.75">
      <c r="A237" s="420"/>
      <c r="B237" s="334" t="s">
        <v>4438</v>
      </c>
      <c r="C237" s="334" t="s">
        <v>4439</v>
      </c>
      <c r="D237" s="337">
        <v>7209</v>
      </c>
      <c r="E237" s="427"/>
      <c r="F237" s="430"/>
      <c r="G237" s="430"/>
      <c r="H237" s="348"/>
      <c r="I237" s="365"/>
      <c r="J237" s="351"/>
      <c r="K237" s="351"/>
      <c r="L237" s="352"/>
    </row>
    <row r="238" spans="1:12" ht="37.5">
      <c r="A238" s="420"/>
      <c r="B238" s="334" t="s">
        <v>4421</v>
      </c>
      <c r="C238" s="336" t="s">
        <v>4444</v>
      </c>
      <c r="D238" s="337">
        <v>0</v>
      </c>
      <c r="E238" s="427"/>
      <c r="F238" s="430"/>
      <c r="G238" s="430"/>
      <c r="H238" s="348" t="s">
        <v>5231</v>
      </c>
      <c r="I238" s="365"/>
      <c r="J238" s="355"/>
      <c r="K238" s="355"/>
      <c r="L238" s="356"/>
    </row>
    <row r="239" spans="1:12" ht="18.75">
      <c r="A239" s="420"/>
      <c r="B239" s="334" t="s">
        <v>4422</v>
      </c>
      <c r="C239" s="334" t="s">
        <v>4426</v>
      </c>
      <c r="D239" s="337">
        <v>7209</v>
      </c>
      <c r="E239" s="427"/>
      <c r="F239" s="430"/>
      <c r="G239" s="430"/>
      <c r="H239" s="348" t="s">
        <v>5232</v>
      </c>
      <c r="I239" s="365"/>
      <c r="J239" s="355"/>
      <c r="K239" s="355"/>
      <c r="L239" s="356"/>
    </row>
    <row r="240" spans="1:12" ht="18.75">
      <c r="A240" s="420"/>
      <c r="B240" s="334" t="s">
        <v>4423</v>
      </c>
      <c r="C240" s="334" t="s">
        <v>4427</v>
      </c>
      <c r="D240" s="337">
        <v>7209</v>
      </c>
      <c r="E240" s="427"/>
      <c r="F240" s="430"/>
      <c r="G240" s="430"/>
      <c r="H240" s="348"/>
      <c r="I240" s="365"/>
      <c r="J240" s="355"/>
      <c r="K240" s="355"/>
      <c r="L240" s="356"/>
    </row>
    <row r="241" spans="1:12" ht="18.75">
      <c r="A241" s="420"/>
      <c r="B241" s="334" t="s">
        <v>4424</v>
      </c>
      <c r="C241" s="334" t="s">
        <v>4428</v>
      </c>
      <c r="D241" s="337">
        <v>7209</v>
      </c>
      <c r="E241" s="427"/>
      <c r="F241" s="430"/>
      <c r="G241" s="430"/>
      <c r="H241" s="348"/>
      <c r="I241" s="365"/>
      <c r="J241" s="355"/>
      <c r="K241" s="355"/>
      <c r="L241" s="356"/>
    </row>
    <row r="242" spans="1:12" ht="18.75">
      <c r="A242" s="420"/>
      <c r="B242" s="334" t="s">
        <v>4425</v>
      </c>
      <c r="C242" s="334" t="s">
        <v>4429</v>
      </c>
      <c r="D242" s="337">
        <v>7209</v>
      </c>
      <c r="E242" s="427"/>
      <c r="F242" s="430"/>
      <c r="G242" s="430"/>
      <c r="H242" s="348"/>
      <c r="I242" s="365"/>
      <c r="J242" s="355"/>
      <c r="K242" s="355"/>
      <c r="L242" s="356"/>
    </row>
    <row r="243" spans="1:12" ht="18.75">
      <c r="A243" s="420"/>
      <c r="B243" s="334" t="s">
        <v>4432</v>
      </c>
      <c r="C243" s="334" t="s">
        <v>4433</v>
      </c>
      <c r="D243" s="337">
        <v>7209</v>
      </c>
      <c r="E243" s="427"/>
      <c r="F243" s="430"/>
      <c r="G243" s="430"/>
      <c r="H243" s="348"/>
      <c r="I243" s="365"/>
      <c r="J243" s="355"/>
      <c r="K243" s="355"/>
      <c r="L243" s="356"/>
    </row>
    <row r="244" spans="1:12" ht="18.75">
      <c r="A244" s="420"/>
      <c r="B244" s="334" t="s">
        <v>4434</v>
      </c>
      <c r="C244" s="334" t="s">
        <v>4435</v>
      </c>
      <c r="D244" s="337">
        <v>0</v>
      </c>
      <c r="E244" s="427"/>
      <c r="F244" s="430"/>
      <c r="G244" s="430"/>
      <c r="H244" s="348" t="s">
        <v>4491</v>
      </c>
      <c r="I244" s="365"/>
      <c r="J244" s="355"/>
      <c r="K244" s="355"/>
      <c r="L244" s="356"/>
    </row>
    <row r="245" spans="1:12" ht="18.75">
      <c r="A245" s="420"/>
      <c r="B245" s="334" t="s">
        <v>4436</v>
      </c>
      <c r="C245" s="334" t="s">
        <v>4437</v>
      </c>
      <c r="D245" s="337">
        <v>0</v>
      </c>
      <c r="E245" s="427"/>
      <c r="F245" s="430"/>
      <c r="G245" s="430"/>
      <c r="H245" s="361" t="s">
        <v>5111</v>
      </c>
      <c r="I245" s="365"/>
      <c r="J245" s="351"/>
      <c r="K245" s="351"/>
      <c r="L245" s="352"/>
    </row>
    <row r="246" spans="1:12" ht="19.5" thickBot="1">
      <c r="A246" s="421"/>
      <c r="B246" s="338" t="s">
        <v>4440</v>
      </c>
      <c r="C246" s="338" t="s">
        <v>4429</v>
      </c>
      <c r="D246" s="340">
        <v>7209</v>
      </c>
      <c r="E246" s="428"/>
      <c r="F246" s="431"/>
      <c r="G246" s="431"/>
      <c r="H246" s="350"/>
      <c r="I246" s="369"/>
      <c r="J246" s="346"/>
      <c r="K246" s="346"/>
      <c r="L246" s="347"/>
    </row>
    <row r="247" spans="1:12" ht="18.75">
      <c r="A247" s="419">
        <v>21</v>
      </c>
      <c r="B247" s="332" t="s">
        <v>4430</v>
      </c>
      <c r="C247" s="332" t="s">
        <v>4431</v>
      </c>
      <c r="D247" s="333">
        <v>15155</v>
      </c>
      <c r="E247" s="422"/>
      <c r="F247" s="422"/>
      <c r="G247" s="422"/>
      <c r="H247" s="349"/>
      <c r="I247" s="363"/>
      <c r="J247" s="353"/>
      <c r="K247" s="353"/>
      <c r="L247" s="354"/>
    </row>
    <row r="248" spans="1:12" ht="18.75">
      <c r="A248" s="420"/>
      <c r="B248" s="334" t="s">
        <v>4438</v>
      </c>
      <c r="C248" s="334" t="s">
        <v>4439</v>
      </c>
      <c r="D248" s="337">
        <v>15155</v>
      </c>
      <c r="E248" s="423"/>
      <c r="F248" s="423"/>
      <c r="G248" s="423"/>
      <c r="H248" s="348"/>
      <c r="I248" s="365"/>
      <c r="J248" s="351"/>
      <c r="K248" s="351"/>
      <c r="L248" s="352"/>
    </row>
    <row r="249" spans="1:12" ht="37.5">
      <c r="A249" s="420"/>
      <c r="B249" s="334" t="s">
        <v>4421</v>
      </c>
      <c r="C249" s="336" t="s">
        <v>4444</v>
      </c>
      <c r="D249" s="337">
        <v>3706</v>
      </c>
      <c r="E249" s="423"/>
      <c r="F249" s="423"/>
      <c r="G249" s="423"/>
      <c r="H249" s="348" t="s">
        <v>5119</v>
      </c>
      <c r="I249" s="365"/>
      <c r="J249" s="355"/>
      <c r="K249" s="355"/>
      <c r="L249" s="356"/>
    </row>
    <row r="250" spans="1:12" ht="18.75">
      <c r="A250" s="420"/>
      <c r="B250" s="334" t="s">
        <v>4422</v>
      </c>
      <c r="C250" s="334" t="s">
        <v>4426</v>
      </c>
      <c r="D250" s="337">
        <v>15155</v>
      </c>
      <c r="E250" s="423"/>
      <c r="F250" s="423"/>
      <c r="G250" s="423"/>
      <c r="H250" s="348"/>
      <c r="I250" s="365"/>
      <c r="J250" s="355"/>
      <c r="K250" s="355"/>
      <c r="L250" s="356"/>
    </row>
    <row r="251" spans="1:12" ht="18.75">
      <c r="A251" s="420"/>
      <c r="B251" s="334" t="s">
        <v>4423</v>
      </c>
      <c r="C251" s="334" t="s">
        <v>4427</v>
      </c>
      <c r="D251" s="337">
        <v>15155</v>
      </c>
      <c r="E251" s="423"/>
      <c r="F251" s="423"/>
      <c r="G251" s="423"/>
      <c r="H251" s="348"/>
      <c r="I251" s="365"/>
      <c r="J251" s="355"/>
      <c r="K251" s="355"/>
      <c r="L251" s="356"/>
    </row>
    <row r="252" spans="1:12" ht="18.75">
      <c r="A252" s="420"/>
      <c r="B252" s="334" t="s">
        <v>4424</v>
      </c>
      <c r="C252" s="334" t="s">
        <v>4428</v>
      </c>
      <c r="D252" s="337">
        <v>15155</v>
      </c>
      <c r="E252" s="423"/>
      <c r="F252" s="423"/>
      <c r="G252" s="423"/>
      <c r="H252" s="348"/>
      <c r="I252" s="365"/>
      <c r="J252" s="355"/>
      <c r="K252" s="355"/>
      <c r="L252" s="356"/>
    </row>
    <row r="253" spans="1:12" ht="18.75">
      <c r="A253" s="420"/>
      <c r="B253" s="334" t="s">
        <v>4425</v>
      </c>
      <c r="C253" s="334" t="s">
        <v>4429</v>
      </c>
      <c r="D253" s="337">
        <v>15155</v>
      </c>
      <c r="E253" s="423"/>
      <c r="F253" s="423"/>
      <c r="G253" s="423"/>
      <c r="H253" s="348"/>
      <c r="I253" s="365"/>
      <c r="J253" s="355"/>
      <c r="K253" s="355"/>
      <c r="L253" s="356"/>
    </row>
    <row r="254" spans="1:12" ht="18.75">
      <c r="A254" s="420"/>
      <c r="B254" s="334" t="s">
        <v>4432</v>
      </c>
      <c r="C254" s="334" t="s">
        <v>4433</v>
      </c>
      <c r="D254" s="340">
        <v>15155</v>
      </c>
      <c r="E254" s="423"/>
      <c r="F254" s="423"/>
      <c r="G254" s="423"/>
      <c r="H254" s="348"/>
      <c r="I254" s="365"/>
      <c r="J254" s="355"/>
      <c r="K254" s="355"/>
      <c r="L254" s="356"/>
    </row>
    <row r="255" spans="1:12" ht="18.75">
      <c r="A255" s="420"/>
      <c r="B255" s="334" t="s">
        <v>4434</v>
      </c>
      <c r="C255" s="334" t="s">
        <v>4435</v>
      </c>
      <c r="D255" s="337">
        <v>3706</v>
      </c>
      <c r="E255" s="423"/>
      <c r="F255" s="423"/>
      <c r="G255" s="423"/>
      <c r="H255" s="348"/>
      <c r="I255" s="365"/>
      <c r="J255" s="355"/>
      <c r="K255" s="355"/>
      <c r="L255" s="356"/>
    </row>
    <row r="256" spans="1:12" ht="18.75">
      <c r="A256" s="420"/>
      <c r="B256" s="334" t="s">
        <v>4436</v>
      </c>
      <c r="C256" s="334" t="s">
        <v>4437</v>
      </c>
      <c r="D256" s="337">
        <v>3706</v>
      </c>
      <c r="E256" s="423"/>
      <c r="F256" s="423"/>
      <c r="G256" s="423"/>
      <c r="H256" s="361" t="s">
        <v>5120</v>
      </c>
      <c r="I256" s="365"/>
      <c r="J256" s="351"/>
      <c r="K256" s="351"/>
      <c r="L256" s="352"/>
    </row>
    <row r="257" spans="1:12" ht="19.5" thickBot="1">
      <c r="A257" s="421"/>
      <c r="B257" s="338" t="s">
        <v>4440</v>
      </c>
      <c r="C257" s="338" t="s">
        <v>4429</v>
      </c>
      <c r="D257" s="340">
        <v>15155</v>
      </c>
      <c r="E257" s="424"/>
      <c r="F257" s="424"/>
      <c r="G257" s="424"/>
      <c r="H257" s="350"/>
      <c r="I257" s="369"/>
      <c r="J257" s="346"/>
      <c r="K257" s="346"/>
      <c r="L257" s="347"/>
    </row>
    <row r="258" spans="1:12" ht="18.75">
      <c r="A258" s="419">
        <v>22</v>
      </c>
      <c r="B258" s="332" t="s">
        <v>4430</v>
      </c>
      <c r="C258" s="332" t="s">
        <v>4431</v>
      </c>
      <c r="D258" s="344">
        <v>16073</v>
      </c>
      <c r="E258" s="426" t="s">
        <v>5287</v>
      </c>
      <c r="F258" s="429">
        <v>41454</v>
      </c>
      <c r="G258" s="429"/>
      <c r="H258" s="349"/>
      <c r="I258" s="363"/>
      <c r="J258" s="353"/>
      <c r="K258" s="353"/>
      <c r="L258" s="354"/>
    </row>
    <row r="259" spans="1:12" ht="18.75">
      <c r="A259" s="420"/>
      <c r="B259" s="334" t="s">
        <v>4438</v>
      </c>
      <c r="C259" s="334" t="s">
        <v>4439</v>
      </c>
      <c r="D259" s="337">
        <v>16073</v>
      </c>
      <c r="E259" s="427"/>
      <c r="F259" s="430"/>
      <c r="G259" s="430"/>
      <c r="H259" s="348"/>
      <c r="I259" s="365"/>
      <c r="J259" s="351"/>
      <c r="K259" s="351"/>
      <c r="L259" s="352"/>
    </row>
    <row r="260" spans="1:12" ht="37.5">
      <c r="A260" s="420"/>
      <c r="B260" s="334" t="s">
        <v>4421</v>
      </c>
      <c r="C260" s="336" t="s">
        <v>4444</v>
      </c>
      <c r="D260" s="337">
        <v>1449</v>
      </c>
      <c r="E260" s="427"/>
      <c r="F260" s="430"/>
      <c r="G260" s="430"/>
      <c r="H260" s="348" t="s">
        <v>5121</v>
      </c>
      <c r="I260" s="365"/>
      <c r="J260" s="355"/>
      <c r="K260" s="355"/>
      <c r="L260" s="356"/>
    </row>
    <row r="261" spans="1:12" ht="18.75">
      <c r="A261" s="420"/>
      <c r="B261" s="334" t="s">
        <v>4422</v>
      </c>
      <c r="C261" s="334" t="s">
        <v>4426</v>
      </c>
      <c r="D261" s="337">
        <v>1449</v>
      </c>
      <c r="E261" s="427"/>
      <c r="F261" s="430"/>
      <c r="G261" s="430"/>
      <c r="H261" s="348"/>
      <c r="I261" s="365"/>
      <c r="J261" s="355"/>
      <c r="K261" s="355"/>
      <c r="L261" s="356"/>
    </row>
    <row r="262" spans="1:12" ht="18.75">
      <c r="A262" s="420"/>
      <c r="B262" s="334" t="s">
        <v>4423</v>
      </c>
      <c r="C262" s="334" t="s">
        <v>4427</v>
      </c>
      <c r="D262" s="337">
        <v>1449</v>
      </c>
      <c r="E262" s="427"/>
      <c r="F262" s="430"/>
      <c r="G262" s="430"/>
      <c r="H262" s="348"/>
      <c r="I262" s="365"/>
      <c r="J262" s="355"/>
      <c r="K262" s="355"/>
      <c r="L262" s="356"/>
    </row>
    <row r="263" spans="1:12" ht="18.75">
      <c r="A263" s="420"/>
      <c r="B263" s="334" t="s">
        <v>4424</v>
      </c>
      <c r="C263" s="334" t="s">
        <v>4428</v>
      </c>
      <c r="D263" s="337">
        <v>1449</v>
      </c>
      <c r="E263" s="427"/>
      <c r="F263" s="430"/>
      <c r="G263" s="430"/>
      <c r="H263" s="348"/>
      <c r="I263" s="365"/>
      <c r="J263" s="355"/>
      <c r="K263" s="355"/>
      <c r="L263" s="356"/>
    </row>
    <row r="264" spans="1:12" ht="18.75">
      <c r="A264" s="420"/>
      <c r="B264" s="334" t="s">
        <v>4425</v>
      </c>
      <c r="C264" s="334" t="s">
        <v>4429</v>
      </c>
      <c r="D264" s="337">
        <v>1449</v>
      </c>
      <c r="E264" s="427"/>
      <c r="F264" s="430"/>
      <c r="G264" s="430"/>
      <c r="H264" s="348"/>
      <c r="I264" s="365"/>
      <c r="J264" s="355"/>
      <c r="K264" s="355"/>
      <c r="L264" s="356"/>
    </row>
    <row r="265" spans="1:12" ht="18.75">
      <c r="A265" s="420"/>
      <c r="B265" s="334" t="s">
        <v>4432</v>
      </c>
      <c r="C265" s="334" t="s">
        <v>4433</v>
      </c>
      <c r="D265" s="337">
        <v>16073</v>
      </c>
      <c r="E265" s="427"/>
      <c r="F265" s="430"/>
      <c r="G265" s="430"/>
      <c r="H265" s="360"/>
      <c r="I265" s="365"/>
      <c r="J265" s="355"/>
      <c r="K265" s="355"/>
      <c r="L265" s="356"/>
    </row>
    <row r="266" spans="1:12" ht="18.75">
      <c r="A266" s="420"/>
      <c r="B266" s="334" t="s">
        <v>4434</v>
      </c>
      <c r="C266" s="334" t="s">
        <v>4435</v>
      </c>
      <c r="D266" s="337">
        <v>1449</v>
      </c>
      <c r="E266" s="427"/>
      <c r="F266" s="430"/>
      <c r="G266" s="430"/>
      <c r="H266" s="348"/>
      <c r="I266" s="365"/>
      <c r="J266" s="355"/>
      <c r="K266" s="355"/>
      <c r="L266" s="356"/>
    </row>
    <row r="267" spans="1:12" ht="18.75">
      <c r="A267" s="420"/>
      <c r="B267" s="334" t="s">
        <v>4436</v>
      </c>
      <c r="C267" s="334" t="s">
        <v>4437</v>
      </c>
      <c r="D267" s="337">
        <v>0</v>
      </c>
      <c r="E267" s="427"/>
      <c r="F267" s="430"/>
      <c r="G267" s="430"/>
      <c r="H267" s="348" t="s">
        <v>5248</v>
      </c>
      <c r="I267" s="365"/>
      <c r="J267" s="351"/>
      <c r="K267" s="351"/>
      <c r="L267" s="352"/>
    </row>
    <row r="268" spans="1:12" ht="19.5" thickBot="1">
      <c r="A268" s="421"/>
      <c r="B268" s="338" t="s">
        <v>4440</v>
      </c>
      <c r="C268" s="338" t="s">
        <v>4429</v>
      </c>
      <c r="D268" s="339">
        <v>16073</v>
      </c>
      <c r="E268" s="428"/>
      <c r="F268" s="431"/>
      <c r="G268" s="431"/>
      <c r="H268" s="350"/>
      <c r="I268" s="369"/>
      <c r="J268" s="346"/>
      <c r="K268" s="346"/>
      <c r="L268" s="347"/>
    </row>
    <row r="269" spans="1:12" ht="18.75">
      <c r="A269" s="419">
        <v>23</v>
      </c>
      <c r="B269" s="332" t="s">
        <v>4430</v>
      </c>
      <c r="C269" s="332" t="s">
        <v>4431</v>
      </c>
      <c r="D269" s="333">
        <v>18961</v>
      </c>
      <c r="E269" s="422"/>
      <c r="F269" s="422"/>
      <c r="G269" s="422"/>
      <c r="H269" s="349"/>
      <c r="I269" s="363"/>
      <c r="J269" s="353"/>
      <c r="K269" s="353"/>
      <c r="L269" s="354"/>
    </row>
    <row r="270" spans="1:12" ht="18.75">
      <c r="A270" s="420"/>
      <c r="B270" s="334" t="s">
        <v>4438</v>
      </c>
      <c r="C270" s="334" t="s">
        <v>4439</v>
      </c>
      <c r="D270" s="337">
        <v>18961</v>
      </c>
      <c r="E270" s="423"/>
      <c r="F270" s="423"/>
      <c r="G270" s="423"/>
      <c r="H270" s="348"/>
      <c r="I270" s="365"/>
      <c r="J270" s="351"/>
      <c r="K270" s="351"/>
      <c r="L270" s="352"/>
    </row>
    <row r="271" spans="1:12" ht="37.5">
      <c r="A271" s="420"/>
      <c r="B271" s="334" t="s">
        <v>4421</v>
      </c>
      <c r="C271" s="336" t="s">
        <v>4444</v>
      </c>
      <c r="D271" s="337">
        <v>3946</v>
      </c>
      <c r="E271" s="423"/>
      <c r="F271" s="423"/>
      <c r="G271" s="423"/>
      <c r="H271" s="348" t="s">
        <v>5114</v>
      </c>
      <c r="I271" s="365"/>
      <c r="J271" s="355"/>
      <c r="K271" s="355"/>
      <c r="L271" s="356"/>
    </row>
    <row r="272" spans="1:12" ht="18.75">
      <c r="A272" s="420"/>
      <c r="B272" s="334" t="s">
        <v>4422</v>
      </c>
      <c r="C272" s="334" t="s">
        <v>4426</v>
      </c>
      <c r="D272" s="337">
        <v>18961</v>
      </c>
      <c r="E272" s="423"/>
      <c r="F272" s="423"/>
      <c r="G272" s="423"/>
      <c r="H272" s="348"/>
      <c r="I272" s="365"/>
      <c r="J272" s="355"/>
      <c r="K272" s="355"/>
      <c r="L272" s="356"/>
    </row>
    <row r="273" spans="1:12" ht="18.75">
      <c r="A273" s="420"/>
      <c r="B273" s="334" t="s">
        <v>4423</v>
      </c>
      <c r="C273" s="334" t="s">
        <v>4427</v>
      </c>
      <c r="D273" s="337">
        <v>18961</v>
      </c>
      <c r="E273" s="423"/>
      <c r="F273" s="423"/>
      <c r="G273" s="423"/>
      <c r="H273" s="348"/>
      <c r="I273" s="365"/>
      <c r="J273" s="355"/>
      <c r="K273" s="355"/>
      <c r="L273" s="356"/>
    </row>
    <row r="274" spans="1:12" ht="18.75">
      <c r="A274" s="420"/>
      <c r="B274" s="334" t="s">
        <v>4424</v>
      </c>
      <c r="C274" s="334" t="s">
        <v>4428</v>
      </c>
      <c r="D274" s="337">
        <v>18961</v>
      </c>
      <c r="E274" s="423"/>
      <c r="F274" s="423"/>
      <c r="G274" s="423"/>
      <c r="H274" s="348"/>
      <c r="I274" s="365"/>
      <c r="J274" s="355"/>
      <c r="K274" s="355"/>
      <c r="L274" s="356"/>
    </row>
    <row r="275" spans="1:12" ht="18.75">
      <c r="A275" s="420"/>
      <c r="B275" s="334" t="s">
        <v>4425</v>
      </c>
      <c r="C275" s="334" t="s">
        <v>4429</v>
      </c>
      <c r="D275" s="337">
        <v>18961</v>
      </c>
      <c r="E275" s="423"/>
      <c r="F275" s="423"/>
      <c r="G275" s="423"/>
      <c r="H275" s="348"/>
      <c r="I275" s="365"/>
      <c r="J275" s="355"/>
      <c r="K275" s="355"/>
      <c r="L275" s="356"/>
    </row>
    <row r="276" spans="1:12" ht="18.75">
      <c r="A276" s="420"/>
      <c r="B276" s="334" t="s">
        <v>4432</v>
      </c>
      <c r="C276" s="334" t="s">
        <v>4433</v>
      </c>
      <c r="D276" s="337">
        <v>18961</v>
      </c>
      <c r="E276" s="423"/>
      <c r="F276" s="423"/>
      <c r="G276" s="423"/>
      <c r="H276" s="348"/>
      <c r="I276" s="365"/>
      <c r="J276" s="355"/>
      <c r="K276" s="355"/>
      <c r="L276" s="356"/>
    </row>
    <row r="277" spans="1:12" ht="18.75">
      <c r="A277" s="420"/>
      <c r="B277" s="334" t="s">
        <v>4434</v>
      </c>
      <c r="C277" s="334" t="s">
        <v>4435</v>
      </c>
      <c r="D277" s="337">
        <v>3946</v>
      </c>
      <c r="E277" s="423"/>
      <c r="F277" s="423"/>
      <c r="G277" s="423"/>
      <c r="H277" s="348" t="s">
        <v>4491</v>
      </c>
      <c r="I277" s="365"/>
      <c r="J277" s="355"/>
      <c r="K277" s="355"/>
      <c r="L277" s="356"/>
    </row>
    <row r="278" spans="1:12" ht="18.75">
      <c r="A278" s="420"/>
      <c r="B278" s="334" t="s">
        <v>4436</v>
      </c>
      <c r="C278" s="334" t="s">
        <v>4437</v>
      </c>
      <c r="D278" s="337">
        <v>3946</v>
      </c>
      <c r="E278" s="423"/>
      <c r="F278" s="423"/>
      <c r="G278" s="423"/>
      <c r="H278" s="361" t="s">
        <v>5115</v>
      </c>
      <c r="I278" s="365"/>
      <c r="J278" s="351"/>
      <c r="K278" s="351"/>
      <c r="L278" s="352"/>
    </row>
    <row r="279" spans="1:12" ht="19.5" thickBot="1">
      <c r="A279" s="421"/>
      <c r="B279" s="338" t="s">
        <v>4440</v>
      </c>
      <c r="C279" s="338" t="s">
        <v>4429</v>
      </c>
      <c r="D279" s="340">
        <v>18961</v>
      </c>
      <c r="E279" s="424"/>
      <c r="F279" s="424"/>
      <c r="G279" s="424"/>
      <c r="H279" s="350"/>
      <c r="I279" s="369"/>
      <c r="J279" s="346"/>
      <c r="K279" s="346"/>
      <c r="L279" s="347"/>
    </row>
    <row r="280" spans="1:12" ht="18.75">
      <c r="A280" s="419">
        <v>24</v>
      </c>
      <c r="B280" s="332" t="s">
        <v>4430</v>
      </c>
      <c r="C280" s="332" t="s">
        <v>4431</v>
      </c>
      <c r="D280" s="333">
        <v>18961</v>
      </c>
      <c r="E280" s="422"/>
      <c r="F280" s="422"/>
      <c r="G280" s="422"/>
      <c r="H280" s="349"/>
      <c r="I280" s="363"/>
      <c r="J280" s="353"/>
      <c r="K280" s="353"/>
      <c r="L280" s="354"/>
    </row>
    <row r="281" spans="1:12" ht="18.75">
      <c r="A281" s="420"/>
      <c r="B281" s="334" t="s">
        <v>4438</v>
      </c>
      <c r="C281" s="334" t="s">
        <v>4439</v>
      </c>
      <c r="D281" s="337">
        <v>18961</v>
      </c>
      <c r="E281" s="423"/>
      <c r="F281" s="423"/>
      <c r="G281" s="423"/>
      <c r="H281" s="348"/>
      <c r="I281" s="365"/>
      <c r="J281" s="351"/>
      <c r="K281" s="351"/>
      <c r="L281" s="352"/>
    </row>
    <row r="282" spans="1:12" ht="37.5">
      <c r="A282" s="420"/>
      <c r="B282" s="334" t="s">
        <v>4421</v>
      </c>
      <c r="C282" s="336" t="s">
        <v>4444</v>
      </c>
      <c r="D282" s="337">
        <v>3946</v>
      </c>
      <c r="E282" s="423"/>
      <c r="F282" s="423"/>
      <c r="G282" s="423"/>
      <c r="H282" s="348" t="s">
        <v>5116</v>
      </c>
      <c r="I282" s="365"/>
      <c r="J282" s="355"/>
      <c r="K282" s="355"/>
      <c r="L282" s="356"/>
    </row>
    <row r="283" spans="1:12" ht="18.75">
      <c r="A283" s="420"/>
      <c r="B283" s="334" t="s">
        <v>4422</v>
      </c>
      <c r="C283" s="334" t="s">
        <v>4426</v>
      </c>
      <c r="D283" s="337">
        <v>18961</v>
      </c>
      <c r="E283" s="423"/>
      <c r="F283" s="423"/>
      <c r="G283" s="423"/>
      <c r="H283" s="348"/>
      <c r="I283" s="365"/>
      <c r="J283" s="355"/>
      <c r="K283" s="355"/>
      <c r="L283" s="356"/>
    </row>
    <row r="284" spans="1:12" ht="18.75">
      <c r="A284" s="420"/>
      <c r="B284" s="334" t="s">
        <v>4423</v>
      </c>
      <c r="C284" s="334" t="s">
        <v>4427</v>
      </c>
      <c r="D284" s="337">
        <v>18961</v>
      </c>
      <c r="E284" s="423"/>
      <c r="F284" s="423"/>
      <c r="G284" s="423"/>
      <c r="H284" s="348"/>
      <c r="I284" s="365"/>
      <c r="J284" s="355"/>
      <c r="K284" s="355"/>
      <c r="L284" s="356"/>
    </row>
    <row r="285" spans="1:12" ht="18.75">
      <c r="A285" s="420"/>
      <c r="B285" s="334" t="s">
        <v>4424</v>
      </c>
      <c r="C285" s="334" t="s">
        <v>4428</v>
      </c>
      <c r="D285" s="337">
        <v>18961</v>
      </c>
      <c r="E285" s="423"/>
      <c r="F285" s="423"/>
      <c r="G285" s="423"/>
      <c r="H285" s="348"/>
      <c r="I285" s="365"/>
      <c r="J285" s="355"/>
      <c r="K285" s="355"/>
      <c r="L285" s="356"/>
    </row>
    <row r="286" spans="1:12" ht="18.75">
      <c r="A286" s="420"/>
      <c r="B286" s="334" t="s">
        <v>4425</v>
      </c>
      <c r="C286" s="334" t="s">
        <v>4429</v>
      </c>
      <c r="D286" s="337">
        <v>18961</v>
      </c>
      <c r="E286" s="423"/>
      <c r="F286" s="423"/>
      <c r="G286" s="423"/>
      <c r="H286" s="348"/>
      <c r="I286" s="365"/>
      <c r="J286" s="355"/>
      <c r="K286" s="355"/>
      <c r="L286" s="356"/>
    </row>
    <row r="287" spans="1:12" ht="18.75">
      <c r="A287" s="420"/>
      <c r="B287" s="334" t="s">
        <v>4432</v>
      </c>
      <c r="C287" s="334" t="s">
        <v>4433</v>
      </c>
      <c r="D287" s="337">
        <v>18961</v>
      </c>
      <c r="E287" s="423"/>
      <c r="F287" s="423"/>
      <c r="G287" s="423"/>
      <c r="H287" s="348"/>
      <c r="I287" s="365"/>
      <c r="J287" s="355"/>
      <c r="K287" s="355"/>
      <c r="L287" s="356"/>
    </row>
    <row r="288" spans="1:12" ht="18.75">
      <c r="A288" s="420"/>
      <c r="B288" s="334" t="s">
        <v>4434</v>
      </c>
      <c r="C288" s="334" t="s">
        <v>4435</v>
      </c>
      <c r="D288" s="337">
        <v>3946</v>
      </c>
      <c r="E288" s="423"/>
      <c r="F288" s="423"/>
      <c r="G288" s="423"/>
      <c r="H288" s="348" t="s">
        <v>4491</v>
      </c>
      <c r="I288" s="365"/>
      <c r="J288" s="355"/>
      <c r="K288" s="355"/>
      <c r="L288" s="356"/>
    </row>
    <row r="289" spans="1:12" ht="18.75">
      <c r="A289" s="420"/>
      <c r="B289" s="334" t="s">
        <v>4436</v>
      </c>
      <c r="C289" s="334" t="s">
        <v>4437</v>
      </c>
      <c r="D289" s="337">
        <v>3946</v>
      </c>
      <c r="E289" s="423"/>
      <c r="F289" s="423"/>
      <c r="G289" s="423"/>
      <c r="H289" s="361" t="s">
        <v>5115</v>
      </c>
      <c r="I289" s="365"/>
      <c r="J289" s="351"/>
      <c r="K289" s="351"/>
      <c r="L289" s="352"/>
    </row>
    <row r="290" spans="1:12" ht="19.5" thickBot="1">
      <c r="A290" s="421"/>
      <c r="B290" s="338" t="s">
        <v>4440</v>
      </c>
      <c r="C290" s="338" t="s">
        <v>4429</v>
      </c>
      <c r="D290" s="340">
        <v>18961</v>
      </c>
      <c r="E290" s="424"/>
      <c r="F290" s="424"/>
      <c r="G290" s="424"/>
      <c r="H290" s="350"/>
      <c r="I290" s="369"/>
      <c r="J290" s="346"/>
      <c r="K290" s="346"/>
      <c r="L290" s="347"/>
    </row>
    <row r="291" spans="1:12" ht="18.75">
      <c r="A291" s="419">
        <v>25</v>
      </c>
      <c r="B291" s="332" t="s">
        <v>4430</v>
      </c>
      <c r="C291" s="332" t="s">
        <v>4431</v>
      </c>
      <c r="D291" s="333">
        <v>18851</v>
      </c>
      <c r="E291" s="426" t="s">
        <v>5287</v>
      </c>
      <c r="F291" s="429">
        <v>41454</v>
      </c>
      <c r="G291" s="429"/>
      <c r="H291" s="349"/>
      <c r="I291" s="363"/>
      <c r="J291" s="353"/>
      <c r="K291" s="353"/>
      <c r="L291" s="354"/>
    </row>
    <row r="292" spans="1:12" ht="18.75">
      <c r="A292" s="420"/>
      <c r="B292" s="334" t="s">
        <v>4438</v>
      </c>
      <c r="C292" s="334" t="s">
        <v>4439</v>
      </c>
      <c r="D292" s="337">
        <v>18851</v>
      </c>
      <c r="E292" s="427"/>
      <c r="F292" s="430"/>
      <c r="G292" s="430"/>
      <c r="H292" s="348"/>
      <c r="I292" s="365"/>
      <c r="J292" s="351"/>
      <c r="K292" s="351"/>
      <c r="L292" s="352"/>
    </row>
    <row r="293" spans="1:12" ht="37.5">
      <c r="A293" s="420"/>
      <c r="B293" s="334" t="s">
        <v>4421</v>
      </c>
      <c r="C293" s="336" t="s">
        <v>4444</v>
      </c>
      <c r="D293" s="337">
        <v>6851</v>
      </c>
      <c r="E293" s="427"/>
      <c r="F293" s="430"/>
      <c r="G293" s="430"/>
      <c r="H293" s="348" t="s">
        <v>4493</v>
      </c>
      <c r="I293" s="365"/>
      <c r="J293" s="355"/>
      <c r="K293" s="355"/>
      <c r="L293" s="356"/>
    </row>
    <row r="294" spans="1:12" ht="18.75">
      <c r="A294" s="420"/>
      <c r="B294" s="334" t="s">
        <v>4422</v>
      </c>
      <c r="C294" s="334" t="s">
        <v>4426</v>
      </c>
      <c r="D294" s="337">
        <v>18851</v>
      </c>
      <c r="E294" s="427"/>
      <c r="F294" s="430"/>
      <c r="G294" s="430"/>
      <c r="H294" s="348"/>
      <c r="I294" s="365"/>
      <c r="J294" s="355"/>
      <c r="K294" s="355"/>
      <c r="L294" s="356"/>
    </row>
    <row r="295" spans="1:12" ht="18.75">
      <c r="A295" s="420"/>
      <c r="B295" s="334" t="s">
        <v>4423</v>
      </c>
      <c r="C295" s="334" t="s">
        <v>4427</v>
      </c>
      <c r="D295" s="337">
        <v>18851</v>
      </c>
      <c r="E295" s="427"/>
      <c r="F295" s="430"/>
      <c r="G295" s="430"/>
      <c r="H295" s="348"/>
      <c r="I295" s="365"/>
      <c r="J295" s="355"/>
      <c r="K295" s="355"/>
      <c r="L295" s="356"/>
    </row>
    <row r="296" spans="1:12" ht="18.75">
      <c r="A296" s="420"/>
      <c r="B296" s="334" t="s">
        <v>4424</v>
      </c>
      <c r="C296" s="334" t="s">
        <v>4428</v>
      </c>
      <c r="D296" s="337">
        <v>18851</v>
      </c>
      <c r="E296" s="427"/>
      <c r="F296" s="430"/>
      <c r="G296" s="430"/>
      <c r="H296" s="348"/>
      <c r="I296" s="365"/>
      <c r="J296" s="355"/>
      <c r="K296" s="355"/>
      <c r="L296" s="356"/>
    </row>
    <row r="297" spans="1:12" ht="18.75">
      <c r="A297" s="420"/>
      <c r="B297" s="334" t="s">
        <v>4425</v>
      </c>
      <c r="C297" s="334" t="s">
        <v>4429</v>
      </c>
      <c r="D297" s="337">
        <v>18851</v>
      </c>
      <c r="E297" s="427"/>
      <c r="F297" s="430"/>
      <c r="G297" s="430"/>
      <c r="H297" s="348"/>
      <c r="I297" s="365"/>
      <c r="J297" s="355"/>
      <c r="K297" s="355"/>
      <c r="L297" s="356"/>
    </row>
    <row r="298" spans="1:12" ht="18.75">
      <c r="A298" s="420"/>
      <c r="B298" s="334" t="s">
        <v>4432</v>
      </c>
      <c r="C298" s="334" t="s">
        <v>4433</v>
      </c>
      <c r="D298" s="337">
        <v>18851</v>
      </c>
      <c r="E298" s="427"/>
      <c r="F298" s="430"/>
      <c r="G298" s="430"/>
      <c r="H298" s="348"/>
      <c r="I298" s="365"/>
      <c r="J298" s="355"/>
      <c r="K298" s="355"/>
      <c r="L298" s="356"/>
    </row>
    <row r="299" spans="1:12" ht="18.75">
      <c r="A299" s="420"/>
      <c r="B299" s="334" t="s">
        <v>4434</v>
      </c>
      <c r="C299" s="334" t="s">
        <v>4435</v>
      </c>
      <c r="D299" s="337">
        <v>6851</v>
      </c>
      <c r="E299" s="427"/>
      <c r="F299" s="430"/>
      <c r="G299" s="430"/>
      <c r="H299" s="360" t="s">
        <v>4491</v>
      </c>
      <c r="I299" s="365"/>
      <c r="J299" s="355"/>
      <c r="K299" s="355"/>
      <c r="L299" s="356"/>
    </row>
    <row r="300" spans="1:12" ht="18.75">
      <c r="A300" s="420"/>
      <c r="B300" s="334" t="s">
        <v>4436</v>
      </c>
      <c r="C300" s="334" t="s">
        <v>4437</v>
      </c>
      <c r="D300" s="337">
        <v>0</v>
      </c>
      <c r="E300" s="427"/>
      <c r="F300" s="430"/>
      <c r="G300" s="430"/>
      <c r="H300" s="348" t="s">
        <v>5249</v>
      </c>
      <c r="I300" s="365"/>
      <c r="J300" s="351"/>
      <c r="K300" s="351"/>
      <c r="L300" s="352"/>
    </row>
    <row r="301" spans="1:12" ht="19.5" thickBot="1">
      <c r="A301" s="421"/>
      <c r="B301" s="338" t="s">
        <v>4440</v>
      </c>
      <c r="C301" s="338" t="s">
        <v>4429</v>
      </c>
      <c r="D301" s="337">
        <v>18851</v>
      </c>
      <c r="E301" s="428"/>
      <c r="F301" s="431"/>
      <c r="G301" s="431"/>
      <c r="H301" s="350"/>
      <c r="I301" s="369"/>
      <c r="J301" s="346"/>
      <c r="K301" s="346"/>
      <c r="L301" s="347"/>
    </row>
    <row r="302" spans="1:12" ht="18.75">
      <c r="A302" s="419">
        <v>26</v>
      </c>
      <c r="B302" s="332" t="s">
        <v>4430</v>
      </c>
      <c r="C302" s="332" t="s">
        <v>4431</v>
      </c>
      <c r="D302" s="333">
        <v>18828</v>
      </c>
      <c r="E302" s="422"/>
      <c r="F302" s="422"/>
      <c r="G302" s="422"/>
      <c r="H302" s="349"/>
      <c r="I302" s="363"/>
      <c r="J302" s="353"/>
      <c r="K302" s="353"/>
      <c r="L302" s="354"/>
    </row>
    <row r="303" spans="1:12" ht="18.75">
      <c r="A303" s="420"/>
      <c r="B303" s="334" t="s">
        <v>4438</v>
      </c>
      <c r="C303" s="334" t="s">
        <v>4439</v>
      </c>
      <c r="D303" s="337">
        <v>18828</v>
      </c>
      <c r="E303" s="423"/>
      <c r="F303" s="423"/>
      <c r="G303" s="423"/>
      <c r="H303" s="348"/>
      <c r="I303" s="365"/>
      <c r="J303" s="351"/>
      <c r="K303" s="351"/>
      <c r="L303" s="352"/>
    </row>
    <row r="304" spans="1:12" ht="37.5">
      <c r="A304" s="420"/>
      <c r="B304" s="334" t="s">
        <v>4421</v>
      </c>
      <c r="C304" s="336" t="s">
        <v>4444</v>
      </c>
      <c r="D304" s="337">
        <v>3545</v>
      </c>
      <c r="E304" s="423"/>
      <c r="F304" s="423"/>
      <c r="G304" s="423"/>
      <c r="H304" s="348" t="s">
        <v>5104</v>
      </c>
      <c r="I304" s="365"/>
      <c r="J304" s="355"/>
      <c r="K304" s="355"/>
      <c r="L304" s="356"/>
    </row>
    <row r="305" spans="1:12" ht="18.75">
      <c r="A305" s="420"/>
      <c r="B305" s="334" t="s">
        <v>4422</v>
      </c>
      <c r="C305" s="334" t="s">
        <v>4426</v>
      </c>
      <c r="D305" s="337">
        <v>18828</v>
      </c>
      <c r="E305" s="423"/>
      <c r="F305" s="423"/>
      <c r="G305" s="423"/>
      <c r="H305" s="348"/>
      <c r="I305" s="365"/>
      <c r="J305" s="355"/>
      <c r="K305" s="355"/>
      <c r="L305" s="356"/>
    </row>
    <row r="306" spans="1:12" ht="18.75">
      <c r="A306" s="420"/>
      <c r="B306" s="334" t="s">
        <v>4423</v>
      </c>
      <c r="C306" s="334" t="s">
        <v>4427</v>
      </c>
      <c r="D306" s="337">
        <v>18828</v>
      </c>
      <c r="E306" s="423"/>
      <c r="F306" s="423"/>
      <c r="G306" s="423"/>
      <c r="H306" s="348"/>
      <c r="I306" s="365"/>
      <c r="J306" s="355"/>
      <c r="K306" s="355"/>
      <c r="L306" s="356"/>
    </row>
    <row r="307" spans="1:12" ht="18.75">
      <c r="A307" s="420"/>
      <c r="B307" s="334" t="s">
        <v>4424</v>
      </c>
      <c r="C307" s="334" t="s">
        <v>4428</v>
      </c>
      <c r="D307" s="337">
        <v>18828</v>
      </c>
      <c r="E307" s="423"/>
      <c r="F307" s="423"/>
      <c r="G307" s="423"/>
      <c r="H307" s="348"/>
      <c r="I307" s="365"/>
      <c r="J307" s="355"/>
      <c r="K307" s="355"/>
      <c r="L307" s="356"/>
    </row>
    <row r="308" spans="1:12" ht="18.75">
      <c r="A308" s="420"/>
      <c r="B308" s="334" t="s">
        <v>4425</v>
      </c>
      <c r="C308" s="334" t="s">
        <v>4429</v>
      </c>
      <c r="D308" s="337">
        <v>18828</v>
      </c>
      <c r="E308" s="423"/>
      <c r="F308" s="423"/>
      <c r="G308" s="423"/>
      <c r="H308" s="348"/>
      <c r="I308" s="365"/>
      <c r="J308" s="355"/>
      <c r="K308" s="355"/>
      <c r="L308" s="356"/>
    </row>
    <row r="309" spans="1:12" ht="18.75">
      <c r="A309" s="420"/>
      <c r="B309" s="334" t="s">
        <v>4432</v>
      </c>
      <c r="C309" s="334" t="s">
        <v>4433</v>
      </c>
      <c r="D309" s="340">
        <v>18828</v>
      </c>
      <c r="E309" s="423"/>
      <c r="F309" s="423"/>
      <c r="G309" s="423"/>
      <c r="H309" s="348"/>
      <c r="I309" s="365"/>
      <c r="J309" s="355"/>
      <c r="K309" s="355"/>
      <c r="L309" s="356"/>
    </row>
    <row r="310" spans="1:12" ht="18.75">
      <c r="A310" s="420"/>
      <c r="B310" s="334" t="s">
        <v>4434</v>
      </c>
      <c r="C310" s="334" t="s">
        <v>4435</v>
      </c>
      <c r="D310" s="337">
        <v>6828</v>
      </c>
      <c r="E310" s="423"/>
      <c r="F310" s="423"/>
      <c r="G310" s="423"/>
      <c r="H310" s="348" t="s">
        <v>4491</v>
      </c>
      <c r="I310" s="365"/>
      <c r="J310" s="355"/>
      <c r="K310" s="355"/>
      <c r="L310" s="356"/>
    </row>
    <row r="311" spans="1:12" ht="18.75">
      <c r="A311" s="420"/>
      <c r="B311" s="334" t="s">
        <v>4436</v>
      </c>
      <c r="C311" s="334" t="s">
        <v>4437</v>
      </c>
      <c r="D311" s="337">
        <v>3545</v>
      </c>
      <c r="E311" s="423"/>
      <c r="F311" s="423"/>
      <c r="G311" s="423"/>
      <c r="H311" s="361" t="s">
        <v>5105</v>
      </c>
      <c r="I311" s="365"/>
      <c r="J311" s="351"/>
      <c r="K311" s="351"/>
      <c r="L311" s="352"/>
    </row>
    <row r="312" spans="1:12" ht="19.5" thickBot="1">
      <c r="A312" s="421"/>
      <c r="B312" s="338" t="s">
        <v>4440</v>
      </c>
      <c r="C312" s="338" t="s">
        <v>4429</v>
      </c>
      <c r="D312" s="339">
        <v>18828</v>
      </c>
      <c r="E312" s="424"/>
      <c r="F312" s="424"/>
      <c r="G312" s="424"/>
      <c r="H312" s="350"/>
      <c r="I312" s="369"/>
      <c r="J312" s="346"/>
      <c r="K312" s="346"/>
      <c r="L312" s="347"/>
    </row>
    <row r="313" spans="1:12" ht="18.75">
      <c r="A313" s="341"/>
      <c r="B313" s="341"/>
      <c r="C313" s="341"/>
      <c r="D313" s="341"/>
      <c r="E313" s="341"/>
      <c r="F313" s="341"/>
      <c r="G313" s="341"/>
      <c r="H313" s="341"/>
      <c r="I313" s="341"/>
      <c r="J313" s="341"/>
      <c r="K313" s="341"/>
      <c r="L313" s="341"/>
    </row>
    <row r="314" spans="1:12" ht="18.75">
      <c r="A314" s="341"/>
      <c r="B314" s="341"/>
      <c r="C314" s="341"/>
      <c r="D314" s="341"/>
      <c r="E314" s="341"/>
      <c r="F314" s="341"/>
      <c r="G314" s="341"/>
      <c r="H314" s="341"/>
      <c r="I314" s="341"/>
      <c r="J314" s="341"/>
      <c r="K314" s="341"/>
      <c r="L314" s="341"/>
    </row>
    <row r="315" spans="1:12" ht="18.75">
      <c r="A315" s="341" t="s">
        <v>5143</v>
      </c>
      <c r="B315" s="342"/>
      <c r="C315" s="341" t="s">
        <v>5281</v>
      </c>
      <c r="D315" s="342"/>
      <c r="E315" s="341"/>
      <c r="F315" s="343" t="s">
        <v>5145</v>
      </c>
      <c r="G315" s="341"/>
      <c r="H315" s="341"/>
      <c r="I315" s="341"/>
      <c r="J315" s="341"/>
      <c r="K315" s="341"/>
      <c r="L315" s="341"/>
    </row>
    <row r="316" spans="1:12" ht="18.75">
      <c r="A316" s="341" t="s">
        <v>5283</v>
      </c>
      <c r="B316" s="341"/>
      <c r="C316" s="341" t="s">
        <v>5305</v>
      </c>
      <c r="D316" s="341"/>
      <c r="E316" s="341"/>
      <c r="F316" s="341"/>
      <c r="G316" s="341" t="s">
        <v>5284</v>
      </c>
      <c r="H316" s="341"/>
      <c r="I316" s="341"/>
      <c r="J316" s="341"/>
      <c r="K316" s="341"/>
      <c r="L316" s="341"/>
    </row>
    <row r="317" spans="1:12" ht="18.75">
      <c r="A317" s="425" t="s">
        <v>5280</v>
      </c>
      <c r="B317" s="425"/>
      <c r="C317" s="115" t="s">
        <v>5282</v>
      </c>
      <c r="D317" s="341"/>
      <c r="E317" s="341"/>
      <c r="F317" s="115" t="s">
        <v>5285</v>
      </c>
      <c r="G317" s="341"/>
      <c r="H317" s="341"/>
      <c r="I317" s="341"/>
      <c r="J317" s="341"/>
      <c r="K317" s="341"/>
      <c r="L317" s="341"/>
    </row>
  </sheetData>
  <mergeCells count="83">
    <mergeCell ref="A38:A48"/>
    <mergeCell ref="E38:E48"/>
    <mergeCell ref="F38:G48"/>
    <mergeCell ref="A49:A59"/>
    <mergeCell ref="E49:E59"/>
    <mergeCell ref="F49:G59"/>
    <mergeCell ref="A2:L2"/>
    <mergeCell ref="B22:G22"/>
    <mergeCell ref="F26:G26"/>
    <mergeCell ref="H26:L26"/>
    <mergeCell ref="A27:A37"/>
    <mergeCell ref="E27:E37"/>
    <mergeCell ref="F27:G37"/>
    <mergeCell ref="A82:A92"/>
    <mergeCell ref="E82:E92"/>
    <mergeCell ref="F82:G92"/>
    <mergeCell ref="A93:A103"/>
    <mergeCell ref="E93:E103"/>
    <mergeCell ref="F93:G103"/>
    <mergeCell ref="A60:A70"/>
    <mergeCell ref="E60:E70"/>
    <mergeCell ref="F60:G70"/>
    <mergeCell ref="A71:A81"/>
    <mergeCell ref="E71:E81"/>
    <mergeCell ref="F71:G81"/>
    <mergeCell ref="A126:A136"/>
    <mergeCell ref="E126:E136"/>
    <mergeCell ref="F126:G136"/>
    <mergeCell ref="A137:A147"/>
    <mergeCell ref="E137:E147"/>
    <mergeCell ref="F137:G147"/>
    <mergeCell ref="A104:A114"/>
    <mergeCell ref="E104:E114"/>
    <mergeCell ref="F104:G114"/>
    <mergeCell ref="A115:A125"/>
    <mergeCell ref="E115:E125"/>
    <mergeCell ref="F115:G125"/>
    <mergeCell ref="A170:A180"/>
    <mergeCell ref="E170:E180"/>
    <mergeCell ref="F170:G180"/>
    <mergeCell ref="A181:A191"/>
    <mergeCell ref="E181:E191"/>
    <mergeCell ref="F181:G191"/>
    <mergeCell ref="A148:A158"/>
    <mergeCell ref="E148:E158"/>
    <mergeCell ref="F148:G158"/>
    <mergeCell ref="A159:A169"/>
    <mergeCell ref="E159:E169"/>
    <mergeCell ref="F159:G169"/>
    <mergeCell ref="A214:A224"/>
    <mergeCell ref="E214:E224"/>
    <mergeCell ref="F214:G224"/>
    <mergeCell ref="A225:A235"/>
    <mergeCell ref="E225:E235"/>
    <mergeCell ref="F225:G235"/>
    <mergeCell ref="A192:A202"/>
    <mergeCell ref="E192:E202"/>
    <mergeCell ref="F192:G202"/>
    <mergeCell ref="A203:A213"/>
    <mergeCell ref="E203:E213"/>
    <mergeCell ref="F203:G213"/>
    <mergeCell ref="A258:A268"/>
    <mergeCell ref="E258:E268"/>
    <mergeCell ref="F258:G268"/>
    <mergeCell ref="A269:A279"/>
    <mergeCell ref="E269:E279"/>
    <mergeCell ref="F269:G279"/>
    <mergeCell ref="A236:A246"/>
    <mergeCell ref="E236:E246"/>
    <mergeCell ref="F236:G246"/>
    <mergeCell ref="A247:A257"/>
    <mergeCell ref="E247:E257"/>
    <mergeCell ref="F247:G257"/>
    <mergeCell ref="A302:A312"/>
    <mergeCell ref="E302:E312"/>
    <mergeCell ref="F302:G312"/>
    <mergeCell ref="A317:B317"/>
    <mergeCell ref="A280:A290"/>
    <mergeCell ref="E280:E290"/>
    <mergeCell ref="F280:G290"/>
    <mergeCell ref="A291:A301"/>
    <mergeCell ref="E291:E301"/>
    <mergeCell ref="F291:G301"/>
  </mergeCells>
  <pageMargins left="0.7" right="0.7" top="0.75" bottom="0.75" header="0.3" footer="0.3"/>
  <pageSetup paperSize="9" scale="1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3</vt:i4>
      </vt:variant>
    </vt:vector>
  </HeadingPairs>
  <TitlesOfParts>
    <vt:vector size="76"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Cooling SW Booster Pump</vt:lpstr>
      <vt:lpstr>No.2 Cooling SW Booster Pump</vt:lpstr>
      <vt:lpstr>No.1 Feed Pump</vt:lpstr>
      <vt:lpstr>No.2 Feed Pump</vt:lpstr>
      <vt:lpstr>No.1 Ballast Pump</vt:lpstr>
      <vt:lpstr>No.2 Ballast Pump</vt:lpstr>
      <vt:lpstr>Fire and Bilge Pump</vt:lpstr>
      <vt:lpstr>Fire and GS Pump</vt:lpstr>
      <vt:lpstr>No.1 FW Pump</vt:lpstr>
      <vt:lpstr>No.2 FW Pump</vt:lpstr>
      <vt:lpstr>LO Transfer Pump</vt:lpstr>
      <vt:lpstr>ME LO Purifier Feed Pump</vt:lpstr>
      <vt:lpstr>No.1 Stern Tube LO Pump</vt:lpstr>
      <vt:lpstr>No.2 Stern Tube LO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Bilge Separator Service Pump</vt:lpstr>
      <vt:lpstr>FO Shifter Pump</vt:lpstr>
      <vt:lpstr>Emergency Fire Pump</vt:lpstr>
      <vt:lpstr>Coolers &amp; Heaters</vt:lpstr>
      <vt:lpstr>ER Crane</vt:lpstr>
      <vt:lpstr>MSTP</vt:lpstr>
      <vt:lpstr>Incinerator</vt:lpstr>
      <vt:lpstr>OWS</vt:lpstr>
      <vt:lpstr>FWG</vt:lpstr>
      <vt:lpstr>MGPS</vt:lpstr>
      <vt:lpstr>FW Sterilizer</vt:lpstr>
      <vt:lpstr>ECR Air Conditioner</vt:lpstr>
      <vt:lpstr>Galley Air Conditioner</vt:lpstr>
      <vt:lpstr>Accommodation Air Conditioner</vt:lpstr>
      <vt:lpstr>No.1 Reefer Provision Plant</vt:lpstr>
      <vt:lpstr>No.2 Reefer Provision Plant</vt:lpstr>
      <vt:lpstr>No.1 ER Supply Fan</vt:lpstr>
      <vt:lpstr>No.2 ER Supply Fan</vt:lpstr>
      <vt:lpstr>No.3 ER Supply Fan</vt:lpstr>
      <vt:lpstr>Waste Oil Tank Exhaust Fan</vt:lpstr>
      <vt:lpstr>Shaft Grounding Assy.</vt:lpstr>
      <vt:lpstr>Membrane Air Dryer Unit</vt:lpstr>
      <vt:lpstr>Steering Gear No.1</vt:lpstr>
      <vt:lpstr>Steering Gear No.2</vt:lpstr>
      <vt:lpstr>EGE Emergency Generator</vt:lpstr>
      <vt:lpstr>Lube Oil Monitoring</vt:lpstr>
      <vt:lpstr>'Main Menu'!Print_Area</vt:lpstr>
      <vt:lpstr>'MECO Setting'!Print_Area</vt:lpstr>
      <vt:lpstr>'Running Hours'!Print_Area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2022-01-08T23:28:03Z</dcterms:modified>
</cp:coreProperties>
</file>