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813EA09B-1185-47AB-9A06-D8970237215C}" xr6:coauthVersionLast="44" xr6:coauthVersionMax="44" xr10:uidLastSave="{00000000-0000-0000-0000-000000000000}"/>
  <bookViews>
    <workbookView xWindow="-120" yWindow="-120" windowWidth="20730" windowHeight="11160" tabRatio="740" activeTab="2"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<sst xmlns="http://schemas.openxmlformats.org/spreadsheetml/2006/main" count="16688" uniqueCount="5321">
  <si>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</si>
  <si>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</si>
  <si>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</si>
  <si>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</si>
  <si>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</si>
  <si>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</si>
  <si>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</si>
  <si>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</si>
  <si>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</si>
  <si>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</si>
  <si>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</si>
  <si>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</si>
  <si>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</si>
  <si>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</si>
  <si>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</si>
  <si>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</si>
  <si>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</si>
  <si>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</si>
  <si>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</si>
  <si>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</si>
  <si>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</si>
  <si>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</si>
  <si>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</si>
  <si>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</si>
  <si>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</si>
  <si>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</si>
  <si>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</si>
  <si>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</si>
  <si>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</si>
  <si>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</si>
  <si>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</si>
  <si>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</si>
  <si>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</si>
  <si>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</si>
  <si>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</si>
  <si>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</si>
  <si>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</si>
  <si>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</si>
  <si>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</si>
  <si>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</si>
  <si>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</si>
  <si>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</si>
  <si>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</si>
  <si>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</si>
  <si>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</si>
  <si>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</si>
  <si>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</si>
  <si>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</si>
  <si>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</si>
  <si>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</si>
  <si>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</si>
  <si>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</si>
  <si>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</si>
  <si>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</si>
  <si>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</si>
  <si>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</si>
  <si>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</si>
  <si>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</si>
  <si>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</si>
  <si>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</si>
  <si>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</si>
  <si>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</si>
  <si>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</si>
  <si>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</si>
  <si>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</si>
  <si>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</si>
  <si>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</si>
  <si>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</si>
  <si>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</si>
  <si>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</si>
  <si>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</si>
  <si>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</si>
  <si>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</si>
  <si>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</si>
  <si>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</si>
  <si>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</si>
  <si>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</si>
  <si>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</si>
  <si>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</si>
  <si>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</si>
  <si>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</si>
  <si>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</si>
  <si>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</si>
  <si>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</si>
  <si>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</si>
  <si>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</si>
  <si>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</si>
  <si>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</si>
  <si>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</si>
  <si>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</si>
  <si>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</si>
  <si>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</si>
  <si>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</si>
  <si>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</si>
  <si>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</si>
  <si>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</si>
  <si>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</si>
  <si>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</si>
  <si>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</si>
  <si>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</si>
  <si>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</si>
  <si>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</si>
  <si>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</si>
  <si>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</si>
  <si>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</si>
  <si>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</si>
  <si>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</si>
  <si>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</si>
  <si>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</si>
  <si>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</si>
  <si>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</si>
  <si>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</si>
  <si>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</si>
  <si>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</si>
  <si>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</si>
  <si>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</si>
  <si>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</si>
  <si>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</si>
  <si>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</si>
  <si>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</si>
  <si>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</si>
  <si>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</si>
  <si>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</si>
  <si>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</si>
  <si>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</si>
  <si>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</si>
  <si>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</si>
  <si>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</si>
  <si>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</si>
  <si>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</si>
  <si>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</si>
  <si>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</si>
  <si>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</si>
  <si>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</si>
  <si>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</si>
  <si>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</si>
  <si>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</si>
  <si>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</si>
  <si>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</si>
  <si>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</si>
  <si>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</si>
  <si>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</si>
  <si>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</si>
  <si>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</si>
  <si>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</si>
  <si>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</si>
  <si>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</si>
  <si>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</si>
  <si>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</si>
  <si>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</si>
  <si>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</si>
  <si>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</si>
  <si>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</si>
  <si>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</si>
  <si>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</si>
  <si>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</si>
  <si>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</si>
  <si>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</si>
  <si>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</si>
  <si>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</si>
  <si>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</si>
  <si>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</si>
  <si>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</si>
  <si>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</si>
  <si>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</si>
  <si>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</si>
  <si>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</si>
  <si>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</si>
  <si>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</si>
  <si>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</si>
  <si>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</si>
  <si>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</si>
  <si>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</si>
  <si>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</si>
  <si>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</si>
  <si>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</si>
  <si>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</si>
  <si>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</si>
  <si>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</si>
  <si>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</si>
  <si>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</si>
  <si>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</si>
  <si>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</si>
  <si>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</si>
  <si>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</si>
  <si>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</si>
  <si>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</si>
  <si>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</si>
  <si>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</si>
  <si>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</si>
  <si>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</si>
  <si>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</si>
  <si>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</si>
  <si>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</si>
  <si>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</si>
  <si>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</si>
  <si>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</si>
  <si>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</si>
  <si>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</si>
  <si>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</si>
  <si>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</si>
  <si>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</si>
  <si>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</si>
  <si>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</si>
  <si>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</si>
  <si>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</si>
  <si>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</si>
  <si>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</si>
  <si>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</si>
  <si>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</si>
  <si>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</si>
  <si>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</si>
  <si>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</si>
  <si>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</si>
  <si>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</si>
  <si>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</si>
  <si>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</si>
  <si>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</si>
  <si>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</si>
  <si>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</si>
  <si>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</si>
  <si>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</si>
  <si>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</si>
  <si>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</si>
  <si>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</si>
  <si>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</si>
  <si>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</si>
  <si>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</si>
  <si>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</si>
  <si>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</si>
  <si>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</si>
  <si>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</si>
  <si>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</si>
  <si>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</si>
  <si>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</si>
  <si>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</si>
  <si>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</si>
  <si>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</si>
  <si>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</si>
  <si>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</si>
  <si>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</si>
  <si>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</si>
  <si>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</si>
  <si>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</si>
  <si>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</si>
  <si>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</si>
  <si>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</si>
  <si>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</si>
  <si>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</si>
  <si>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</si>
  <si>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</si>
  <si>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</si>
  <si>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</si>
  <si>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</si>
  <si>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</si>
  <si>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</si>
  <si>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</si>
  <si>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</si>
  <si>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</si>
  <si>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</si>
  <si>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</si>
  <si>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</si>
  <si>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</si>
  <si>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</si>
  <si>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</si>
  <si>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</si>
  <si>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</si>
  <si>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</si>
  <si>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</si>
  <si>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</si>
  <si>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</si>
  <si>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</si>
  <si>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</si>
  <si>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</si>
  <si>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</si>
  <si>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</si>
  <si>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</si>
  <si>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</si>
  <si>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</si>
  <si>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</si>
  <si>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</si>
  <si>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</si>
  <si>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</si>
  <si>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</si>
  <si>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</si>
  <si>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</si>
  <si>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</si>
  <si>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</si>
  <si>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</si>
  <si>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</si>
  <si>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</si>
  <si>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</si>
  <si>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</si>
  <si>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</si>
  <si>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</si>
  <si>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</si>
  <si>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</si>
  <si>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</si>
  <si>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</si>
  <si>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</si>
  <si>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</si>
  <si>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</si>
  <si>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</si>
  <si>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</si>
  <si>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</si>
  <si>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</si>
  <si>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</si>
  <si>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</si>
  <si>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</si>
  <si>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</si>
  <si>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</si>
  <si>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</si>
  <si>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</si>
  <si>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</si>
  <si>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</si>
  <si>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</si>
  <si>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</si>
  <si>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</si>
  <si>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</si>
  <si>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</si>
  <si>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</si>
  <si>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</si>
  <si>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</si>
  <si>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</si>
  <si>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</si>
  <si>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</si>
  <si>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</si>
  <si>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</si>
  <si>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</si>
  <si>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</si>
  <si>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</si>
  <si>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</si>
  <si>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</si>
  <si>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</si>
  <si>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</si>
  <si>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</si>
  <si>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</si>
  <si>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</si>
  <si>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</si>
  <si>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</si>
  <si>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</si>
  <si>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</si>
  <si>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</si>
  <si>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</si>
  <si>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</si>
  <si>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</si>
  <si>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</si>
  <si>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</si>
  <si>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</si>
  <si>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</si>
  <si>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</si>
  <si>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</si>
  <si>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</si>
  <si>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</si>
  <si>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</si>
  <si>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</si>
  <si>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</si>
  <si>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</si>
  <si>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</si>
  <si>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</si>
  <si>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</si>
  <si>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</si>
  <si>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</si>
  <si>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</si>
  <si>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</si>
  <si>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</si>
  <si>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</si>
  <si>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</si>
  <si>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</si>
  <si>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</si>
  <si>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</si>
  <si>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</si>
  <si>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</si>
  <si>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</si>
  <si>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</si>
  <si>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</si>
  <si>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</si>
  <si>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</si>
  <si>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</si>
  <si>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</si>
  <si>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</si>
  <si>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</si>
  <si>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</si>
  <si>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</si>
  <si>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</si>
  <si>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</si>
  <si>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</si>
  <si>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</si>
  <si>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</si>
  <si>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</si>
  <si>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</si>
  <si>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</si>
  <si>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</si>
  <si>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</si>
  <si>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</si>
  <si>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</si>
  <si>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</si>
  <si>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</si>
  <si>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</si>
  <si>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</si>
  <si>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</si>
  <si>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</si>
  <si>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</si>
  <si>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</si>
  <si>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</si>
  <si>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</si>
  <si>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</si>
  <si>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</si>
  <si>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</si>
  <si>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</si>
  <si>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</si>
  <si>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</si>
  <si>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</si>
  <si>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</si>
  <si>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</si>
  <si>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</si>
  <si>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</si>
  <si>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</si>
  <si>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</si>
  <si>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</si>
  <si>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</si>
  <si>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</si>
  <si>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</si>
  <si>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</si>
  <si>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</si>
  <si>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</si>
  <si>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</si>
  <si>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</si>
  <si>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</si>
  <si>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</si>
  <si>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</si>
  <si>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</si>
  <si>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</si>
  <si>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</si>
  <si>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</si>
  <si>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</si>
  <si>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</si>
  <si>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</si>
  <si>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</si>
  <si>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</si>
  <si>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</si>
  <si>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</si>
  <si>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</si>
  <si>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</si>
  <si>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</si>
  <si>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</si>
  <si>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</si>
  <si>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</si>
  <si>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</si>
  <si>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</si>
  <si>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</si>
  <si>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</si>
  <si>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</si>
  <si>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</si>
  <si>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</si>
  <si>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</si>
  <si>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</si>
  <si>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</si>
  <si>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</si>
  <si>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</si>
  <si>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</si>
  <si>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</si>
  <si>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</si>
  <si>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</si>
  <si>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</si>
  <si>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</si>
  <si>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</si>
  <si>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</si>
  <si>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</si>
  <si>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</si>
  <si>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</si>
  <si>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</si>
  <si>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</si>
  <si>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</si>
  <si>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</si>
  <si>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</si>
  <si>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</si>
  <si>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</si>
  <si>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</si>
  <si>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</si>
  <si>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</si>
  <si>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</si>
  <si>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</si>
  <si>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</si>
  <si>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</si>
  <si>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</si>
  <si>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</si>
  <si>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</si>
  <si>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</si>
  <si>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</si>
  <si>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</si>
  <si>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</si>
  <si>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</si>
  <si>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</si>
  <si>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</si>
  <si>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</si>
  <si>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</si>
  <si>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</si>
  <si>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</si>
  <si>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</si>
  <si>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</si>
  <si>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</si>
  <si>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</si>
  <si>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</si>
  <si>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</si>
  <si>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</si>
  <si>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</si>
  <si>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</si>
  <si>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</si>
  <si>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</si>
  <si>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</si>
  <si>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</si>
  <si>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</si>
  <si>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</si>
  <si>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</si>
  <si>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</si>
  <si>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</si>
  <si>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</si>
  <si>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</si>
  <si>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</si>
  <si>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</si>
  <si>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</si>
  <si>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</si>
  <si>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</si>
  <si>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</si>
  <si>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</si>
  <si>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</si>
  <si>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</si>
  <si>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</si>
  <si>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</si>
  <si>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</si>
  <si>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</si>
  <si>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</si>
  <si>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</si>
  <si>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</si>
  <si>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</si>
  <si>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</si>
  <si>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</si>
  <si>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</si>
  <si>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</si>
  <si>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</si>
  <si>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</si>
  <si>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</si>
  <si>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</si>
  <si>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</si>
  <si>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</si>
  <si>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</si>
  <si>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</si>
  <si>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</si>
  <si>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</si>
  <si>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</si>
  <si>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</si>
  <si>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</si>
  <si>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</si>
  <si>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</si>
  <si>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</si>
  <si>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</si>
  <si>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</si>
  <si>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</si>
  <si>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</si>
  <si>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</si>
  <si>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</si>
  <si>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</si>
  <si>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</si>
  <si>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</si>
  <si>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</si>
  <si>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</si>
  <si>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</si>
  <si>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</si>
  <si>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</si>
  <si>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</si>
  <si>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</si>
  <si>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</si>
  <si>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</si>
  <si>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</si>
  <si>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</si>
  <si>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</si>
  <si>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</si>
  <si>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</si>
  <si>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</si>
  <si>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</si>
  <si>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</si>
  <si>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</si>
  <si>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</si>
  <si>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</si>
  <si>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</si>
  <si>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</si>
  <si>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</si>
  <si>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</si>
  <si>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</si>
  <si>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</si>
  <si>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</si>
  <si>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</si>
  <si>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</si>
  <si>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</si>
  <si>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</si>
  <si>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</si>
  <si>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</si>
  <si>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</si>
  <si>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</si>
  <si>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</si>
  <si>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</si>
  <si>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</si>
  <si>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</si>
  <si>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</si>
  <si>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</si>
  <si>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</si>
  <si>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</si>
  <si>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</si>
  <si>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</si>
  <si>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</si>
  <si>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</si>
  <si>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</si>
  <si>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</si>
  <si>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</si>
  <si>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</si>
  <si>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</si>
  <si>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</si>
  <si>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</si>
  <si>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</si>
  <si>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</si>
  <si>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</si>
  <si>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</si>
  <si>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</si>
  <si>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</si>
  <si>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</si>
  <si>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</si>
  <si>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</si>
  <si>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</si>
  <si>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</si>
  <si>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</si>
  <si>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</si>
  <si>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</si>
  <si>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</si>
  <si>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</si>
  <si>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</si>
  <si>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</si>
  <si>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</si>
  <si>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</si>
  <si>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</si>
  <si>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</si>
  <si>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</si>
  <si>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</si>
  <si>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</si>
  <si>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</si>
  <si>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</si>
  <si>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</si>
  <si>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</si>
  <si>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</si>
  <si>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</si>
  <si>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</si>
  <si>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</si>
  <si>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</si>
  <si>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</si>
  <si>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</si>
  <si>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</si>
  <si>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</si>
  <si>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</si>
  <si>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</si>
  <si>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</si>
  <si>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</si>
  <si>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</si>
  <si>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</si>
  <si>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</si>
  <si>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</si>
  <si>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</si>
  <si>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</si>
  <si>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</si>
  <si>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</si>
  <si>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</si>
  <si>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</si>
  <si>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</si>
  <si>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</si>
  <si>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</si>
  <si>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</si>
  <si>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</si>
  <si>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</si>
  <si>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</si>
  <si>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</si>
  <si>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</si>
  <si>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</si>
  <si>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</si>
  <si>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</si>
  <si>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</si>
  <si>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</si>
  <si>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</si>
  <si>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</si>
  <si>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</si>
  <si>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</si>
  <si>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</si>
  <si>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</si>
  <si>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</si>
  <si>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</si>
  <si>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</si>
  <si>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</si>
  <si>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</si>
  <si>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</si>
  <si>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</si>
  <si>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</si>
  <si>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</si>
  <si>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</si>
  <si>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</si>
  <si>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</si>
  <si>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</si>
  <si>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</si>
  <si>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</si>
  <si>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</si>
  <si>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</si>
  <si>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</si>
  <si>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</si>
  <si>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</si>
  <si>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</si>
  <si>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</si>
  <si>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</si>
  <si>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</si>
  <si>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</si>
  <si>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</si>
  <si>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</si>
  <si>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</si>
  <si>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</si>
  <si>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</si>
  <si>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</si>
  <si>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</si>
  <si>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</si>
  <si>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</si>
  <si>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</si>
  <si>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</si>
  <si>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</si>
  <si>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</si>
  <si>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</si>
  <si>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</si>
  <si>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</si>
  <si>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</si>
  <si>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</si>
  <si>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</si>
  <si>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</si>
  <si>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</si>
  <si>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</si>
  <si>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</si>
  <si>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</si>
  <si>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</si>
  <si>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</si>
  <si>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</si>
  <si>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</si>
  <si>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</si>
  <si>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</si>
  <si>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</si>
  <si>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</si>
  <si>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</si>
  <si>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</si>
  <si>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</si>
  <si>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</si>
  <si>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</si>
  <si>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</si>
  <si>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</si>
  <si>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</si>
  <si>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</si>
  <si>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</si>
  <si>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</si>
  <si>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</si>
  <si>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</si>
  <si>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</si>
  <si>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</si>
  <si>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</si>
  <si>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</si>
  <si>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</si>
  <si>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</si>
  <si>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</si>
  <si>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</si>
  <si>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</si>
  <si>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</si>
  <si>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</si>
  <si>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</si>
  <si>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</si>
  <si>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</si>
  <si>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</si>
  <si>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</si>
  <si>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</si>
  <si>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</si>
  <si>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</si>
  <si>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</si>
  <si>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</si>
  <si>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</si>
  <si>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</si>
  <si>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</si>
  <si>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</si>
  <si>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</si>
  <si>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</si>
  <si>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</si>
  <si>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</si>
  <si>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</si>
  <si>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</si>
  <si>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</si>
  <si>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</si>
  <si>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</si>
  <si>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</si>
  <si>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</si>
  <si>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</si>
  <si>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</si>
  <si>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</si>
  <si>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</si>
  <si>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</si>
  <si>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</si>
  <si>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</si>
  <si>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</si>
  <si>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</si>
  <si>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</si>
  <si>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</si>
  <si>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</si>
  <si>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</si>
  <si>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</si>
  <si>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</si>
  <si>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</si>
  <si>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</si>
  <si>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</si>
  <si>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</si>
  <si>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</si>
  <si>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</si>
  <si>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</si>
  <si>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</si>
  <si>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</si>
  <si>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</si>
  <si>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</si>
  <si>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</si>
  <si>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</si>
  <si>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</si>
  <si>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</si>
  <si>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</si>
  <si>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</si>
  <si>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</si>
  <si>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</si>
  <si>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</si>
  <si>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</si>
  <si>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</si>
  <si>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</si>
  <si>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</si>
  <si>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</si>
  <si>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</si>
  <si>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</si>
  <si>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</si>
  <si>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</si>
  <si>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</si>
  <si>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</si>
  <si>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</si>
  <si>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</si>
  <si>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</si>
  <si>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</si>
  <si>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</si>
  <si>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</si>
  <si>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</si>
  <si>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</si>
  <si>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</si>
  <si>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</si>
  <si>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</si>
  <si>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</si>
  <si>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</si>
  <si>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</si>
  <si>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</si>
  <si>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</si>
  <si>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</si>
  <si>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</si>
  <si>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</si>
  <si>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</si>
  <si>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</si>
  <si>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</si>
  <si>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</si>
  <si>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</si>
  <si>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</si>
  <si>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</si>
  <si>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</si>
  <si>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</si>
  <si>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</si>
  <si>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</si>
  <si>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</si>
  <si>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</si>
  <si>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</si>
  <si>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</si>
  <si>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</si>
  <si>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</si>
  <si>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</si>
  <si>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</si>
  <si>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</si>
  <si>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</si>
  <si>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</si>
  <si>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</si>
  <si>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</si>
  <si>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</si>
  <si>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</si>
  <si>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</si>
  <si>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</si>
  <si>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</si>
  <si>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</si>
  <si>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</si>
  <si>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</si>
  <si>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</si>
  <si>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</si>
  <si>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</si>
  <si>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</si>
  <si>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</si>
  <si>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</si>
  <si>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</si>
  <si>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</si>
  <si>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</si>
  <si>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</si>
  <si>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</si>
  <si>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</si>
  <si>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</si>
  <si>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</si>
  <si>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</si>
  <si>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</si>
  <si>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</si>
  <si>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</si>
  <si>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</si>
  <si>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</si>
  <si>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</si>
  <si>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</si>
  <si>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</si>
  <si>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</si>
  <si>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</si>
  <si>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</si>
  <si>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</si>
  <si>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</si>
  <si>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</si>
  <si>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</si>
  <si>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</si>
  <si>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</si>
  <si>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</si>
  <si>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</si>
  <si>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</si>
  <si>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</si>
  <si>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</si>
  <si>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</si>
  <si>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</si>
  <si>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</si>
  <si>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</si>
  <si>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</si>
  <si>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</si>
  <si>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</si>
  <si>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</si>
  <si>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</si>
  <si>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</si>
  <si>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</si>
  <si>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</si>
  <si>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</si>
  <si>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</si>
  <si>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</si>
  <si>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</si>
  <si>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</si>
  <si>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</si>
  <si>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</si>
  <si>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</si>
  <si>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</si>
  <si>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</si>
  <si>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</si>
  <si>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</si>
  <si>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</si>
  <si>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</si>
  <si>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</si>
  <si>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</si>
  <si>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</si>
  <si>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</si>
  <si>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</si>
  <si>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</si>
  <si>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</si>
  <si>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</si>
  <si>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</si>
  <si>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</si>
  <si>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</si>
  <si>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</si>
  <si>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</si>
  <si>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</si>
  <si>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</si>
  <si>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</si>
  <si>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</si>
  <si>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</si>
  <si>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</si>
  <si>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</si>
  <si>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</si>
  <si>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</si>
  <si>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</si>
  <si>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</si>
  <si>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</si>
  <si>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</si>
  <si>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</si>
  <si>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</si>
  <si>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</si>
  <si>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</si>
  <si>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</si>
  <si>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</si>
  <si>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</si>
  <si>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</si>
  <si>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</si>
  <si>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</si>
  <si>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</si>
  <si>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</si>
  <si>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</si>
  <si>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</si>
  <si>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</si>
  <si>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</si>
  <si>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</si>
  <si>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</si>
  <si>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</si>
  <si>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</si>
  <si>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</si>
  <si>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</si>
  <si>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</si>
  <si>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</si>
  <si>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</si>
  <si>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</si>
  <si>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</si>
  <si>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</si>
  <si>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</si>
  <si>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</si>
  <si>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</si>
  <si>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</si>
  <si>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</si>
  <si>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</si>
  <si>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</si>
  <si>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</si>
  <si>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</si>
  <si>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</si>
  <si>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</si>
  <si>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</si>
  <si>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</si>
  <si>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</si>
  <si>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</si>
  <si>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</si>
  <si>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</si>
  <si>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</si>
  <si>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</si>
  <si>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</si>
  <si>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</si>
  <si>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</si>
  <si>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</si>
  <si>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</si>
  <si>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</si>
  <si>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</si>
  <si>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</si>
  <si>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</si>
  <si>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</si>
  <si>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</si>
  <si>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</si>
  <si>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</si>
  <si>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</si>
  <si>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</si>
  <si>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</si>
  <si>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</si>
  <si>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</si>
  <si>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</si>
  <si>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</si>
  <si>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</si>
  <si>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</si>
  <si>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</si>
  <si>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</si>
  <si>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</si>
  <si>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</si>
  <si>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</si>
  <si>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</si>
  <si>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</si>
  <si>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</si>
  <si>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</si>
  <si>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</si>
  <si>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</si>
  <si>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</si>
  <si>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</si>
  <si>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</si>
  <si>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</si>
  <si>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</si>
  <si>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</si>
  <si>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</si>
  <si>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</si>
  <si>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</si>
  <si>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</si>
  <si>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</si>
  <si>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</si>
  <si>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</si>
  <si>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</si>
  <si>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</si>
  <si>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</si>
  <si>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</si>
  <si>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</si>
  <si>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</si>
  <si>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</si>
  <si>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</si>
  <si>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</si>
  <si>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</si>
  <si>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</si>
  <si>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</si>
  <si>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</si>
  <si>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</si>
  <si>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</si>
  <si>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</si>
  <si>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</si>
  <si>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</si>
  <si>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</si>
  <si>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</si>
  <si>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</si>
  <si>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</si>
  <si>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</si>
  <si>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</si>
  <si>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</si>
  <si>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</si>
  <si>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</si>
  <si>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</si>
  <si>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</si>
  <si>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</si>
  <si>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</si>
  <si>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</si>
  <si>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</si>
  <si>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</si>
  <si>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</si>
  <si>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</si>
  <si>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</si>
  <si>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</si>
  <si>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</si>
  <si>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</si>
  <si>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</si>
  <si>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</si>
  <si>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</si>
  <si>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</si>
  <si>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</si>
  <si>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</si>
  <si>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</si>
  <si>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</si>
  <si>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</si>
  <si>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</si>
  <si>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</si>
  <si>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</si>
  <si>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</si>
  <si>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</si>
  <si>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</si>
  <si>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</si>
  <si>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</si>
  <si>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</si>
  <si>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</si>
  <si>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</si>
  <si>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</si>
  <si>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</si>
  <si>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</si>
  <si>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</si>
  <si>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</si>
  <si>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</si>
  <si>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</si>
  <si>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</si>
  <si>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</si>
  <si>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</si>
  <si>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</si>
  <si>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</si>
  <si>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</si>
  <si>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</si>
  <si>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</si>
  <si>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</si>
  <si>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</si>
  <si>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</si>
  <si>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</si>
  <si>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</si>
  <si>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</si>
  <si>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</si>
  <si>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</si>
  <si>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</si>
  <si>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</si>
  <si>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</si>
  <si>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</si>
  <si>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</si>
  <si>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</si>
  <si>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</si>
  <si>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</si>
  <si>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</si>
  <si>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</si>
  <si>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</si>
  <si>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</si>
  <si>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</si>
  <si>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</si>
  <si>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</si>
  <si>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</si>
  <si>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</si>
  <si>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</si>
  <si>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</si>
  <si>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</si>
  <si>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</si>
  <si>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</si>
  <si>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</si>
  <si>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</si>
  <si>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</si>
  <si>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</si>
  <si>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</si>
  <si>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</si>
  <si>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</si>
  <si>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</si>
  <si>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</si>
  <si>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</si>
  <si>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</si>
  <si>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</si>
  <si>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</si>
  <si>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</si>
  <si>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</si>
  <si>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</si>
  <si>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</si>
  <si>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</si>
  <si>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</si>
  <si>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</si>
  <si>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</si>
  <si>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</si>
  <si>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</si>
  <si>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</si>
  <si>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</si>
  <si>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</si>
  <si>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</si>
  <si>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</si>
  <si>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</si>
  <si>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</si>
  <si>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</si>
  <si>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</si>
  <si>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</si>
  <si>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</si>
  <si>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</si>
  <si>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</si>
  <si>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</si>
  <si>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</si>
  <si>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</si>
  <si>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</si>
  <si>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</si>
  <si>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</si>
  <si>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</si>
  <si>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</si>
  <si>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</si>
  <si>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</si>
  <si>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</si>
  <si>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</si>
  <si>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</si>
  <si>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</si>
  <si>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</si>
  <si>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</si>
  <si>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</si>
  <si>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</si>
  <si>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</si>
  <si>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</si>
  <si>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</si>
  <si>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</si>
  <si>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</si>
  <si>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</si>
  <si>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</si>
  <si>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</si>
  <si>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</si>
  <si>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</si>
  <si>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</si>
  <si>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</si>
  <si>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</si>
  <si>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</si>
  <si>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</si>
  <si>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</si>
  <si>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</si>
  <si>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</si>
  <si>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</si>
  <si>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</si>
  <si>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</si>
  <si>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</si>
  <si>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</si>
  <si>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</si>
  <si>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</si>
  <si>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</si>
  <si>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</si>
  <si>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</si>
  <si>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</si>
  <si>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</si>
  <si>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</si>
  <si>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</si>
  <si>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</si>
  <si>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</si>
  <si>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</si>
  <si>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</si>
  <si>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</si>
  <si>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</si>
  <si>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</si>
  <si>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</si>
  <si>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</si>
  <si>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</si>
  <si>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</si>
  <si>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</si>
  <si>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</si>
  <si>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</si>
  <si>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</si>
  <si>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</si>
  <si>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</si>
  <si>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</si>
  <si>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</si>
  <si>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</si>
  <si>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</si>
  <si>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</si>
  <si>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</si>
  <si>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</si>
  <si>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</si>
  <si>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</si>
  <si>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</si>
  <si>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</si>
  <si>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</si>
  <si>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</si>
  <si>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</si>
  <si>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</si>
  <si>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</si>
  <si>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</si>
  <si>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</si>
  <si>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</si>
  <si>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</si>
  <si>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</si>
  <si>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</si>
  <si>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</si>
  <si>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</si>
  <si>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</si>
  <si>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</si>
  <si>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</si>
  <si>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</si>
  <si>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</si>
  <si>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</si>
  <si>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</si>
  <si>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</si>
  <si>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</si>
  <si>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</si>
  <si>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</si>
  <si>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</si>
  <si>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</si>
  <si>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</si>
  <si>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</si>
  <si>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</si>
  <si>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</si>
  <si>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</si>
  <si>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</si>
  <si>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</si>
  <si>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</si>
  <si>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</si>
  <si>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</si>
  <si>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</si>
  <si>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</si>
  <si>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</si>
  <si>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</si>
  <si>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</si>
  <si>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</si>
  <si>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</si>
  <si>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</si>
  <si>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</si>
  <si>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</si>
  <si>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</si>
  <si>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</si>
  <si>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</si>
  <si>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</si>
  <si>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</si>
  <si>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</si>
  <si>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</si>
  <si>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</si>
  <si>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</si>
  <si>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</si>
  <si>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</si>
  <si>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</si>
  <si>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</si>
  <si>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</si>
  <si>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</si>
  <si>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</si>
  <si>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</si>
  <si>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</si>
  <si>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</si>
  <si>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</si>
  <si>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</si>
  <si>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</si>
  <si>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</si>
  <si>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</si>
  <si>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</si>
  <si>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</si>
  <si>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</si>
  <si>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</si>
  <si>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</si>
  <si>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</si>
  <si>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</si>
  <si>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</si>
  <si>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</si>
  <si>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</si>
  <si>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</si>
  <si>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</si>
  <si>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</si>
  <si>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</si>
  <si>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</si>
  <si>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</si>
  <si>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</si>
  <si>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</si>
  <si>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</si>
  <si>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</si>
  <si>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</si>
  <si>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</si>
  <si>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</si>
  <si>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</si>
  <si>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</si>
  <si>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</si>
  <si>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</si>
  <si>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</si>
  <si>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</si>
  <si>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</si>
  <si>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</si>
  <si>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</si>
  <si>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</si>
  <si>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</si>
  <si>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</si>
  <si>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</si>
  <si>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</si>
  <si>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</si>
  <si>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</si>
  <si>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</si>
  <si>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</si>
  <si>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</si>
  <si>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</si>
  <si>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</si>
  <si>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</si>
  <si>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</si>
  <si>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</si>
  <si>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</si>
  <si>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</si>
  <si>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</si>
  <si>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</si>
  <si>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</si>
  <si>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</si>
  <si>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</si>
  <si>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</si>
  <si>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</si>
  <si>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</si>
  <si>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</si>
  <si>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</si>
  <si>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</si>
  <si>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</si>
  <si>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</si>
  <si>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</si>
  <si>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</si>
  <si>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</si>
  <si>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</si>
  <si>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</si>
  <si>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</si>
  <si>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</si>
  <si>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</si>
  <si>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</si>
  <si>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</si>
  <si>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</si>
  <si>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</si>
  <si>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</si>
  <si>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</si>
  <si>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</si>
  <si>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</si>
  <si>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</si>
  <si>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</si>
  <si>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</si>
  <si>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</si>
  <si>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</si>
  <si>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</si>
  <si>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</si>
  <si>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</si>
  <si>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</si>
  <si>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</si>
  <si>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</si>
  <si>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</si>
  <si>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</si>
  <si>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</si>
  <si>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</si>
  <si>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</si>
  <si>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</si>
  <si>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</si>
  <si>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</si>
  <si>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</si>
  <si>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</si>
  <si>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</si>
  <si>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</si>
  <si>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</si>
  <si>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</si>
  <si>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</si>
  <si>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</si>
  <si>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</si>
  <si>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</si>
  <si>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</si>
  <si>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</si>
  <si>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</si>
  <si>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</si>
  <si>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</si>
  <si>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</si>
  <si>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</si>
  <si>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</si>
  <si>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</si>
  <si>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</si>
  <si>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</si>
  <si>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</si>
  <si>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</si>
  <si>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</si>
  <si>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</si>
  <si>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</si>
  <si>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</si>
  <si>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</si>
  <si>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</si>
  <si>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</si>
  <si>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</si>
  <si>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</si>
  <si>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</si>
  <si>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</si>
  <si>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</si>
  <si>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</si>
  <si>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</si>
  <si>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</si>
  <si>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</si>
  <si>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</si>
  <si>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</si>
  <si>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</si>
  <si>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</si>
  <si>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</si>
  <si>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</si>
  <si>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</si>
  <si>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</si>
  <si>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</si>
  <si>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</si>
  <si>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</si>
  <si>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</si>
  <si>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</si>
  <si>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</si>
  <si>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</si>
  <si>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</si>
  <si>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</si>
  <si>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</si>
  <si>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</si>
  <si>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</si>
  <si>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</si>
  <si>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</si>
  <si>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</si>
  <si>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</si>
  <si>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</si>
  <si>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</si>
  <si>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</si>
  <si>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</si>
  <si>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</si>
  <si>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</si>
  <si>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</si>
  <si>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</si>
  <si>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</si>
  <si>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</si>
  <si>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</si>
  <si>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</si>
  <si>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</si>
  <si>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</si>
  <si>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</si>
  <si>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</si>
  <si>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</si>
  <si>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</si>
  <si>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</si>
  <si>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</si>
  <si>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</si>
  <si>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</si>
  <si>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</si>
  <si>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</si>
  <si>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</si>
  <si>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</si>
  <si>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</si>
  <si>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</si>
  <si>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</si>
  <si>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</si>
  <si>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</si>
  <si>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</si>
  <si>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</si>
  <si>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</si>
  <si>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</si>
  <si>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</si>
  <si>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</si>
  <si>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</si>
  <si>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</si>
  <si>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</si>
  <si>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</si>
  <si>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</si>
  <si>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</si>
  <si>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</si>
  <si>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</si>
  <si>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</si>
  <si>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</si>
  <si>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</si>
  <si>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</si>
  <si>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</si>
  <si>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</si>
  <si>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</si>
  <si>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</si>
  <si>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</si>
  <si>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</si>
  <si>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</si>
  <si>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</si>
  <si>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</si>
  <si>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</si>
  <si>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</si>
  <si>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</si>
  <si>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</si>
  <si>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</si>
  <si>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</si>
  <si>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</si>
  <si>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</si>
  <si>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</si>
  <si>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</si>
  <si>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</si>
  <si>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</si>
  <si>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</si>
  <si>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</si>
  <si>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</si>
  <si>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</si>
  <si>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</si>
  <si>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</si>
  <si>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</si>
  <si>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</si>
  <si>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</si>
  <si>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</si>
  <si>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</si>
  <si>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</si>
  <si>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</si>
  <si>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</si>
  <si>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</si>
  <si>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</si>
  <si>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</si>
  <si>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</si>
  <si>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</si>
  <si>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</si>
  <si>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</si>
  <si>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</si>
  <si>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</si>
  <si>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</si>
  <si>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</si>
  <si>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</si>
  <si>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</si>
  <si>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</si>
  <si>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</si>
  <si>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</si>
  <si>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</si>
  <si>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</si>
  <si>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</si>
  <si>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</si>
  <si>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</si>
  <si>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</si>
  <si>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</si>
  <si>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</si>
  <si>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</si>
  <si>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</si>
  <si>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</si>
  <si>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</si>
  <si>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</si>
  <si>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</si>
  <si>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</si>
  <si>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</si>
  <si>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</si>
  <si>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</si>
  <si>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</si>
  <si>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</si>
  <si>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</si>
  <si>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</si>
  <si>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</si>
  <si>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</si>
  <si>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</si>
  <si>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</si>
  <si>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</si>
  <si>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</si>
  <si>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</si>
  <si>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</si>
  <si>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</si>
  <si>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</si>
  <si>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</si>
  <si>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</si>
  <si>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</si>
  <si>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</si>
  <si>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</si>
  <si>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</si>
  <si>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</si>
  <si>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</si>
  <si>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</si>
  <si>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</si>
  <si>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</si>
  <si>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</si>
  <si>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</si>
  <si>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</si>
  <si>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</si>
  <si>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</si>
  <si>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</si>
  <si>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</si>
  <si>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</si>
  <si>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</si>
  <si>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</si>
  <si>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</si>
  <si>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</si>
  <si>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</si>
  <si>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</si>
  <si>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</si>
  <si>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</si>
  <si>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</si>
  <si>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</si>
  <si>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</si>
  <si>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</si>
  <si>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</si>
  <si>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</si>
  <si>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</si>
  <si>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</si>
  <si>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</si>
  <si>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</si>
  <si>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</si>
  <si>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</si>
  <si>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</si>
  <si>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</si>
  <si>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</si>
  <si>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</si>
  <si>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</si>
  <si>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</si>
  <si>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</si>
  <si>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</si>
  <si>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</si>
  <si>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</si>
  <si>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</si>
  <si>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</si>
  <si>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</si>
  <si>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</si>
  <si>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</si>
  <si>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</si>
  <si>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</si>
  <si>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</si>
  <si>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</si>
  <si>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</si>
  <si>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</si>
  <si>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</si>
  <si>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</si>
  <si>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</si>
  <si>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</si>
  <si>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</si>
  <si>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</si>
  <si>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</si>
  <si>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</si>
  <si>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</si>
  <si>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</si>
  <si>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</si>
  <si>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</si>
  <si>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</si>
  <si>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</si>
  <si>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</si>
  <si>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</si>
  <si>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</si>
  <si>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</si>
  <si>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</si>
  <si>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</si>
  <si>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</si>
  <si>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</si>
  <si>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</si>
  <si>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</si>
  <si>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</si>
  <si>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</si>
  <si>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</si>
  <si>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</si>
  <si>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</si>
  <si>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</si>
  <si>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</si>
  <si>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</si>
  <si>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</si>
  <si>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</si>
  <si>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</si>
  <si>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</si>
  <si>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</si>
  <si>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</si>
  <si>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</si>
  <si>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</si>
  <si>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</si>
  <si>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</si>
  <si>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</si>
  <si>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</si>
  <si>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</si>
  <si>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</si>
  <si>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</si>
  <si>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</si>
  <si>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</si>
  <si>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</si>
  <si>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</si>
  <si>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</si>
  <si>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</si>
  <si>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</si>
  <si>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</si>
  <si>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</si>
  <si>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</si>
  <si>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</si>
  <si>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</si>
  <si>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</si>
  <si>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</si>
  <si>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</si>
  <si>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</si>
  <si>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</si>
  <si>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</si>
  <si>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</si>
  <si>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</si>
  <si>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</si>
  <si>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</si>
  <si>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</si>
  <si>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</si>
  <si>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</si>
  <si>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</si>
  <si>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</si>
  <si>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</si>
  <si>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</si>
  <si>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</si>
  <si>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</si>
  <si>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</si>
  <si>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</si>
  <si>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</si>
  <si>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</si>
  <si>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</si>
  <si>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</si>
  <si>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</si>
  <si>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</si>
  <si>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</si>
  <si>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</si>
  <si>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</si>
  <si>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</si>
  <si>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</si>
  <si>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</si>
  <si>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</si>
  <si>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</si>
  <si>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</si>
  <si>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</si>
  <si>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</si>
  <si>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</si>
  <si>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</si>
  <si>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</si>
  <si>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</si>
  <si>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</si>
  <si>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</si>
  <si>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</si>
  <si>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</si>
  <si>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</si>
  <si>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</si>
  <si>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</si>
  <si>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</si>
  <si>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</si>
  <si>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</si>
  <si>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</si>
  <si>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</si>
  <si>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</si>
  <si>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</si>
  <si>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</si>
  <si>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</si>
  <si>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</si>
  <si>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</si>
  <si>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</si>
  <si>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</si>
  <si>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</si>
  <si>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</si>
  <si>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</si>
  <si>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</si>
  <si>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</si>
  <si>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</si>
  <si>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</si>
  <si>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</si>
  <si>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</si>
  <si>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</si>
  <si>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</si>
  <si>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</si>
  <si>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</si>
  <si>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</si>
  <si>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</si>
  <si>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</si>
  <si>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</si>
  <si>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</si>
  <si>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</si>
  <si>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</si>
  <si>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</si>
  <si>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</si>
  <si>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</si>
  <si>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</si>
  <si>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</si>
  <si>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</si>
  <si>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</si>
  <si>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</si>
  <si>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</si>
  <si>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</si>
  <si>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</si>
  <si>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</si>
  <si>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</si>
  <si>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</si>
  <si>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</si>
  <si>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</si>
  <si>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</si>
  <si>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</si>
  <si>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</si>
  <si>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</si>
  <si>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</si>
  <si>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</si>
  <si>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</si>
  <si>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</si>
  <si>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</si>
  <si>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</si>
  <si>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</si>
  <si>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</si>
  <si>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</si>
  <si>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</si>
  <si>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</si>
  <si>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</si>
  <si>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</si>
  <si>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</si>
  <si>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</si>
  <si>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</si>
  <si>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</si>
  <si>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</si>
  <si>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</si>
  <si>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</si>
  <si>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</si>
  <si>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</si>
  <si>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</si>
  <si>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</si>
  <si>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</si>
  <si>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</si>
  <si>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</si>
  <si>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</si>
  <si>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</si>
  <si>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</si>
  <si>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</si>
  <si>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</si>
  <si>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</si>
  <si>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</si>
  <si>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</si>
  <si>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</si>
  <si>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</si>
  <si>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</si>
  <si>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</si>
  <si>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</si>
  <si>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</si>
  <si>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</si>
  <si>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</si>
  <si>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</si>
  <si>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</si>
  <si>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</si>
  <si>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</si>
  <si>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</si>
  <si>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</si>
  <si>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</si>
  <si>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</si>
  <si>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</si>
  <si>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</si>
  <si>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</si>
  <si>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</si>
  <si>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</si>
  <si>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</si>
  <si>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</si>
  <si>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</si>
  <si>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</si>
  <si>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</si>
  <si>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</si>
  <si>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</si>
  <si>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</si>
  <si>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</si>
  <si>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</si>
  <si>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</si>
  <si>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</si>
  <si>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</si>
  <si>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</si>
  <si>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</si>
  <si>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</si>
  <si>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</si>
  <si>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</si>
  <si>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</si>
  <si>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</si>
  <si>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</si>
  <si>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</si>
  <si>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</si>
  <si>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</si>
  <si>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</si>
  <si>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</si>
  <si>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</si>
  <si>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</si>
  <si>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</si>
  <si>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</si>
  <si>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</si>
  <si>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</si>
  <si>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</si>
  <si>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</si>
  <si>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</si>
  <si>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</si>
  <si>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</si>
  <si>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</si>
  <si>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</si>
  <si>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</si>
  <si>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</si>
  <si>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</si>
  <si>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</si>
  <si>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</si>
  <si>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</si>
  <si>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</si>
  <si>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</si>
  <si>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</si>
  <si>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</si>
  <si>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</si>
  <si>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</si>
  <si>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</si>
  <si>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</si>
  <si>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</si>
  <si>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</si>
  <si>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</si>
  <si>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</si>
  <si>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</si>
  <si>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</si>
  <si>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</si>
  <si>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</si>
  <si>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</si>
  <si>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</si>
  <si>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</si>
  <si>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</si>
  <si>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</si>
  <si>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</si>
  <si>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</si>
  <si>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</si>
  <si>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</si>
  <si>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</si>
  <si>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</si>
  <si>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</si>
  <si>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</si>
  <si>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</si>
  <si>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</si>
  <si>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</si>
  <si>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</si>
  <si>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</si>
  <si>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</si>
  <si>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</si>
  <si>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</si>
  <si>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</si>
  <si>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</si>
  <si>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</si>
  <si>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</si>
  <si>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</si>
  <si>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</si>
  <si>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</si>
  <si>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</si>
  <si>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</si>
  <si>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</si>
  <si>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</si>
  <si>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</si>
  <si>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</si>
  <si>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</si>
  <si>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</si>
  <si>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</si>
  <si>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</si>
  <si>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</si>
  <si>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</si>
  <si>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</si>
  <si>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</si>
  <si>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</si>
  <si>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</si>
  <si>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</si>
  <si>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</si>
  <si>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</si>
  <si>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</si>
  <si>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</si>
  <si>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</si>
  <si>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</si>
  <si>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</si>
  <si>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</si>
  <si>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</si>
  <si>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</si>
  <si>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</si>
  <si>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</si>
  <si>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</si>
  <si>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</si>
  <si>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</si>
  <si>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</si>
  <si>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</si>
  <si>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</si>
  <si>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</si>
  <si>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</si>
  <si>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</si>
  <si>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</si>
  <si>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</si>
  <si>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</si>
  <si>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</si>
  <si>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</si>
  <si>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</si>
  <si>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</si>
  <si>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</si>
  <si>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</si>
  <si>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</si>
  <si>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</si>
  <si>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</si>
  <si>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</si>
  <si>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</si>
  <si>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</si>
  <si>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</si>
  <si>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</si>
  <si>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</si>
  <si>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</si>
  <si>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</si>
  <si>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</si>
  <si>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</si>
  <si>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</si>
  <si>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</si>
  <si>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</si>
  <si>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</si>
  <si>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</si>
  <si>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</si>
  <si>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</si>
  <si>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</si>
  <si>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</si>
  <si>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</si>
  <si>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</si>
  <si>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</si>
  <si>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</si>
  <si>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</si>
  <si>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</si>
  <si>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</si>
  <si>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</si>
  <si>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</si>
  <si>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</si>
  <si>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</si>
  <si>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</si>
  <si>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</si>
  <si>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</si>
  <si>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</si>
  <si>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</si>
  <si>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</si>
  <si>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</si>
  <si>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</si>
  <si>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</si>
  <si>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</si>
  <si>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</si>
  <si>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</si>
  <si>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</si>
  <si>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</si>
  <si>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</si>
  <si>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</si>
  <si>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</si>
  <si>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</si>
  <si>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</si>
  <si>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</si>
  <si>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</si>
  <si>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</si>
  <si>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</si>
  <si>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</si>
  <si>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</si>
  <si>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</si>
  <si>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</si>
  <si>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</si>
  <si>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</si>
  <si>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</si>
  <si>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</si>
  <si>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</si>
  <si>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</si>
  <si>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</si>
  <si>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</si>
  <si>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</si>
  <si>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</si>
  <si>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</si>
  <si>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</si>
  <si>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</si>
  <si>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</si>
  <si>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</si>
  <si>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</si>
  <si>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</si>
  <si>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</si>
  <si>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</si>
  <si>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</si>
  <si>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</si>
  <si>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</si>
  <si>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</si>
  <si>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</si>
  <si>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</si>
  <si>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</si>
  <si>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</si>
  <si>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</si>
  <si>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</si>
  <si>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</si>
  <si>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</si>
  <si>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</si>
  <si>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</si>
  <si>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</si>
  <si>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</si>
  <si>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</si>
  <si>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</si>
  <si>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</si>
  <si>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</si>
  <si>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</si>
  <si>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</si>
  <si>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</si>
  <si>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</si>
  <si>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</si>
  <si>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</si>
  <si>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</si>
  <si>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</si>
  <si>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</si>
  <si>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</si>
  <si>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</si>
  <si>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</si>
  <si>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</si>
  <si>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</si>
  <si>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</si>
  <si>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</si>
  <si>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</si>
  <si>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</si>
  <si>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</si>
  <si>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</si>
  <si>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</si>
  <si>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</si>
  <si>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</si>
  <si>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</si>
  <si>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</si>
  <si>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</si>
  <si>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</si>
  <si>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</si>
  <si>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</si>
  <si>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</si>
  <si>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</si>
  <si>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</si>
  <si>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</si>
  <si>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</si>
  <si>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</si>
  <si>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</si>
  <si>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</si>
  <si>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</si>
  <si>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</si>
  <si>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</si>
  <si>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</si>
  <si>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</si>
  <si>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</si>
  <si>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</si>
  <si>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</si>
  <si>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</si>
  <si>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</si>
  <si>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</si>
  <si>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</si>
  <si>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</si>
  <si>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</si>
  <si>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</si>
  <si>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</si>
  <si>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</si>
  <si>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</si>
  <si>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</si>
  <si>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</si>
  <si>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</si>
  <si>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</si>
  <si>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</si>
  <si>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</si>
  <si>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</si>
  <si>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</si>
  <si>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</si>
  <si>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</si>
  <si>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</si>
  <si>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</si>
  <si>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</si>
  <si>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</si>
  <si>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</si>
  <si>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</si>
  <si>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</si>
  <si>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</si>
  <si>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</si>
  <si>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</si>
  <si>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</si>
  <si>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</si>
  <si>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</si>
  <si>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</si>
  <si>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</si>
  <si>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</si>
  <si>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</si>
  <si>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</si>
  <si>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</si>
  <si>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</si>
  <si>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</si>
  <si>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</si>
  <si>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</si>
  <si>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</si>
  <si>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</si>
  <si>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</si>
  <si>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</si>
  <si>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</si>
  <si>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</si>
  <si>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</si>
  <si>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</si>
  <si>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</si>
  <si>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</si>
  <si>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</si>
  <si>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</si>
  <si>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</si>
  <si>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</si>
  <si>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</si>
  <si>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</si>
  <si>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</si>
  <si>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</si>
  <si>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</si>
  <si>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</si>
  <si>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</si>
  <si>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</si>
  <si>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</si>
  <si>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</si>
  <si>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</si>
  <si>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</si>
  <si>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</si>
  <si>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</si>
  <si>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</si>
  <si>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</si>
  <si>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</si>
  <si>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</si>
  <si>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</si>
  <si>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</si>
  <si>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</si>
  <si>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</si>
  <si>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</si>
  <si>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</si>
  <si>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</si>
  <si>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</si>
  <si>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</si>
  <si>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</si>
  <si>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</si>
  <si>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</si>
  <si>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</si>
  <si>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</si>
  <si>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</si>
  <si>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</si>
  <si>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</si>
  <si>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</si>
  <si>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</si>
  <si>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</si>
  <si>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</si>
  <si>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</si>
  <si>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</si>
  <si>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</si>
  <si>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</si>
  <si>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</si>
  <si>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</si>
  <si>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</si>
  <si>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</si>
  <si>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</si>
  <si>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</si>
  <si>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</si>
  <si>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</si>
  <si>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</si>
  <si>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</si>
  <si>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</si>
  <si>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</si>
  <si>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</si>
  <si>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</si>
  <si>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</si>
  <si>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</si>
  <si>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</si>
  <si>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</si>
  <si>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</si>
  <si>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</si>
  <si>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</si>
  <si>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</si>
  <si>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</si>
  <si>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</si>
  <si>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</si>
  <si>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</si>
  <si>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</si>
  <si>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</si>
  <si>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</si>
  <si>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</si>
  <si>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</si>
  <si>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</si>
  <si>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</si>
  <si>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</si>
  <si>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</si>
  <si>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</si>
  <si>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</si>
  <si>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</si>
  <si>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</si>
  <si>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</si>
  <si>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</si>
  <si>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</si>
  <si>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</si>
  <si>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</si>
  <si>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</si>
  <si>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</si>
  <si>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</si>
  <si>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</si>
  <si>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</si>
  <si>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</si>
  <si>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</si>
  <si>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</si>
  <si>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</si>
  <si>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</si>
  <si>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</si>
  <si>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</si>
  <si>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</si>
  <si>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</si>
  <si>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</si>
  <si>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</si>
  <si>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</si>
  <si>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</si>
  <si>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</si>
  <si>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</si>
  <si>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</si>
  <si>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</si>
  <si>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</si>
  <si>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</si>
  <si>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</si>
  <si>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</si>
  <si>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</si>
  <si>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</si>
  <si>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</si>
  <si>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</si>
  <si>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</si>
  <si>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</si>
  <si>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</si>
  <si>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</si>
  <si>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</si>
  <si>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</si>
  <si>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</si>
  <si>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</si>
  <si>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</si>
  <si>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</si>
  <si>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</si>
  <si>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</si>
  <si>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</si>
  <si>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</si>
  <si>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</si>
  <si>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</si>
  <si>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</si>
  <si>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</si>
  <si>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</si>
  <si>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</si>
  <si>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</si>
  <si>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</si>
  <si>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</si>
  <si>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</si>
  <si>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</si>
  <si>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</si>
  <si>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</si>
  <si>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</si>
  <si>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</si>
  <si>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</si>
  <si>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</si>
  <si>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</si>
  <si>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</si>
  <si>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</si>
  <si>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</si>
  <si>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</si>
  <si>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</si>
  <si>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</si>
  <si>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</si>
  <si>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</si>
  <si>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</si>
  <si>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</si>
  <si>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</si>
  <si>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</si>
  <si>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</si>
  <si>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</si>
  <si>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</si>
  <si>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</si>
  <si>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</si>
  <si>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</si>
  <si>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</si>
  <si>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</si>
  <si>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</si>
  <si>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</si>
  <si>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</si>
  <si>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</si>
  <si>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</si>
  <si>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</si>
  <si>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</si>
  <si>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</si>
  <si>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</si>
  <si>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</si>
  <si>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</si>
  <si>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</si>
  <si>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</si>
  <si>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</si>
  <si>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</si>
  <si>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</si>
  <si>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</si>
  <si>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</si>
  <si>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</si>
  <si>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</si>
  <si>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</si>
  <si>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</si>
  <si>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</si>
  <si>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</si>
  <si>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</si>
  <si>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</si>
  <si>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</si>
  <si>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</si>
  <si>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</si>
  <si>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</si>
  <si>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</si>
  <si>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</si>
  <si>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</si>
  <si>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</si>
  <si>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</si>
  <si>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</si>
  <si>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</si>
  <si>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</si>
  <si>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</si>
  <si>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</si>
  <si>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</si>
  <si>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</si>
  <si>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</si>
  <si>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</si>
  <si>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</si>
  <si>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</si>
  <si>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</si>
  <si>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</si>
  <si>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</si>
  <si>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</si>
  <si>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</si>
  <si>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</si>
  <si>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</si>
  <si>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</si>
  <si>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</si>
  <si>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</si>
  <si>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</si>
  <si>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</si>
  <si>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</si>
  <si>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</si>
  <si>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</si>
  <si>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</si>
  <si>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</si>
  <si>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</si>
  <si>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</si>
  <si>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</si>
  <si>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</si>
  <si>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</si>
  <si>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</si>
  <si>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</si>
  <si>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</si>
  <si>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</si>
  <si>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</si>
  <si>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</si>
  <si>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</si>
  <si>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</si>
  <si>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</si>
  <si>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</si>
  <si>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</si>
  <si>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</si>
  <si>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</si>
  <si>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</si>
  <si>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</si>
  <si>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</si>
  <si>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</si>
  <si>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</si>
  <si>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</si>
  <si>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</si>
  <si>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</si>
  <si>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</si>
  <si>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</si>
  <si>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</si>
  <si>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</si>
  <si>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</si>
  <si>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</si>
  <si>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</si>
  <si>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</si>
  <si>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</si>
  <si>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</si>
  <si>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</si>
  <si>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</si>
  <si>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</si>
  <si>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</si>
  <si>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</si>
  <si>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</si>
  <si>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</si>
  <si>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</si>
  <si>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</si>
  <si>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</si>
  <si>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</si>
  <si>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</si>
  <si>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</si>
  <si>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</si>
  <si>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</si>
  <si>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</si>
  <si>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</si>
  <si>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</si>
  <si>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</si>
  <si>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</si>
  <si>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</si>
  <si>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</si>
  <si>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</si>
  <si>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</si>
  <si>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</si>
  <si>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</si>
  <si>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</si>
  <si>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</si>
  <si>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</si>
  <si>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</si>
  <si>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</si>
  <si>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</si>
  <si>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</si>
  <si>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</si>
  <si>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</si>
  <si>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</si>
  <si>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</si>
  <si>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</si>
  <si>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</si>
  <si>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</si>
  <si>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</si>
  <si>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</si>
  <si>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</si>
  <si>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</si>
  <si>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</si>
  <si>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</si>
  <si>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</si>
  <si>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</si>
  <si>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</si>
  <si>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</si>
  <si>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</si>
  <si>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</si>
  <si>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</si>
  <si>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</si>
  <si>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</si>
  <si>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</si>
  <si>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</si>
  <si>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</si>
  <si>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</si>
  <si>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</si>
  <si>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</si>
  <si>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</si>
  <si>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</si>
  <si>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</si>
  <si>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</si>
  <si>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</si>
  <si>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</si>
  <si>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</si>
  <si>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</si>
  <si>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</si>
  <si>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</si>
  <si>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</si>
  <si>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</si>
  <si>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</si>
  <si>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</si>
  <si>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</si>
  <si>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</si>
  <si>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</si>
  <si>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</si>
  <si>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</si>
  <si>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</si>
  <si>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</si>
  <si>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</si>
  <si>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</si>
  <si>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</si>
  <si>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</si>
  <si>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</si>
  <si>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</si>
  <si>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</si>
  <si>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</si>
  <si>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</si>
  <si>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</si>
  <si>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</si>
  <si>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</si>
  <si>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</si>
  <si>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</si>
  <si>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</si>
  <si>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</si>
  <si>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</si>
  <si>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</si>
  <si>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</si>
  <si>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</si>
  <si>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</si>
  <si>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</si>
  <si>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</si>
  <si>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</si>
  <si>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</si>
  <si>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</si>
  <si>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</si>
  <si>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</si>
  <si>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</si>
  <si>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</si>
  <si>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</si>
  <si>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</si>
  <si>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</si>
  <si>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</si>
  <si>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</si>
  <si>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</si>
  <si>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</si>
  <si>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</si>
  <si>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</si>
  <si>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</si>
  <si>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</si>
  <si>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</si>
  <si>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</si>
  <si>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</si>
  <si>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</si>
  <si>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</si>
  <si>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</si>
  <si>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</si>
  <si>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</si>
  <si>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</si>
  <si>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</si>
  <si>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</si>
  <si>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</si>
  <si>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</si>
  <si>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</si>
  <si>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</si>
  <si>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</si>
  <si>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</si>
  <si>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</si>
  <si>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</si>
  <si>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</si>
  <si>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</si>
  <si>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</si>
  <si>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</si>
  <si>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</si>
  <si>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</si>
  <si>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</si>
  <si>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</si>
  <si>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</si>
  <si>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</si>
  <si>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</si>
  <si>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</si>
  <si>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</si>
  <si>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</si>
  <si>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</si>
  <si>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</si>
  <si>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</si>
  <si>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</si>
  <si>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</si>
  <si>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</si>
  <si>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</si>
  <si>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</si>
  <si>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</si>
  <si>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</si>
  <si>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</si>
  <si>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</si>
  <si>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</si>
  <si>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</si>
  <si>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</si>
  <si>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</si>
  <si>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</si>
  <si>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</si>
  <si>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</si>
  <si>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</si>
  <si>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</si>
  <si>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</si>
  <si>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</si>
  <si>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</si>
  <si>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</si>
  <si>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</si>
  <si>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</si>
  <si>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</si>
  <si>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</si>
  <si>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</si>
  <si>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</si>
  <si>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</si>
  <si>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</si>
  <si>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</si>
  <si>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</si>
  <si>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</si>
  <si>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</si>
  <si>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</si>
  <si>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</si>
  <si>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</si>
  <si>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</si>
  <si>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</si>
  <si>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</si>
  <si>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</si>
  <si>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</si>
  <si>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</si>
  <si>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</si>
  <si>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</si>
  <si>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</si>
  <si>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</si>
  <si>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</si>
  <si>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</si>
  <si>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</si>
  <si>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</si>
  <si>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</si>
  <si>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</si>
  <si>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</si>
  <si>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</si>
  <si>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</si>
  <si>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</si>
  <si>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</si>
  <si>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</si>
  <si>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</si>
  <si>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</si>
  <si>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</si>
  <si>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</si>
  <si>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</si>
  <si>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</si>
  <si>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</si>
  <si>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</si>
  <si>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</si>
  <si>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</si>
  <si>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</si>
  <si>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</si>
  <si>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</si>
  <si>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</si>
  <si>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</si>
  <si>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</si>
  <si>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</si>
  <si>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</si>
  <si>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</si>
  <si>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</si>
  <si>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</si>
  <si>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</si>
  <si>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</si>
  <si>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</si>
  <si>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</si>
  <si>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</si>
  <si>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</si>
  <si>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</si>
  <si>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</si>
  <si>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</si>
  <si>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</si>
  <si>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</si>
  <si>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</si>
  <si>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</si>
  <si>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</si>
  <si>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</si>
  <si>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</si>
  <si>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</si>
  <si>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</si>
  <si>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</si>
  <si>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</si>
  <si>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</si>
  <si>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</si>
  <si>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</si>
  <si>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</si>
  <si>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</si>
  <si>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</si>
  <si>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</si>
  <si>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</si>
  <si>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</si>
  <si>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</si>
  <si>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</si>
  <si>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</si>
  <si>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</si>
  <si>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</si>
  <si>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</si>
  <si>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</si>
  <si>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</si>
  <si>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</si>
  <si>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</si>
  <si>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</si>
  <si>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</si>
  <si>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</si>
  <si>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</si>
  <si>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</si>
  <si>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</si>
  <si>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</si>
  <si>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</si>
  <si>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</si>
  <si>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</si>
  <si>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</si>
  <si>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</si>
  <si>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</si>
  <si>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</si>
  <si>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</si>
  <si>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</si>
  <si>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</si>
  <si>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</si>
  <si>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</si>
  <si>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</si>
  <si>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</si>
  <si>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</si>
  <si>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</si>
  <si>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</si>
  <si>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</si>
  <si>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</si>
  <si>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</si>
  <si>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</si>
  <si>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</si>
  <si>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</si>
  <si>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</si>
  <si>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</si>
  <si>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</si>
  <si>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</si>
  <si>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</si>
  <si>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</si>
  <si>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</si>
  <si>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</si>
  <si>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</si>
  <si>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</si>
  <si>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</si>
  <si>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</si>
  <si>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</si>
  <si>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</si>
  <si>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</si>
  <si>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</si>
  <si>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</si>
  <si>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</si>
  <si>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</si>
  <si>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</si>
  <si>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</si>
  <si>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</si>
  <si>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</si>
  <si>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</si>
  <si>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</si>
  <si>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</si>
  <si>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</si>
  <si>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</si>
  <si>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</si>
  <si>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</si>
  <si>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</si>
  <si>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</si>
  <si>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</si>
  <si>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</si>
  <si>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</si>
  <si>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</si>
  <si>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</si>
  <si>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</si>
  <si>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</si>
  <si>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</si>
  <si>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</si>
  <si>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</si>
  <si>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</si>
  <si>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</si>
  <si>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</si>
  <si>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</si>
  <si>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</si>
  <si>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</si>
  <si>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</si>
  <si>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</si>
  <si>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</si>
  <si>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</si>
  <si>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</si>
  <si>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</si>
  <si>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</si>
  <si>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</si>
  <si>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</si>
  <si>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</si>
  <si>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</si>
  <si>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</si>
  <si>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</si>
  <si>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</si>
  <si>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</si>
  <si>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</si>
  <si>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</si>
  <si>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</si>
  <si>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</si>
  <si>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</si>
  <si>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</si>
  <si>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</si>
  <si>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</si>
  <si>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</si>
  <si>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</si>
  <si>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</si>
  <si>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</si>
  <si>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</si>
  <si>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</si>
  <si>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</si>
  <si>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</si>
  <si>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</si>
  <si>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</si>
  <si>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</si>
  <si>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</si>
  <si>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</si>
  <si>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</si>
  <si>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</si>
  <si>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</si>
  <si>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</si>
  <si>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</si>
  <si>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</si>
  <si>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</si>
  <si>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</si>
  <si>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</si>
  <si>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</si>
  <si>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</si>
  <si>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</si>
  <si>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</si>
  <si>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</si>
  <si>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</si>
  <si>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</si>
  <si>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</si>
  <si>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</si>
  <si>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</si>
  <si>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</si>
  <si>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</si>
  <si>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</si>
  <si>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</si>
  <si>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</si>
  <si>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</si>
  <si>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</si>
  <si>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</si>
  <si>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</si>
  <si>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</si>
  <si>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</si>
  <si>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</si>
  <si>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</si>
  <si>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</si>
  <si>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</si>
  <si>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</si>
  <si>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</si>
  <si>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</si>
  <si>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</si>
  <si>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</si>
  <si>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</si>
  <si>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</si>
  <si>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</si>
  <si>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</si>
  <si>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</si>
  <si>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</si>
  <si>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</si>
  <si>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</si>
  <si>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</si>
  <si>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</si>
  <si>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</si>
  <si>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</si>
  <si>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</si>
  <si>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</si>
  <si>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</si>
  <si>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</si>
  <si>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</si>
  <si>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</si>
  <si>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</si>
  <si>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</si>
  <si>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</si>
  <si>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</si>
  <si>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</si>
  <si>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</si>
  <si>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</si>
  <si>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</si>
  <si>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</si>
  <si>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</si>
  <si>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</si>
  <si>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</si>
  <si>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</si>
  <si>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</si>
  <si>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</si>
  <si>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</si>
  <si>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</si>
  <si>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</si>
  <si>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</si>
  <si>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</si>
  <si>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</si>
  <si>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</si>
  <si>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</si>
  <si>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</si>
  <si>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</si>
  <si>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</si>
  <si>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</si>
  <si>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</si>
  <si>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</si>
  <si>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</si>
  <si>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</si>
  <si>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</si>
  <si>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</si>
  <si>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</si>
  <si>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</si>
  <si>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</si>
  <si>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</si>
  <si>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</si>
  <si>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</si>
  <si>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</si>
  <si>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</si>
  <si>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</si>
  <si>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</si>
  <si>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</si>
  <si>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</si>
  <si>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</si>
  <si>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</si>
  <si>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</si>
  <si>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</si>
  <si>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</si>
  <si>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</si>
  <si>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</si>
  <si>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</si>
  <si>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</si>
  <si>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</si>
  <si>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</si>
  <si>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</si>
  <si>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</si>
  <si>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</si>
  <si>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</si>
  <si>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</si>
  <si>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</si>
  <si>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</si>
  <si>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</si>
  <si>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</si>
  <si>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</si>
  <si>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</si>
  <si>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</si>
  <si>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</si>
  <si>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</si>
  <si>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</si>
  <si>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</si>
  <si>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</si>
  <si>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</si>
  <si>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</si>
  <si>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</si>
  <si>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</si>
  <si>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</si>
  <si>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</si>
  <si>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</si>
  <si>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</si>
  <si>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</si>
  <si>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</si>
  <si>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</si>
  <si>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</si>
  <si>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</si>
  <si>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</si>
  <si>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</si>
  <si>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</si>
  <si>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</si>
  <si>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</si>
  <si>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</si>
  <si>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</si>
  <si>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</si>
  <si>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</si>
  <si>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</si>
  <si>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</si>
  <si>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</si>
  <si>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</si>
  <si>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</si>
  <si>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</si>
  <si>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</si>
  <si>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</si>
  <si>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</si>
  <si>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</si>
  <si>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</si>
  <si>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</si>
  <si>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</si>
  <si>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</si>
  <si>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</si>
  <si>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</si>
  <si>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</si>
  <si>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</si>
  <si>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</si>
  <si>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</si>
  <si>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</si>
  <si>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</si>
  <si>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</si>
  <si>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</si>
  <si>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</si>
  <si>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</si>
  <si>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</si>
  <si>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</si>
  <si>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</si>
  <si>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</si>
  <si>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</si>
  <si>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</si>
  <si>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</si>
  <si>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</si>
  <si>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</si>
  <si>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</si>
  <si>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</si>
  <si>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</si>
  <si>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</si>
  <si>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</si>
  <si>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</si>
  <si>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</si>
  <si>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</si>
  <si>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</si>
  <si>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</si>
  <si>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</si>
  <si>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</si>
  <si>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</si>
  <si>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</si>
  <si>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</si>
  <si>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</si>
  <si>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</si>
  <si>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</si>
  <si>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</si>
  <si>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</si>
  <si>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</si>
  <si>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</si>
  <si>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</si>
  <si>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</si>
  <si>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</si>
  <si>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</si>
  <si>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</si>
  <si>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</si>
  <si>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</si>
  <si>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</si>
  <si>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</si>
  <si>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</si>
  <si>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</si>
  <si>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</si>
  <si>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</si>
  <si>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</si>
  <si>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</si>
  <si>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</si>
  <si>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</si>
  <si>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</si>
  <si>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</si>
  <si>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</si>
  <si>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</si>
  <si>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</si>
  <si>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</si>
  <si>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</si>
  <si>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</si>
  <si>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</si>
  <si>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</si>
  <si>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</si>
  <si>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</si>
  <si>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</si>
  <si>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</si>
  <si>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</si>
  <si>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</si>
  <si>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</si>
  <si>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</si>
  <si>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</si>
  <si>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</si>
  <si>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</si>
  <si>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</si>
  <si>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</si>
  <si>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</si>
  <si>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</si>
  <si>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</si>
  <si>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</si>
  <si>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</si>
  <si>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</si>
  <si>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</si>
  <si>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</si>
  <si>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</si>
  <si>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</si>
  <si>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</si>
  <si>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</si>
  <si>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</si>
  <si>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</si>
  <si>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</si>
  <si>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</si>
  <si>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</si>
  <si>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</si>
  <si>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</si>
  <si>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</si>
  <si>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</si>
  <si>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</si>
  <si>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</si>
  <si>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</si>
  <si>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</si>
  <si>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</si>
  <si>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</si>
  <si>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</si>
  <si>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</si>
  <si>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</si>
  <si>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</si>
  <si>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</si>
  <si>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</si>
  <si>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</si>
  <si>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</si>
  <si>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</si>
  <si>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</si>
  <si>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</si>
  <si>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</si>
  <si>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</si>
  <si>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</si>
  <si>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</si>
  <si>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</si>
  <si>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</si>
  <si>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</si>
  <si>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</si>
  <si>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</si>
  <si>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</si>
  <si>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</si>
  <si>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</si>
  <si>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</si>
  <si>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</si>
  <si>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</si>
  <si>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</si>
  <si>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</si>
  <si>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</si>
  <si>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</si>
  <si>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</si>
  <si>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</si>
  <si>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</si>
  <si>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</si>
  <si>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</si>
  <si>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</si>
  <si>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</si>
  <si>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</si>
  <si>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</si>
  <si>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</si>
  <si>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</si>
  <si>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</si>
  <si>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</si>
  <si>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</si>
  <si>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</si>
  <si>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</si>
  <si>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</si>
  <si>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</si>
  <si>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</si>
  <si>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</si>
  <si>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</si>
  <si>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</si>
  <si>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</si>
  <si>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</si>
  <si>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</si>
  <si>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</si>
  <si>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</si>
  <si>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</si>
  <si>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</si>
  <si>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</si>
  <si>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</si>
  <si>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</si>
  <si>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</si>
  <si>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</si>
  <si>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</si>
  <si>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</si>
  <si>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</si>
  <si>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</si>
  <si>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</si>
  <si>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</si>
  <si>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</si>
  <si>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</si>
  <si>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</si>
  <si>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</si>
  <si>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</si>
  <si>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</si>
  <si>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</si>
  <si>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</si>
  <si>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</si>
  <si>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</si>
  <si>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</si>
  <si>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</si>
  <si>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</si>
  <si>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</si>
  <si>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</si>
  <si>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</si>
  <si>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</si>
  <si>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</si>
  <si>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</si>
  <si>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</si>
  <si>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</si>
  <si>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</si>
  <si>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</si>
  <si>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</si>
  <si>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</si>
  <si>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</si>
  <si>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</si>
  <si>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</si>
  <si>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</si>
  <si>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</si>
  <si>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</si>
  <si>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</si>
  <si>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</si>
  <si>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</si>
  <si>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</si>
  <si>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</si>
  <si>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</si>
  <si>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</si>
  <si>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</si>
  <si>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</si>
  <si>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</si>
  <si>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</si>
  <si>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</si>
  <si>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</si>
  <si>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</si>
  <si>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</si>
  <si>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</si>
  <si>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</si>
  <si>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</si>
  <si>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</si>
  <si>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</si>
  <si>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</si>
  <si>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</si>
  <si>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</si>
  <si>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</si>
  <si>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</si>
  <si>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</si>
  <si>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</si>
  <si>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</si>
  <si>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</si>
  <si>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</si>
  <si>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</si>
  <si>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</si>
  <si>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</si>
  <si>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</si>
  <si>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</si>
  <si>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</si>
  <si>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</si>
  <si>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</si>
  <si>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</si>
  <si>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</si>
  <si>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</si>
  <si>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</si>
  <si>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</si>
  <si>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</si>
  <si>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</si>
  <si>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</si>
  <si>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</si>
  <si>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</si>
  <si>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</si>
  <si>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</si>
  <si>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</si>
  <si>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</si>
  <si>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</si>
  <si>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</si>
  <si>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</si>
  <si>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</si>
  <si>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</si>
  <si>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</si>
  <si>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</si>
  <si>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</si>
  <si>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</si>
  <si>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</si>
  <si>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</si>
  <si>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</si>
  <si>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</si>
  <si>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</si>
  <si>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</si>
  <si>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</si>
  <si>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</si>
  <si>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</si>
  <si>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</si>
  <si>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</si>
  <si>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</si>
  <si>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</si>
  <si>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</si>
  <si>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</si>
  <si>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</si>
  <si>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</si>
  <si>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</si>
  <si>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</si>
  <si>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</si>
  <si>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</si>
  <si>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</si>
  <si>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</si>
  <si>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</si>
  <si>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</si>
  <si>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</si>
  <si>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</si>
  <si>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</si>
  <si>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</si>
  <si>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</si>
  <si>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</si>
  <si>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</si>
  <si>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</si>
  <si>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</si>
  <si>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</si>
  <si>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</si>
  <si>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</si>
  <si>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</si>
  <si>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</si>
  <si>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</si>
  <si>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</si>
  <si>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</si>
  <si>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</si>
  <si>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</si>
  <si>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</si>
  <si>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</si>
  <si>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</si>
  <si>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</si>
  <si>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</si>
  <si>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</si>
  <si>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</si>
  <si>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</si>
  <si>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</si>
  <si>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</si>
  <si>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</si>
  <si>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</si>
  <si>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</si>
  <si>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</si>
  <si>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</si>
  <si>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</si>
  <si>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</si>
  <si>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</si>
  <si>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</si>
  <si>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</si>
  <si>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</si>
  <si>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</si>
  <si>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</si>
  <si>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</si>
  <si>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</si>
  <si>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</si>
  <si>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</si>
  <si>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</si>
  <si>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</si>
  <si>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</si>
  <si>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</si>
  <si>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</si>
  <si>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</si>
  <si>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</si>
  <si>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</si>
  <si>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</si>
  <si>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</si>
  <si>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</si>
  <si>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</si>
  <si>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</si>
  <si>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</si>
  <si>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</si>
  <si>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</si>
  <si>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</si>
  <si>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</si>
  <si>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</si>
  <si>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</si>
  <si>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</si>
  <si>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</si>
  <si>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</si>
  <si>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</si>
  <si>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</si>
  <si>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</si>
  <si>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</si>
  <si>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</si>
  <si>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</si>
  <si>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</si>
  <si>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</si>
  <si>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</si>
  <si>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</si>
  <si>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</si>
  <si>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</si>
  <si>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</si>
  <si>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</si>
  <si>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</si>
  <si>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</si>
  <si>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</si>
  <si>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</si>
  <si>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</si>
  <si>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</si>
  <si>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</si>
  <si>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</si>
  <si>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</si>
  <si>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</si>
  <si>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</si>
  <si>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</si>
  <si>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</si>
  <si>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</si>
  <si>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</si>
  <si>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</si>
  <si>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</si>
  <si>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</si>
  <si>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</si>
  <si>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</si>
  <si>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</si>
  <si>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</si>
  <si>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</si>
  <si>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</si>
  <si>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</si>
  <si>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</si>
  <si>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</si>
  <si>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</si>
  <si>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</si>
  <si>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</si>
  <si>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</si>
  <si>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</si>
  <si>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</si>
  <si>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</si>
  <si>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</si>
  <si>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</si>
  <si>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</si>
  <si>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</si>
  <si>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</si>
  <si>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</si>
  <si>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</si>
  <si>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</si>
  <si>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</si>
  <si>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</si>
  <si>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</si>
  <si>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</si>
  <si>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</si>
  <si>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</si>
  <si>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</si>
  <si>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</si>
  <si>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</si>
  <si>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</si>
  <si>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</si>
  <si>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</si>
  <si>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</si>
  <si>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</si>
  <si>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</si>
  <si>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</si>
  <si>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</si>
  <si>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</si>
  <si>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</si>
  <si>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</si>
  <si>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</si>
  <si>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</si>
  <si>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</si>
  <si>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</si>
  <si>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</si>
  <si>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</si>
  <si>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</si>
  <si>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</si>
  <si>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</si>
  <si>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</si>
  <si>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</si>
  <si>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</si>
  <si>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</si>
  <si>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</si>
  <si>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</si>
  <si>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</si>
  <si>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</si>
  <si>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</si>
  <si>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</si>
  <si>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</si>
  <si>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</si>
  <si>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</si>
  <si>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</si>
  <si>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</si>
  <si>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</si>
  <si>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</si>
  <si>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</si>
  <si>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</si>
  <si>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</si>
  <si>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</si>
  <si>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</si>
  <si>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</si>
  <si>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</si>
  <si>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</si>
  <si>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</si>
  <si>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</si>
  <si>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</si>
  <si>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</si>
  <si>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</si>
  <si>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</si>
  <si>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</si>
  <si>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</si>
  <si>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</si>
  <si>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</si>
  <si>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</si>
  <si>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</si>
  <si>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</si>
  <si>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</si>
  <si>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</si>
  <si>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</si>
  <si>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</si>
  <si>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</si>
  <si>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</si>
  <si>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</si>
  <si>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</si>
  <si>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</si>
  <si>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</si>
  <si>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</si>
  <si>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</si>
  <si>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</si>
  <si>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</si>
  <si>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</si>
  <si>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</si>
  <si>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</si>
  <si>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</si>
  <si>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</si>
  <si>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</si>
  <si>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</si>
  <si>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</si>
  <si>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</si>
  <si>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</si>
  <si>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</si>
  <si>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</si>
  <si>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</si>
  <si>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</si>
  <si>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</si>
  <si>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</si>
  <si>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</si>
  <si>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</si>
  <si>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</si>
  <si>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</si>
  <si>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</si>
  <si>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</si>
  <si>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</si>
  <si>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</si>
  <si>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</si>
  <si>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</si>
  <si>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</si>
  <si>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</si>
  <si>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</si>
  <si>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</si>
  <si>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</si>
  <si>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</si>
  <si>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</si>
  <si>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</si>
  <si>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</si>
  <si>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</si>
  <si>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</si>
  <si>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</si>
  <si>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</si>
  <si>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</si>
  <si>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</si>
  <si>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</si>
  <si>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</si>
  <si>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</si>
  <si>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</si>
  <si>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</si>
  <si>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</si>
  <si>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</si>
  <si>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</si>
  <si>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</si>
  <si>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</si>
  <si>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</si>
  <si>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</si>
  <si>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</si>
  <si>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</si>
  <si>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</si>
  <si>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</si>
  <si>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</si>
  <si>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</si>
  <si>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</si>
  <si>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</si>
  <si>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</si>
  <si>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</si>
  <si>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</si>
  <si>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</si>
  <si>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</si>
  <si>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</si>
  <si>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</si>
  <si>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</si>
  <si>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</si>
  <si>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</si>
  <si>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</si>
  <si>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</si>
  <si>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</si>
  <si>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</si>
  <si>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</si>
  <si>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</si>
  <si>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</si>
  <si>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</si>
  <si>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</si>
  <si>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</si>
  <si>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</si>
  <si>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</si>
  <si>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</si>
  <si>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</si>
  <si>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</si>
  <si>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</si>
  <si>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</si>
  <si>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</si>
  <si>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</si>
  <si>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</si>
  <si>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</si>
  <si>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</si>
  <si>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</si>
  <si>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</si>
  <si>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</si>
  <si>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</si>
  <si>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</si>
  <si>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</si>
  <si>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</si>
  <si>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</si>
  <si>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</si>
  <si>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</si>
  <si>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</si>
  <si>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</si>
  <si>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</si>
  <si>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</si>
  <si>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</si>
  <si>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</si>
  <si>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</si>
  <si>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</si>
  <si>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</si>
  <si>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</si>
  <si>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</si>
  <si>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</si>
  <si>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</si>
  <si>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</si>
  <si>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</si>
  <si>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</si>
  <si>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</si>
  <si>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</si>
  <si>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</si>
  <si>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</si>
  <si>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</si>
  <si>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</si>
  <si>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</si>
  <si>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</si>
  <si>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</si>
  <si>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</si>
  <si>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</si>
  <si>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</si>
  <si>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</si>
  <si>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</si>
  <si>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</si>
  <si>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</si>
  <si>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</si>
  <si>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</si>
  <si>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</si>
  <si>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</si>
  <si>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</si>
  <si>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</si>
  <si>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</si>
  <si>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</si>
  <si>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</si>
  <si>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</si>
  <si>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</si>
  <si>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</si>
  <si>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</si>
  <si>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</si>
  <si>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</si>
  <si>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</si>
  <si>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</si>
  <si>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</si>
  <si>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</si>
  <si>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</si>
  <si>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</si>
  <si>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</si>
  <si>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</si>
  <si>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</si>
  <si>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</si>
  <si>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</si>
  <si>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</si>
  <si>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</si>
  <si>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</si>
  <si>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</si>
  <si>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</si>
  <si>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</si>
  <si>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</si>
  <si>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</si>
  <si>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</si>
  <si>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</si>
  <si>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</si>
  <si>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</si>
  <si>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</si>
  <si>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</si>
  <si>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</si>
  <si>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</si>
  <si>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</si>
  <si>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</si>
  <si>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</si>
  <si>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</si>
  <si>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</si>
  <si>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</si>
  <si>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</si>
  <si>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</si>
  <si>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</si>
  <si>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</si>
  <si>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</si>
  <si>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</si>
  <si>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</si>
  <si>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</si>
  <si>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</si>
  <si>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</si>
  <si>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</si>
  <si>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</si>
  <si>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</si>
  <si>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</si>
  <si>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</si>
  <si>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</si>
  <si>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</si>
  <si>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</si>
  <si>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</si>
  <si>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</si>
  <si>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</si>
  <si>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</si>
  <si>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</si>
  <si>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</si>
  <si>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</si>
  <si>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</si>
  <si>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</si>
  <si>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</si>
  <si>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</si>
  <si>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</si>
  <si>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</si>
  <si>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</si>
  <si>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</si>
  <si>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</si>
  <si>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</si>
  <si>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</si>
  <si>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</si>
  <si>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</si>
  <si>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</si>
  <si>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</si>
  <si>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</si>
  <si>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</si>
  <si>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</si>
  <si>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</si>
  <si>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</si>
  <si>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</si>
  <si>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</si>
  <si>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</si>
  <si>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</si>
  <si>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</si>
  <si>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</si>
  <si>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</si>
  <si>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</si>
  <si>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</si>
  <si>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</si>
  <si>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</si>
  <si>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</si>
  <si>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</si>
  <si>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</si>
  <si>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</si>
  <si>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</si>
  <si>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</si>
  <si>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</si>
  <si>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</si>
  <si>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</si>
  <si>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</si>
  <si>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</si>
  <si>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</si>
  <si>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</si>
  <si>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</si>
  <si>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</si>
  <si>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</si>
  <si>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</si>
  <si>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</si>
  <si>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</si>
  <si>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</si>
  <si>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</si>
  <si>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</si>
  <si>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</si>
  <si>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</si>
  <si>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</si>
  <si>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</si>
  <si>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</si>
  <si>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</si>
  <si>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</si>
  <si>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</si>
  <si>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</si>
  <si>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</si>
  <si>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</si>
  <si>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</si>
  <si>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</si>
  <si>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</si>
  <si>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</si>
  <si>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</si>
  <si>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</si>
  <si>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</si>
  <si>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</si>
  <si>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</si>
  <si>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</si>
  <si>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</si>
  <si>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</si>
  <si>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</si>
  <si>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</si>
  <si>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</si>
  <si>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</si>
  <si>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</si>
  <si>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</si>
  <si>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</si>
  <si>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</si>
  <si>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</si>
  <si>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</si>
  <si>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</si>
  <si>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</si>
  <si>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</si>
  <si>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</si>
  <si>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</si>
  <si>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</si>
  <si>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</si>
  <si>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</si>
  <si>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</si>
  <si>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</si>
  <si>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</si>
  <si>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</si>
  <si>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</si>
  <si>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</si>
  <si>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</si>
  <si>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</si>
  <si>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</si>
  <si>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</si>
  <si>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</si>
  <si>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</si>
  <si>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</si>
  <si>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</si>
  <si>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</si>
  <si>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</si>
  <si>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</si>
  <si>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</si>
  <si>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</si>
  <si>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</si>
  <si>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</si>
  <si>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</si>
  <si>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</si>
  <si>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</si>
  <si>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</si>
  <si>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</si>
  <si>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</si>
  <si>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</si>
  <si>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</si>
  <si>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</si>
  <si>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</si>
  <si>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</si>
  <si>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</si>
  <si>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</si>
  <si>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</si>
  <si>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</si>
  <si>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</si>
  <si>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</si>
  <si>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</si>
  <si>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</si>
  <si>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</si>
  <si>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</si>
  <si>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</si>
  <si>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</si>
  <si>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</si>
  <si>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</si>
  <si>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</si>
  <si>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</si>
  <si>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</si>
  <si>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</si>
  <si>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</si>
  <si>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</si>
  <si>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</si>
  <si>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</si>
  <si>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</si>
  <si>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</si>
  <si>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</si>
  <si>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</si>
  <si>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</si>
  <si>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</si>
  <si>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</si>
  <si>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</si>
  <si>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</si>
  <si>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</si>
  <si>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</si>
  <si>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</si>
  <si>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</si>
  <si>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</si>
  <si>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</si>
  <si>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</si>
  <si>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</si>
  <si>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</si>
  <si>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</si>
  <si>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</si>
  <si>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</si>
  <si>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</si>
  <si>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</si>
  <si>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</si>
  <si>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</si>
  <si>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</si>
  <si>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</si>
  <si>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</si>
  <si>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</si>
  <si>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</si>
  <si>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</si>
  <si>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</si>
  <si>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</si>
  <si>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</si>
  <si>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</si>
  <si>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</si>
  <si>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</si>
  <si>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</si>
  <si>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</si>
  <si>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</si>
  <si>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</si>
  <si>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</si>
  <si>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</si>
  <si>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</si>
  <si>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</si>
  <si>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</si>
  <si>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</si>
  <si>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</si>
  <si>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</si>
  <si>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</si>
  <si>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</si>
  <si>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</si>
  <si>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</si>
  <si>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</si>
  <si>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</si>
  <si>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</si>
  <si>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</si>
  <si>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</si>
  <si>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</si>
  <si>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</si>
  <si>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</si>
  <si>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</si>
  <si>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</si>
  <si>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</si>
  <si>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</si>
  <si>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</si>
  <si>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</si>
  <si>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</si>
  <si>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</si>
  <si>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</si>
  <si>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</si>
  <si>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</si>
  <si>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</si>
  <si>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</si>
  <si>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</si>
  <si>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</si>
  <si>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</si>
  <si>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</si>
  <si>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</si>
  <si>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</si>
  <si>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</si>
  <si>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</si>
  <si>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</si>
  <si>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</si>
  <si>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</si>
  <si>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</si>
  <si>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</si>
  <si>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</si>
  <si>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</si>
  <si>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</si>
  <si>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</si>
  <si>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</si>
  <si>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</si>
  <si>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</si>
  <si>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</si>
  <si>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</si>
  <si>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</si>
  <si>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</si>
  <si>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</si>
  <si>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</si>
  <si>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</si>
  <si>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</si>
  <si>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</si>
  <si>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</si>
  <si>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</si>
  <si>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</si>
  <si>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</si>
  <si>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</si>
  <si>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</si>
  <si>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</si>
  <si>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</si>
  <si>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</si>
  <si>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</si>
  <si>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</si>
  <si>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</si>
  <si>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</si>
  <si>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</si>
  <si>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</si>
  <si>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</si>
  <si>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</si>
  <si>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</si>
  <si>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</si>
  <si>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</si>
  <si>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</si>
  <si>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</si>
  <si>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</si>
  <si>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</si>
  <si>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</si>
  <si>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</si>
  <si>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</si>
  <si>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</si>
  <si>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</si>
  <si>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</si>
  <si>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</si>
  <si>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</si>
  <si>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</si>
  <si>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</si>
  <si>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</si>
  <si>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</si>
  <si>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</si>
  <si>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</si>
  <si>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</si>
  <si>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</si>
  <si>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</si>
  <si>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</si>
  <si>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</si>
  <si>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</si>
  <si>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</si>
  <si>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</si>
  <si>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</si>
  <si>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</si>
  <si>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</si>
  <si>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</si>
  <si>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</si>
  <si>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</si>
  <si>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</si>
  <si>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</si>
  <si>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</si>
  <si>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</si>
  <si>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</si>
  <si>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</si>
  <si>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</si>
  <si>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</si>
  <si>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</si>
  <si>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</si>
  <si>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</si>
  <si>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</si>
  <si>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</si>
  <si>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</si>
  <si>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</si>
  <si>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</si>
  <si>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</si>
  <si>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</si>
  <si>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</si>
  <si>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</si>
  <si>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</si>
  <si>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</si>
  <si>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</si>
  <si>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</si>
  <si>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</si>
  <si>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</si>
  <si>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</si>
  <si>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</si>
  <si>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</si>
  <si>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</si>
  <si>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</si>
  <si>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</si>
  <si>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</si>
  <si>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</si>
  <si>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</si>
  <si>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</si>
  <si>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</si>
  <si>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</si>
  <si>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</si>
  <si>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</si>
  <si>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</si>
  <si>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</si>
  <si>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</si>
  <si>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</si>
  <si>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</si>
  <si>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</si>
  <si>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</si>
  <si>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</si>
  <si>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</si>
  <si>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</si>
  <si>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</si>
  <si>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</si>
  <si>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</si>
  <si>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</si>
  <si>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</si>
  <si>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</si>
  <si>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</si>
  <si>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</si>
  <si>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</si>
  <si>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</si>
  <si>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</si>
  <si>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</si>
  <si>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</si>
  <si>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</si>
  <si>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</si>
  <si>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</si>
  <si>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</si>
  <si>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</si>
  <si>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</si>
  <si>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</si>
  <si>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</si>
  <si>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</si>
  <si>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</si>
  <si>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</si>
  <si>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</si>
  <si>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</si>
  <si>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</si>
  <si>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</si>
  <si>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</si>
  <si>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</si>
  <si>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</si>
  <si>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</si>
  <si>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</si>
  <si>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</si>
  <si>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</si>
  <si>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</si>
  <si>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</si>
  <si>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</si>
  <si>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</si>
  <si>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</si>
  <si>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</si>
  <si>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</si>
  <si>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</si>
  <si>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</si>
  <si>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</si>
  <si>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</si>
  <si>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</si>
  <si>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</si>
  <si>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</si>
  <si>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</si>
  <si>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</si>
  <si>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</si>
  <si>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</si>
  <si>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</si>
  <si>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</si>
  <si>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</si>
  <si>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</si>
  <si>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</si>
  <si>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</si>
  <si>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</si>
  <si>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</si>
  <si>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</si>
  <si>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</si>
  <si>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</si>
  <si>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</si>
  <si>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</si>
  <si>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</si>
  <si>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</si>
  <si>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</si>
  <si>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</si>
  <si>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</si>
  <si>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</si>
  <si>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</si>
  <si>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</si>
  <si>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</si>
  <si>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</si>
  <si>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</si>
  <si>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</si>
  <si>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</si>
  <si>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</si>
  <si>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</si>
  <si>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</si>
  <si>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</si>
  <si>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</si>
  <si>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</si>
  <si>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</si>
  <si>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</si>
  <si>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</si>
  <si>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</si>
  <si>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</si>
  <si>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</si>
  <si>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</si>
  <si>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</si>
  <si>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</si>
  <si>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</si>
  <si>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</si>
  <si>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</si>
  <si>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</si>
  <si>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</si>
  <si>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</si>
  <si>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</si>
  <si>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</si>
  <si>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</si>
  <si>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</si>
  <si>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</si>
  <si>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</si>
  <si>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</si>
  <si>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</si>
  <si>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</si>
  <si>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</si>
  <si>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</si>
  <si>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</si>
  <si>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</si>
  <si>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</si>
  <si>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</si>
  <si>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</si>
  <si>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</si>
  <si>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</si>
  <si>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</si>
  <si>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</si>
  <si>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</si>
  <si>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</si>
  <si>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</si>
  <si>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</si>
  <si>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</si>
  <si>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</si>
  <si>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</si>
  <si>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</si>
  <si>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</si>
  <si>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</si>
  <si>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</si>
  <si>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</si>
  <si>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</si>
  <si>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</si>
  <si>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</si>
  <si>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</si>
  <si>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</si>
  <si>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</si>
  <si>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</si>
  <si>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</si>
  <si>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</si>
  <si>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</si>
  <si>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</si>
  <si>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</si>
  <si>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</si>
  <si>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</si>
  <si>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</si>
  <si>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</si>
  <si>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</si>
  <si>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</si>
  <si>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</si>
  <si>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</si>
  <si>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</si>
  <si>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</si>
  <si>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</si>
  <si>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</si>
  <si>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</si>
  <si>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</si>
  <si>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</si>
  <si>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</si>
  <si>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</si>
  <si>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</si>
  <si>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</si>
  <si>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</si>
  <si>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</si>
  <si>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</si>
  <si>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</si>
  <si>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</si>
  <si>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</si>
  <si>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</si>
  <si>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</si>
  <si>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</si>
  <si>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</si>
  <si>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</si>
  <si>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</si>
  <si>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</si>
  <si>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</si>
  <si>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</si>
  <si>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</si>
  <si>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</si>
  <si>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</si>
  <si>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</si>
  <si>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</si>
  <si>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</si>
  <si>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</si>
  <si>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</si>
  <si>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</si>
  <si>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</si>
  <si>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</si>
  <si>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</si>
  <si>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</si>
  <si>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</si>
  <si>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</si>
  <si>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</si>
  <si>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</si>
  <si>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</si>
  <si>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</si>
  <si>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</si>
  <si>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</si>
  <si>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</si>
  <si>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</si>
  <si>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</si>
  <si>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</si>
  <si>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</si>
  <si>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</si>
  <si>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</si>
  <si>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</si>
  <si>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</si>
  <si>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</si>
  <si>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</si>
  <si>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</si>
  <si>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</si>
  <si>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</si>
  <si>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</si>
  <si>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</si>
  <si>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</si>
  <si>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</si>
  <si>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</si>
  <si>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</si>
  <si>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</si>
  <si>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</si>
  <si>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</si>
  <si>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</si>
  <si>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</si>
  <si>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</si>
  <si>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</si>
  <si>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</si>
  <si>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</si>
  <si>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</si>
  <si>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</si>
  <si>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</si>
  <si>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</si>
  <si>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</si>
  <si>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</si>
  <si>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</si>
  <si>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</si>
  <si>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</si>
  <si>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</si>
  <si>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</si>
  <si>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</si>
  <si>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</si>
  <si>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</si>
  <si>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</si>
  <si>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</si>
  <si>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</si>
  <si>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</si>
  <si>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</si>
  <si>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</si>
  <si>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</si>
  <si>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</si>
  <si>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</si>
  <si>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</si>
  <si>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</si>
  <si>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</si>
  <si>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</si>
  <si>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</si>
  <si>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</si>
  <si>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</si>
  <si>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</si>
  <si>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</si>
  <si>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</si>
  <si>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</si>
  <si>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</si>
  <si>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</si>
  <si>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</si>
  <si>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</si>
  <si>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</si>
  <si>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</si>
  <si>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</si>
  <si>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</si>
  <si>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</si>
  <si>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</si>
  <si>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</si>
  <si>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</si>
  <si>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</si>
  <si>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</si>
  <si>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</si>
  <si>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</si>
  <si>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</si>
  <si>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</si>
  <si>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</si>
  <si>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</si>
  <si>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</si>
  <si>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</si>
  <si>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</si>
  <si>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</si>
  <si>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</si>
  <si>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</si>
  <si>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</si>
  <si>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</si>
  <si>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</si>
  <si>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</si>
  <si>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</si>
  <si>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</si>
  <si>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</si>
  <si>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</si>
  <si>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</si>
  <si>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</si>
  <si>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</si>
  <si>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</si>
  <si>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</si>
  <si>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</si>
  <si>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</si>
  <si>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</si>
  <si>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</si>
  <si>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</si>
  <si>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</si>
  <si>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</si>
  <si>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</si>
  <si>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</si>
  <si>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</si>
  <si>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</si>
  <si>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</si>
  <si>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</si>
  <si>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</si>
  <si>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</si>
  <si>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</si>
  <si>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</si>
  <si>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</si>
  <si>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</si>
  <si>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</si>
  <si>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</si>
  <si>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</si>
  <si>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</si>
  <si>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</si>
  <si>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</si>
  <si>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</si>
  <si>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</si>
  <si>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</si>
  <si>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</si>
  <si>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</si>
  <si>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</si>
  <si>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</si>
  <si>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</si>
  <si>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</si>
  <si>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</si>
  <si>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</si>
  <si>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</si>
  <si>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</si>
  <si>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</si>
  <si>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</si>
  <si>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</si>
  <si>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</si>
  <si>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</si>
  <si>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</si>
  <si>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</si>
  <si>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</si>
  <si>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</si>
  <si>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</si>
  <si>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</si>
  <si>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</si>
  <si>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</si>
  <si>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</si>
  <si>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</si>
  <si>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</si>
  <si>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</si>
  <si>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</si>
  <si>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</si>
  <si>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</si>
  <si>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</si>
  <si>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</si>
  <si>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</si>
  <si>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</si>
  <si>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</si>
  <si>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</si>
  <si>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</si>
  <si>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</si>
  <si>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</si>
  <si>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</si>
  <si>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</si>
  <si>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</si>
  <si>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</si>
  <si>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</si>
  <si>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</si>
  <si>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</si>
  <si>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</si>
  <si>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</si>
  <si>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</si>
  <si>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</si>
  <si>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</si>
  <si>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</si>
  <si>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</si>
  <si>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</si>
  <si>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</si>
  <si>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</si>
  <si>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</si>
  <si>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</si>
  <si>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</si>
  <si>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</si>
  <si>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</si>
  <si>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</si>
  <si>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</si>
  <si>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</si>
  <si>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</si>
  <si>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</si>
  <si>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</si>
  <si>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</si>
  <si>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</si>
  <si>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</si>
  <si>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</si>
  <si>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</si>
  <si>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</si>
  <si>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</si>
  <si>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</si>
  <si>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</si>
  <si>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</si>
  <si>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</si>
  <si>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</si>
  <si>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</si>
  <si>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</si>
  <si>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</si>
  <si>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</si>
  <si>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</si>
  <si>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</si>
  <si>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</si>
  <si>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</si>
  <si>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</si>
  <si>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</si>
  <si>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</si>
  <si>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</si>
  <si>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</si>
  <si>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</si>
  <si>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</si>
  <si>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</si>
  <si>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</si>
  <si>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</si>
  <si>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</si>
  <si>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</si>
  <si>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</si>
  <si>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</si>
  <si>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</si>
  <si>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</si>
  <si>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</si>
  <si>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</si>
  <si>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</si>
  <si>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</si>
  <si>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</si>
  <si>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</si>
  <si>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</si>
  <si>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</si>
  <si>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</si>
  <si>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</si>
  <si>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</si>
  <si>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</si>
  <si>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</si>
  <si>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</si>
  <si>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</si>
  <si>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</si>
  <si>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</si>
  <si>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</si>
  <si>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</si>
  <si>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</si>
  <si>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</si>
  <si>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</si>
  <si>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</si>
  <si>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</si>
  <si>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</si>
  <si>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</si>
  <si>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</si>
  <si>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</si>
  <si>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</si>
  <si>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</si>
  <si>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</si>
  <si>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</si>
  <si>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</si>
  <si>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</si>
  <si>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</si>
  <si>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</si>
  <si>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</si>
  <si>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</si>
  <si>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</si>
  <si>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</si>
  <si>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</si>
  <si>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</si>
  <si>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</si>
  <si>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</si>
  <si>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</si>
  <si>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</si>
  <si>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</si>
  <si>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</si>
  <si>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</si>
  <si>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</si>
  <si>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</si>
  <si>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</si>
  <si>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</si>
  <si>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</si>
  <si>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</si>
  <si>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</si>
  <si>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</si>
  <si>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</si>
  <si>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</si>
  <si>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</si>
  <si>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</si>
  <si>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</si>
  <si>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</si>
  <si>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</si>
  <si>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</si>
  <si>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</si>
  <si>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</si>
  <si>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</si>
  <si>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</si>
  <si>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</si>
  <si>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</si>
  <si>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</si>
  <si>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</si>
  <si>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</si>
  <si>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</si>
  <si>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</si>
  <si>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</si>
  <si>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</si>
  <si>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</si>
  <si>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</si>
  <si>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</si>
  <si>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</si>
  <si>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</si>
  <si>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</si>
  <si>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</si>
  <si>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</si>
  <si>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</si>
  <si>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</si>
  <si>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</si>
  <si>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</si>
  <si>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</si>
  <si>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</si>
  <si>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</si>
  <si>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</si>
  <si>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</si>
  <si>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</si>
  <si>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</si>
  <si>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</si>
  <si>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</si>
  <si>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</si>
  <si>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</si>
  <si>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</si>
  <si>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</si>
  <si>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</si>
  <si>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</si>
  <si>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</si>
  <si>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</si>
  <si>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</si>
  <si>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</si>
  <si>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</si>
  <si>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</si>
  <si>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</si>
  <si>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</si>
  <si>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</si>
  <si>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</si>
  <si>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</si>
  <si>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</si>
  <si>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</si>
  <si>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</si>
  <si>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</si>
  <si>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</si>
  <si>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</si>
  <si>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</si>
  <si>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</si>
  <si>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</si>
  <si>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</si>
  <si>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</si>
  <si>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</si>
  <si>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</si>
  <si>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</si>
  <si>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</si>
  <si>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</si>
  <si>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</si>
  <si>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</si>
  <si>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</si>
  <si>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</si>
  <si>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</si>
  <si>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</si>
  <si>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</si>
  <si>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</si>
  <si>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</si>
  <si>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</si>
  <si>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</si>
  <si>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</si>
  <si>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</si>
  <si>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</si>
  <si>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</si>
  <si>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</si>
  <si>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</si>
  <si>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</si>
  <si>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</si>
  <si>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</si>
  <si>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</si>
  <si>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</si>
  <si>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</si>
  <si>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</si>
  <si>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</si>
  <si>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</si>
  <si>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</si>
  <si>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</si>
  <si>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</si>
  <si>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</si>
  <si>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</si>
  <si>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</si>
  <si>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</si>
  <si>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</si>
  <si>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</si>
  <si>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</si>
  <si>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</si>
  <si>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</si>
  <si>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</si>
  <si>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</si>
  <si>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</si>
  <si>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</si>
  <si>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</si>
  <si>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</si>
  <si>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</si>
  <si>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</si>
  <si>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</si>
  <si>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</si>
  <si>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</si>
  <si>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</si>
  <si>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</si>
  <si>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</si>
  <si>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</si>
  <si>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</si>
  <si>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</si>
  <si>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</si>
  <si>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</si>
  <si>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</si>
  <si>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</si>
  <si>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</si>
  <si>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</si>
  <si>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</si>
  <si>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</si>
  <si>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</si>
  <si>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</si>
  <si>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</si>
  <si>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</si>
  <si>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</si>
  <si>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</si>
  <si>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</si>
  <si>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</si>
  <si>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</si>
  <si>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</si>
  <si>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</si>
  <si>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</si>
  <si>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</si>
  <si>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</si>
  <si>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</si>
  <si>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</si>
  <si>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</si>
  <si>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</si>
  <si>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</si>
  <si>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</si>
  <si>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</si>
  <si>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</si>
  <si>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</si>
  <si>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</si>
  <si>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</si>
  <si>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</si>
  <si>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</si>
  <si>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</si>
  <si>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</si>
  <si>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</si>
  <si>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</si>
  <si>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</si>
  <si>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</si>
  <si>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</si>
  <si>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</si>
  <si>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</si>
  <si>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</si>
  <si>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</si>
  <si>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</si>
  <si>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</si>
  <si>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</si>
  <si>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</si>
  <si>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</si>
  <si>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</si>
  <si>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</si>
  <si>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</si>
  <si>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</si>
  <si>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</si>
  <si>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</si>
  <si>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</si>
  <si>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</si>
  <si>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</si>
  <si>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</si>
  <si>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</si>
  <si>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</si>
  <si>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</si>
  <si>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</si>
  <si>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</si>
  <si>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</si>
  <si>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</si>
  <si>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</si>
  <si>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</si>
  <si>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</si>
  <si>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</si>
  <si>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</si>
  <si>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</si>
  <si>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</si>
  <si>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</si>
  <si>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</si>
  <si>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</si>
  <si>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</si>
  <si>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</si>
  <si>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</si>
  <si>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</si>
  <si>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</si>
  <si>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</si>
  <si>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</si>
  <si>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</si>
  <si>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</si>
  <si>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</si>
  <si>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</si>
  <si>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</si>
  <si>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</si>
  <si>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</si>
  <si>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</si>
  <si>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</si>
  <si>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</si>
  <si>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</si>
  <si>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</si>
  <si>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</si>
  <si>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</si>
  <si>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</si>
  <si>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</si>
  <si>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</si>
  <si>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</si>
  <si>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</si>
  <si>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</si>
  <si>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</si>
  <si>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</si>
  <si>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</si>
  <si>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</si>
  <si>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</si>
  <si>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</si>
  <si>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</si>
  <si>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</si>
  <si>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</si>
  <si>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</si>
  <si>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</si>
  <si>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</si>
  <si>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</si>
  <si>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</si>
  <si>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</si>
  <si>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</si>
  <si>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</si>
  <si>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</si>
  <si>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</si>
  <si>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</si>
  <si>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</si>
  <si>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</si>
  <si>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</si>
  <si>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</si>
  <si>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</si>
  <si>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</si>
  <si>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</si>
  <si>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</si>
  <si>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</si>
  <si>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</si>
  <si>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</si>
  <si>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</si>
  <si>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</si>
  <si>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</si>
  <si>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</si>
  <si>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</si>
  <si>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</si>
  <si>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</si>
  <si>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</si>
  <si>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</si>
  <si>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</si>
  <si>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</si>
  <si>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</si>
  <si>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</si>
  <si>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</si>
  <si>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</si>
  <si>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</si>
  <si>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</si>
  <si>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</si>
  <si>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</si>
  <si>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</si>
  <si>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</si>
  <si>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</si>
  <si>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</si>
  <si>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</si>
  <si>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</si>
  <si>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</si>
  <si>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</si>
  <si>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</si>
  <si>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</si>
  <si>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</si>
  <si>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</si>
  <si>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</si>
  <si>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</si>
  <si>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</si>
  <si>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</si>
  <si>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</si>
  <si>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</si>
  <si>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</si>
  <si>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</si>
  <si>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</si>
  <si>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</si>
  <si>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</si>
  <si>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</si>
  <si>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</si>
  <si>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</si>
  <si>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</si>
  <si>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</si>
  <si>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</si>
  <si>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</si>
  <si>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</si>
  <si>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</si>
  <si>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</si>
  <si>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</si>
  <si>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</si>
  <si>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</si>
  <si>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</si>
  <si>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</si>
  <si>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</si>
  <si>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</si>
  <si>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</si>
  <si>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</si>
  <si>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</si>
  <si>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</si>
  <si>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</si>
  <si>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</si>
  <si>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</si>
  <si>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</si>
  <si>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</si>
  <si>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</si>
  <si>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</si>
  <si>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</si>
  <si>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</si>
  <si>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</si>
  <si>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</si>
  <si>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</si>
  <si>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</si>
  <si>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</si>
  <si>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</si>
  <si>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</si>
  <si>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</si>
  <si>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</si>
  <si>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</si>
  <si>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</si>
  <si>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</si>
  <si>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</si>
  <si>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</si>
  <si>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</si>
  <si>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</si>
  <si>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</si>
  <si>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</si>
  <si>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</si>
  <si>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</si>
  <si>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</si>
  <si>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</si>
  <si>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</si>
  <si>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</si>
  <si>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</si>
  <si>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</si>
  <si>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</si>
  <si>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</si>
  <si>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</si>
  <si>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</si>
  <si>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</si>
  <si>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</si>
  <si>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</si>
  <si>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</si>
  <si>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</si>
  <si>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</si>
  <si>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</si>
  <si>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</si>
  <si>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</si>
  <si>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</si>
  <si>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</si>
  <si>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</si>
  <si>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</si>
  <si>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</si>
  <si>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</si>
  <si>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</si>
  <si>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</si>
  <si>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</si>
  <si>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</si>
  <si>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</si>
  <si>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</si>
  <si>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</si>
  <si>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</si>
  <si>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</si>
  <si>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</si>
  <si>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</si>
  <si>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</si>
  <si>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</si>
  <si>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</si>
  <si>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</si>
  <si>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</si>
  <si>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</si>
  <si>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</si>
  <si>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</si>
  <si>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</si>
  <si>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</si>
  <si>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</si>
  <si>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</si>
  <si>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</si>
  <si>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</si>
  <si>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</si>
  <si>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</si>
  <si>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</si>
  <si>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</si>
  <si>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</si>
  <si>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</si>
  <si>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</si>
  <si>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</si>
  <si>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</si>
  <si>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</si>
  <si>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</si>
  <si>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</si>
  <si>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</si>
  <si>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</si>
  <si>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</si>
  <si>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</si>
  <si>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</si>
  <si>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</si>
  <si>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</si>
  <si>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</si>
  <si>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</si>
  <si>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</si>
  <si>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</si>
  <si>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</si>
  <si>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</si>
  <si>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</si>
  <si>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</si>
  <si>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</si>
  <si>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</si>
  <si>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</si>
  <si>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</si>
  <si>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</si>
  <si>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</si>
  <si>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</si>
  <si>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</si>
  <si>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</si>
  <si>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</si>
  <si>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</si>
  <si>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</si>
  <si>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</si>
  <si>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</si>
  <si>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</si>
  <si>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</si>
  <si>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</si>
  <si>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</si>
  <si>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</si>
  <si>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</si>
  <si>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</si>
  <si>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</si>
  <si>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</si>
  <si>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</si>
  <si>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</si>
  <si>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</si>
  <si>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</si>
  <si>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</si>
  <si>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</si>
  <si>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</si>
  <si>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</si>
  <si>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</si>
  <si>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</si>
  <si>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</si>
  <si>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</si>
  <si>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</si>
  <si>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</si>
  <si>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</si>
  <si>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</si>
  <si>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</si>
  <si>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</si>
  <si>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</si>
  <si>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</si>
  <si>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</si>
  <si>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</si>
  <si>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</si>
  <si>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</si>
  <si>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</si>
  <si>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</si>
  <si>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</si>
  <si>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</si>
  <si>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</si>
  <si>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</si>
  <si>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</si>
  <si>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</si>
  <si>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</si>
  <si>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</si>
  <si>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</si>
  <si>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</si>
  <si>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</si>
  <si>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</si>
  <si>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</si>
  <si>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</si>
  <si>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</si>
  <si>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</si>
  <si>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</si>
  <si>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</si>
  <si>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</si>
  <si>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</si>
  <si>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</si>
  <si>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</si>
  <si>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</si>
  <si>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</si>
  <si>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</si>
  <si>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</si>
  <si>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checked and replaced</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</si>
  <si>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</si>
  <si>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</si>
  <si>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</si>
  <si>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</si>
  <si>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</si>
  <si>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</si>
  <si>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</si>
  <si>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</si>
  <si>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</si>
  <si>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</si>
  <si>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</si>
  <si>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</si>
  <si>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</si>
  <si>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</si>
  <si>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</si>
  <si>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</si>
  <si>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</si>
  <si>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</si>
  <si>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</si>
  <si>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</si>
  <si>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</si>
  <si>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</si>
  <si>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</si>
  <si>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</si>
  <si>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</si>
  <si>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</si>
  <si>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</si>
  <si>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</si>
  <si>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</si>
  <si>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</si>
  <si>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</si>
  <si>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</si>
  <si>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</si>
  <si>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</si>
  <si>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</si>
  <si>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</si>
  <si>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</si>
  <si>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</si>
  <si>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</si>
  <si>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</si>
  <si>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</si>
  <si>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</si>
  <si>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</si>
  <si>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</si>
  <si>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</si>
  <si>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</si>
  <si>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</si>
  <si>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</si>
  <si>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</si>
  <si>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</si>
  <si>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</si>
  <si>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</si>
  <si>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</si>
  <si>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</si>
  <si>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</si>
  <si>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</si>
  <si>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</si>
  <si>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Replaced 8 pcs. sacrificial zinc anode</t>
  </si>
  <si>
    <t>Cleaned and Replaced   S.W. inlet pipe.</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</si>
  <si>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</si>
  <si>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</si>
  <si>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</si>
  <si>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</si>
  <si>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</si>
  <si>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</si>
  <si>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</si>
  <si>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</si>
  <si>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</si>
  <si>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</si>
  <si>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</si>
  <si>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</si>
  <si>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</si>
  <si>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</si>
  <si>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</si>
  <si>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</si>
  <si>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</si>
  <si>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</si>
  <si>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</si>
  <si>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</si>
  <si>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</si>
  <si>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</si>
  <si>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</si>
  <si>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</si>
  <si>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</si>
  <si>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</si>
  <si>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</si>
  <si>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</si>
  <si>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</si>
  <si>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</si>
  <si>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</si>
  <si>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</si>
  <si>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</si>
  <si>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</si>
  <si>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</si>
  <si>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</si>
  <si>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</si>
  <si>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</si>
  <si>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</si>
  <si>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</si>
  <si>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</si>
  <si>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</si>
  <si>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</si>
  <si>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</si>
  <si>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</si>
  <si>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</si>
  <si>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</si>
  <si>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</si>
  <si>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</si>
  <si>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</si>
  <si>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</si>
  <si>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</si>
  <si>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</si>
  <si>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</si>
  <si>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</si>
  <si>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</si>
  <si>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</si>
  <si>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</si>
  <si>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</si>
  <si>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</si>
  <si>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</si>
  <si>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</si>
  <si>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</si>
  <si>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</si>
  <si>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</si>
  <si>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</si>
  <si>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</si>
  <si>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</si>
  <si>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</si>
  <si>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</si>
  <si>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</si>
  <si>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</si>
  <si>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</si>
  <si>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</si>
  <si>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</si>
  <si>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</si>
  <si>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</si>
  <si>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</si>
  <si>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</si>
  <si>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</si>
  <si>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</si>
  <si>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</si>
  <si>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</si>
  <si>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</si>
  <si>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</si>
  <si>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</si>
  <si>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</si>
  <si>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</si>
  <si>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</si>
  <si>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</si>
  <si>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</si>
  <si>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</si>
  <si>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</si>
  <si>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</si>
  <si>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</si>
  <si>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</si>
  <si>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</si>
  <si>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</si>
  <si>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Next maintenance schedule</t>
  </si>
  <si>
    <t>RH = 21.5</t>
  </si>
  <si>
    <t>V isual  inspection ,still in good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</si>
</sst>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2">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0" fontId="5" fillId="3" borderId="3" xfId="0" applyFont="1" applyFill="1" applyBorder="1" applyAlignment="1" applyProtection="1">
      <alignment horizontal="center" vertical="center" wrapText="1"/>
      <protection locked="0"/>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29" xfId="0" applyFont="1" applyBorder="1" applyAlignment="1">
      <alignment horizontal="left" vertical="center" wrapText="1" indent="1"/>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zoomScaleSheetLayoutView="100" workbookViewId="0"/>
  </sheetViews>
  <sheetFormatPr defaultRowHeight="15"/>
  <cols>
    <col min="1" max="1" width="4.5703125" customWidth="1"/>
    <col min="2" max="2" width="31" customWidth="1"/>
    <col min="3" max="3" width="22" customWidth="1"/>
  </cols>
  <sheetData>
    <row r="1" spans="1:3" ht="20.25" customHeight="1">
      <c r="B1" s="108" t="s">
        <v>5173</v>
      </c>
    </row>
    <row r="2" spans="1:3" ht="20.25" customHeight="1">
      <c r="A2" s="221"/>
      <c r="B2" s="221"/>
      <c r="C2" s="213" t="s">
        <v>4993</v>
      </c>
    </row>
    <row r="3" spans="1:3" ht="20.25" customHeight="1">
      <c r="A3" s="221">
        <v>1</v>
      </c>
      <c r="B3" s="222" t="s">
        <v>2969</v>
      </c>
      <c r="C3" s="283" t="s">
        <v>4994</v>
      </c>
    </row>
    <row r="4" spans="1:3" ht="20.25" customHeight="1">
      <c r="A4" s="221">
        <v>2</v>
      </c>
      <c r="B4" s="222" t="s">
        <v>2970</v>
      </c>
      <c r="C4" s="283" t="s">
        <v>4994</v>
      </c>
    </row>
    <row r="5" spans="1:3" ht="20.25" customHeight="1">
      <c r="A5" s="221">
        <v>3</v>
      </c>
      <c r="B5" s="222" t="s">
        <v>4945</v>
      </c>
      <c r="C5" s="283" t="s">
        <v>4994</v>
      </c>
    </row>
    <row r="6" spans="1:3" ht="20.25" customHeight="1">
      <c r="A6" s="221">
        <v>4</v>
      </c>
      <c r="B6" s="222" t="s">
        <v>4416</v>
      </c>
      <c r="C6" s="283" t="s">
        <v>4994</v>
      </c>
    </row>
    <row r="7" spans="1:3" ht="20.25" customHeight="1">
      <c r="A7" s="221">
        <v>5</v>
      </c>
      <c r="B7" s="222" t="s">
        <v>4405</v>
      </c>
      <c r="C7" s="283" t="s">
        <v>4994</v>
      </c>
    </row>
    <row r="8" spans="1:3" ht="20.25" customHeight="1">
      <c r="A8" s="221">
        <v>6</v>
      </c>
      <c r="B8" s="222" t="s">
        <v>4417</v>
      </c>
      <c r="C8" s="283" t="s">
        <v>4994</v>
      </c>
    </row>
    <row r="9" spans="1:3" ht="20.25" customHeight="1">
      <c r="A9" s="221">
        <v>7</v>
      </c>
      <c r="B9" s="222" t="s">
        <v>4445</v>
      </c>
      <c r="C9" s="283" t="s">
        <v>4994</v>
      </c>
    </row>
    <row r="10" spans="1:3" ht="20.25" customHeight="1">
      <c r="A10" s="221">
        <v>8</v>
      </c>
      <c r="B10" s="222" t="s">
        <v>2971</v>
      </c>
      <c r="C10" s="283" t="s">
        <v>4995</v>
      </c>
    </row>
    <row r="11" spans="1:3" ht="20.25" customHeight="1">
      <c r="A11" s="221">
        <v>9</v>
      </c>
      <c r="B11" s="222" t="s">
        <v>2972</v>
      </c>
      <c r="C11" s="283" t="s">
        <v>4995</v>
      </c>
    </row>
    <row r="12" spans="1:3" ht="20.25" customHeight="1">
      <c r="A12" s="221">
        <v>10</v>
      </c>
      <c r="B12" s="222" t="s">
        <v>2973</v>
      </c>
      <c r="C12" s="283" t="s">
        <v>4995</v>
      </c>
    </row>
    <row r="13" spans="1:3" ht="20.25" customHeight="1">
      <c r="A13" s="221">
        <v>11</v>
      </c>
      <c r="B13" s="222" t="s">
        <v>1272</v>
      </c>
      <c r="C13" s="283" t="s">
        <v>4995</v>
      </c>
    </row>
    <row r="14" spans="1:3" ht="20.25" customHeight="1">
      <c r="A14" s="221">
        <v>12</v>
      </c>
      <c r="B14" s="222" t="s">
        <v>3000</v>
      </c>
      <c r="C14" s="283" t="s">
        <v>4996</v>
      </c>
    </row>
    <row r="15" spans="1:3" ht="20.25" customHeight="1">
      <c r="A15" s="221">
        <v>13</v>
      </c>
      <c r="B15" s="222" t="s">
        <v>3001</v>
      </c>
      <c r="C15" s="283" t="s">
        <v>4996</v>
      </c>
    </row>
    <row r="16" spans="1:3" ht="20.25" customHeight="1">
      <c r="A16" s="221">
        <v>14</v>
      </c>
      <c r="B16" s="222" t="s">
        <v>3002</v>
      </c>
      <c r="C16" s="283" t="s">
        <v>4996</v>
      </c>
    </row>
    <row r="17" spans="1:3" ht="20.25" customHeight="1">
      <c r="A17" s="221">
        <v>15</v>
      </c>
      <c r="B17" s="222" t="s">
        <v>3003</v>
      </c>
      <c r="C17" s="283" t="s">
        <v>4996</v>
      </c>
    </row>
    <row r="18" spans="1:3" ht="20.25" customHeight="1">
      <c r="A18" s="221">
        <v>16</v>
      </c>
      <c r="B18" s="222" t="s">
        <v>2332</v>
      </c>
      <c r="C18" s="283" t="s">
        <v>4996</v>
      </c>
    </row>
    <row r="19" spans="1:3" ht="20.25" customHeight="1">
      <c r="A19" s="221">
        <v>17</v>
      </c>
      <c r="B19" s="222" t="s">
        <v>3004</v>
      </c>
      <c r="C19" s="283" t="s">
        <v>4996</v>
      </c>
    </row>
    <row r="20" spans="1:3" ht="20.25" customHeight="1">
      <c r="A20" s="221">
        <v>18</v>
      </c>
      <c r="B20" s="222" t="s">
        <v>3005</v>
      </c>
      <c r="C20" s="283" t="s">
        <v>4996</v>
      </c>
    </row>
    <row r="21" spans="1:3" ht="20.25" customHeight="1">
      <c r="A21" s="221">
        <v>19</v>
      </c>
      <c r="B21" s="222" t="s">
        <v>3006</v>
      </c>
      <c r="C21" s="283" t="s">
        <v>4996</v>
      </c>
    </row>
    <row r="22" spans="1:3" ht="20.25" customHeight="1">
      <c r="A22" s="221">
        <v>20</v>
      </c>
      <c r="B22" s="222" t="s">
        <v>3007</v>
      </c>
      <c r="C22" s="283" t="s">
        <v>4996</v>
      </c>
    </row>
    <row r="23" spans="1:3" ht="20.25" customHeight="1">
      <c r="A23" s="221">
        <v>21</v>
      </c>
      <c r="B23" s="222" t="s">
        <v>3008</v>
      </c>
      <c r="C23" s="283" t="s">
        <v>4996</v>
      </c>
    </row>
    <row r="24" spans="1:3" ht="20.25" customHeight="1">
      <c r="A24" s="221">
        <v>22</v>
      </c>
      <c r="B24" s="222" t="s">
        <v>3009</v>
      </c>
      <c r="C24" s="283" t="s">
        <v>4996</v>
      </c>
    </row>
    <row r="25" spans="1:3" ht="20.25" customHeight="1">
      <c r="A25" s="221">
        <v>23</v>
      </c>
      <c r="B25" s="222" t="s">
        <v>3010</v>
      </c>
      <c r="C25" s="283" t="s">
        <v>4996</v>
      </c>
    </row>
    <row r="26" spans="1:3" ht="20.25" customHeight="1">
      <c r="A26" s="221">
        <v>24</v>
      </c>
      <c r="B26" s="222" t="s">
        <v>2368</v>
      </c>
      <c r="C26" s="283" t="s">
        <v>4996</v>
      </c>
    </row>
    <row r="27" spans="1:3" ht="20.25" customHeight="1">
      <c r="A27" s="221">
        <v>25</v>
      </c>
      <c r="B27" s="222" t="s">
        <v>2370</v>
      </c>
      <c r="C27" s="283" t="s">
        <v>4996</v>
      </c>
    </row>
    <row r="28" spans="1:3" ht="20.25" customHeight="1">
      <c r="A28" s="221">
        <v>26</v>
      </c>
      <c r="B28" s="222" t="s">
        <v>2373</v>
      </c>
      <c r="C28" s="283" t="s">
        <v>4996</v>
      </c>
    </row>
    <row r="29" spans="1:3" ht="20.25" customHeight="1">
      <c r="A29" s="221">
        <v>27</v>
      </c>
      <c r="B29" s="222" t="s">
        <v>2375</v>
      </c>
      <c r="C29" s="283" t="s">
        <v>4996</v>
      </c>
    </row>
    <row r="30" spans="1:3" ht="20.25" customHeight="1">
      <c r="A30" s="221">
        <v>28</v>
      </c>
      <c r="B30" s="222" t="s">
        <v>2371</v>
      </c>
      <c r="C30" s="283" t="s">
        <v>4996</v>
      </c>
    </row>
    <row r="31" spans="1:3" ht="20.25" customHeight="1">
      <c r="A31" s="221">
        <v>29</v>
      </c>
      <c r="B31" s="222" t="s">
        <v>2376</v>
      </c>
      <c r="C31" s="283" t="s">
        <v>4996</v>
      </c>
    </row>
    <row r="32" spans="1:3" ht="20.25" customHeight="1">
      <c r="A32" s="221">
        <v>30</v>
      </c>
      <c r="B32" s="222" t="s">
        <v>2377</v>
      </c>
      <c r="C32" s="283" t="s">
        <v>4996</v>
      </c>
    </row>
    <row r="33" spans="1:3" ht="20.25" customHeight="1">
      <c r="A33" s="221">
        <v>31</v>
      </c>
      <c r="B33" s="222" t="s">
        <v>2379</v>
      </c>
      <c r="C33" s="283" t="s">
        <v>4996</v>
      </c>
    </row>
    <row r="34" spans="1:3" ht="20.25" customHeight="1">
      <c r="A34" s="221">
        <v>32</v>
      </c>
      <c r="B34" s="222" t="s">
        <v>2380</v>
      </c>
      <c r="C34" s="283" t="s">
        <v>4996</v>
      </c>
    </row>
    <row r="35" spans="1:3" ht="20.25" customHeight="1">
      <c r="A35" s="221">
        <v>33</v>
      </c>
      <c r="B35" s="222" t="s">
        <v>2405</v>
      </c>
      <c r="C35" s="283" t="s">
        <v>4996</v>
      </c>
    </row>
    <row r="36" spans="1:3" ht="20.25" customHeight="1">
      <c r="A36" s="221">
        <v>34</v>
      </c>
      <c r="B36" s="222" t="s">
        <v>2406</v>
      </c>
      <c r="C36" s="283" t="s">
        <v>4996</v>
      </c>
    </row>
    <row r="37" spans="1:3" ht="20.25" customHeight="1">
      <c r="A37" s="221">
        <v>35</v>
      </c>
      <c r="B37" s="222" t="s">
        <v>2408</v>
      </c>
      <c r="C37" s="283" t="s">
        <v>4996</v>
      </c>
    </row>
    <row r="38" spans="1:3" ht="20.25" customHeight="1">
      <c r="A38" s="221">
        <v>36</v>
      </c>
      <c r="B38" s="222" t="s">
        <v>2409</v>
      </c>
      <c r="C38" s="283" t="s">
        <v>4996</v>
      </c>
    </row>
    <row r="39" spans="1:3" ht="20.25" customHeight="1">
      <c r="A39" s="221">
        <v>37</v>
      </c>
      <c r="B39" s="222" t="s">
        <v>2411</v>
      </c>
      <c r="C39" s="283" t="s">
        <v>4996</v>
      </c>
    </row>
    <row r="40" spans="1:3" ht="20.25" customHeight="1">
      <c r="A40" s="221">
        <v>38</v>
      </c>
      <c r="B40" s="222" t="s">
        <v>3011</v>
      </c>
      <c r="C40" s="283" t="s">
        <v>4996</v>
      </c>
    </row>
    <row r="41" spans="1:3" ht="20.25" customHeight="1">
      <c r="A41" s="221">
        <v>39</v>
      </c>
      <c r="B41" s="222" t="s">
        <v>3012</v>
      </c>
      <c r="C41" s="283" t="s">
        <v>4996</v>
      </c>
    </row>
    <row r="42" spans="1:3" ht="20.25" customHeight="1">
      <c r="A42" s="221">
        <v>40</v>
      </c>
      <c r="B42" s="222" t="s">
        <v>2434</v>
      </c>
      <c r="C42" s="283" t="s">
        <v>4996</v>
      </c>
    </row>
    <row r="43" spans="1:3" ht="20.25" customHeight="1">
      <c r="A43" s="221">
        <v>41</v>
      </c>
      <c r="B43" s="222" t="s">
        <v>2436</v>
      </c>
      <c r="C43" s="283" t="s">
        <v>4996</v>
      </c>
    </row>
    <row r="44" spans="1:3" ht="20.25" customHeight="1">
      <c r="A44" s="221">
        <v>42</v>
      </c>
      <c r="B44" s="222" t="s">
        <v>2437</v>
      </c>
      <c r="C44" s="283" t="s">
        <v>4996</v>
      </c>
    </row>
    <row r="45" spans="1:3" ht="20.25" customHeight="1">
      <c r="A45" s="221">
        <v>43</v>
      </c>
      <c r="B45" s="222" t="s">
        <v>2459</v>
      </c>
      <c r="C45" s="283" t="s">
        <v>4996</v>
      </c>
    </row>
    <row r="46" spans="1:3" ht="20.25" customHeight="1">
      <c r="A46" s="221">
        <v>44</v>
      </c>
      <c r="B46" s="222" t="s">
        <v>2474</v>
      </c>
      <c r="C46" s="283" t="s">
        <v>4996</v>
      </c>
    </row>
    <row r="47" spans="1:3" ht="20.25" customHeight="1">
      <c r="A47" s="221">
        <v>45</v>
      </c>
      <c r="B47" s="222" t="s">
        <v>2476</v>
      </c>
      <c r="C47" s="283" t="s">
        <v>4996</v>
      </c>
    </row>
    <row r="48" spans="1:3" ht="20.25" customHeight="1">
      <c r="A48" s="221">
        <v>46</v>
      </c>
      <c r="B48" s="222" t="s">
        <v>2496</v>
      </c>
      <c r="C48" s="283" t="s">
        <v>4996</v>
      </c>
    </row>
    <row r="49" spans="1:3" ht="20.25" customHeight="1">
      <c r="A49" s="221">
        <v>47</v>
      </c>
      <c r="B49" s="222" t="s">
        <v>2845</v>
      </c>
      <c r="C49" s="283" t="s">
        <v>4996</v>
      </c>
    </row>
    <row r="50" spans="1:3" ht="20.25" customHeight="1">
      <c r="A50" s="221">
        <v>48</v>
      </c>
      <c r="B50" s="222" t="s">
        <v>2912</v>
      </c>
      <c r="C50" s="283" t="s">
        <v>4996</v>
      </c>
    </row>
    <row r="51" spans="1:3" ht="20.25" customHeight="1">
      <c r="A51" s="221">
        <v>49</v>
      </c>
      <c r="B51" s="222" t="s">
        <v>5003</v>
      </c>
      <c r="C51" s="283" t="s">
        <v>4996</v>
      </c>
    </row>
    <row r="52" spans="1:3" ht="20.25" customHeight="1">
      <c r="A52" s="221">
        <v>50</v>
      </c>
      <c r="B52" s="222" t="s">
        <v>3013</v>
      </c>
      <c r="C52" s="283" t="s">
        <v>4996</v>
      </c>
    </row>
    <row r="53" spans="1:3" ht="20.25" customHeight="1">
      <c r="A53" s="221">
        <v>51</v>
      </c>
      <c r="B53" s="222" t="s">
        <v>3014</v>
      </c>
      <c r="C53" s="283" t="s">
        <v>4996</v>
      </c>
    </row>
    <row r="54" spans="1:3" ht="20.25" customHeight="1">
      <c r="A54" s="221">
        <v>52</v>
      </c>
      <c r="B54" s="249" t="s">
        <v>2673</v>
      </c>
      <c r="C54" s="283" t="s">
        <v>4994</v>
      </c>
    </row>
    <row r="55" spans="1:3" ht="20.25" customHeight="1">
      <c r="A55" s="221">
        <v>53</v>
      </c>
      <c r="B55" s="222" t="s">
        <v>3015</v>
      </c>
      <c r="C55" s="283" t="s">
        <v>4994</v>
      </c>
    </row>
    <row r="56" spans="1:3" ht="20.25" customHeight="1">
      <c r="A56" s="221">
        <v>54</v>
      </c>
      <c r="B56" s="222" t="s">
        <v>3016</v>
      </c>
      <c r="C56" s="283" t="s">
        <v>4996</v>
      </c>
    </row>
    <row r="57" spans="1:3" ht="20.25" customHeight="1">
      <c r="A57" s="221">
        <v>55</v>
      </c>
      <c r="B57" s="222" t="s">
        <v>3017</v>
      </c>
      <c r="C57" s="283" t="s">
        <v>4994</v>
      </c>
    </row>
    <row r="58" spans="1:3" ht="20.25" customHeight="1">
      <c r="A58" s="221">
        <v>56</v>
      </c>
      <c r="B58" s="222" t="s">
        <v>2770</v>
      </c>
      <c r="C58" s="283" t="s">
        <v>4996</v>
      </c>
    </row>
    <row r="59" spans="1:3" ht="20.25" customHeight="1">
      <c r="A59" s="221">
        <v>57</v>
      </c>
      <c r="B59" s="222" t="s">
        <v>2773</v>
      </c>
      <c r="C59" s="283" t="s">
        <v>4996</v>
      </c>
    </row>
    <row r="60" spans="1:3" ht="20.25" customHeight="1">
      <c r="A60" s="221">
        <v>58</v>
      </c>
      <c r="B60" s="222" t="s">
        <v>2815</v>
      </c>
      <c r="C60" s="283" t="s">
        <v>4996</v>
      </c>
    </row>
    <row r="61" spans="1:3" ht="20.25" customHeight="1">
      <c r="A61" s="221">
        <v>59</v>
      </c>
      <c r="B61" s="222" t="s">
        <v>2937</v>
      </c>
      <c r="C61" s="283" t="s">
        <v>4996</v>
      </c>
    </row>
    <row r="62" spans="1:3" ht="20.25" customHeight="1">
      <c r="A62" s="221">
        <v>60</v>
      </c>
      <c r="B62" s="222" t="s">
        <v>2939</v>
      </c>
      <c r="C62" s="283" t="s">
        <v>4996</v>
      </c>
    </row>
    <row r="63" spans="1:3" ht="20.25" customHeight="1">
      <c r="A63" s="221">
        <v>61</v>
      </c>
      <c r="B63" s="222" t="s">
        <v>2805</v>
      </c>
      <c r="C63" s="283" t="s">
        <v>4996</v>
      </c>
    </row>
    <row r="64" spans="1:3" ht="20.25" customHeight="1">
      <c r="A64" s="221">
        <v>62</v>
      </c>
      <c r="B64" s="222" t="s">
        <v>2806</v>
      </c>
      <c r="C64" s="283" t="s">
        <v>4996</v>
      </c>
    </row>
    <row r="65" spans="1:3" ht="20.25" customHeight="1">
      <c r="A65" s="221">
        <v>63</v>
      </c>
      <c r="B65" s="222" t="s">
        <v>2807</v>
      </c>
      <c r="C65" s="283" t="s">
        <v>4996</v>
      </c>
    </row>
    <row r="66" spans="1:3" ht="20.25" customHeight="1">
      <c r="A66" s="221">
        <v>64</v>
      </c>
      <c r="B66" s="222" t="s">
        <v>3018</v>
      </c>
      <c r="C66" s="283" t="s">
        <v>4996</v>
      </c>
    </row>
    <row r="67" spans="1:3" ht="20.25" customHeight="1">
      <c r="A67" s="221">
        <v>65</v>
      </c>
      <c r="B67" s="222" t="s">
        <v>3019</v>
      </c>
      <c r="C67" s="283" t="s">
        <v>4994</v>
      </c>
    </row>
    <row r="68" spans="1:3" ht="20.25" customHeight="1">
      <c r="A68" s="221">
        <v>66</v>
      </c>
      <c r="B68" s="222" t="s">
        <v>2827</v>
      </c>
      <c r="C68" s="283" t="s">
        <v>4996</v>
      </c>
    </row>
    <row r="69" spans="1:3" ht="20.25" customHeight="1">
      <c r="A69" s="221">
        <v>67</v>
      </c>
      <c r="B69" s="222" t="s">
        <v>3020</v>
      </c>
      <c r="C69" s="283" t="s">
        <v>4996</v>
      </c>
    </row>
    <row r="70" spans="1:3" ht="20.25" customHeight="1">
      <c r="A70" s="221">
        <v>68</v>
      </c>
      <c r="B70" s="222" t="s">
        <v>2911</v>
      </c>
      <c r="C70" s="283" t="s">
        <v>4996</v>
      </c>
    </row>
    <row r="71" spans="1:3" ht="20.25" customHeight="1">
      <c r="A71" s="221">
        <v>69</v>
      </c>
      <c r="B71" s="222" t="s">
        <v>3021</v>
      </c>
      <c r="C71" s="283" t="s">
        <v>4996</v>
      </c>
    </row>
    <row r="72" spans="1:3" ht="20.25" customHeight="1">
      <c r="A72" s="221">
        <v>70</v>
      </c>
      <c r="B72" s="222" t="s">
        <v>4583</v>
      </c>
      <c r="C72" s="283"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5" zoomScale="70" zoomScaleNormal="70" workbookViewId="0">
      <selection activeCell="F331" sqref="F331"/>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596</v>
      </c>
      <c r="D3" s="385" t="s">
        <v>12</v>
      </c>
      <c r="E3" s="385"/>
      <c r="F3" s="5" t="s">
        <v>598</v>
      </c>
    </row>
    <row r="4" spans="1:12" ht="18" customHeight="1">
      <c r="A4" s="383" t="s">
        <v>77</v>
      </c>
      <c r="B4" s="383"/>
      <c r="C4" s="37" t="s">
        <v>599</v>
      </c>
      <c r="D4" s="385" t="s">
        <v>15</v>
      </c>
      <c r="E4" s="385"/>
      <c r="F4" s="6">
        <f>'Running Hours'!B7</f>
        <v>23644.1</v>
      </c>
    </row>
    <row r="5" spans="1:12" ht="18" customHeight="1">
      <c r="A5" s="383" t="s">
        <v>78</v>
      </c>
      <c r="B5" s="383"/>
      <c r="C5" s="38" t="s">
        <v>597</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44577</v>
      </c>
      <c r="G8" s="27"/>
      <c r="H8" s="15">
        <f>DATE(YEAR(F8),MONTH(F8),DAY(F8)+1)</f>
        <v>44578</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44577</v>
      </c>
      <c r="G9" s="27"/>
      <c r="H9" s="15">
        <f>DATE(YEAR(F9),MONTH(F9),DAY(F9)+1)</f>
        <v>44578</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44570.612500000003</v>
      </c>
      <c r="I10" s="23">
        <f>D10-($F$4-G10)</f>
        <v>-153.29999999999927</v>
      </c>
      <c r="J10" s="17" t="str">
        <f t="shared" si="0"/>
        <v>OVERDUE</v>
      </c>
      <c r="K10" s="31" t="s">
        <v>620</v>
      </c>
      <c r="L10" s="271" t="s">
        <v>5301</v>
      </c>
    </row>
    <row r="11" spans="1:12" ht="36" customHeight="1">
      <c r="A11" s="17" t="s">
        <v>628</v>
      </c>
      <c r="B11" s="31" t="s">
        <v>702</v>
      </c>
      <c r="C11" s="31" t="s">
        <v>607</v>
      </c>
      <c r="D11" s="21">
        <v>2000</v>
      </c>
      <c r="E11" s="13">
        <v>41662</v>
      </c>
      <c r="F11" s="13">
        <v>44484</v>
      </c>
      <c r="G11" s="27">
        <v>23349</v>
      </c>
      <c r="H11" s="22">
        <f>IF(I11&lt;=2000,$F$5+(I11/24),"error")</f>
        <v>44648.037499999999</v>
      </c>
      <c r="I11" s="23">
        <f t="shared" ref="I11:I73" si="1">D11-($F$4-G11)</f>
        <v>1704.9000000000015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44595.745833333334</v>
      </c>
      <c r="I12" s="23">
        <f t="shared" si="1"/>
        <v>449.90000000000146</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44595.745833333334</v>
      </c>
      <c r="I13" s="23">
        <f t="shared" si="1"/>
        <v>449.90000000000146</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44595.745833333334</v>
      </c>
      <c r="I14" s="23">
        <f t="shared" si="1"/>
        <v>449.90000000000146</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44595.745833333334</v>
      </c>
      <c r="I15" s="23">
        <f t="shared" si="1"/>
        <v>449.90000000000146</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44607.070833333331</v>
      </c>
      <c r="I16" s="23">
        <f t="shared" si="1"/>
        <v>721.70000000000073</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44595.745833333334</v>
      </c>
      <c r="I17" s="23">
        <f t="shared" si="1"/>
        <v>449.90000000000146</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44607.070833333331</v>
      </c>
      <c r="I18" s="23">
        <f t="shared" si="1"/>
        <v>721.70000000000073</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44595.745833333334</v>
      </c>
      <c r="I19" s="23">
        <f t="shared" si="1"/>
        <v>449.90000000000146</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44595.745833333334</v>
      </c>
      <c r="I20" s="23">
        <f t="shared" si="1"/>
        <v>449.90000000000146</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44595.745833333334</v>
      </c>
      <c r="I21" s="23">
        <f t="shared" si="1"/>
        <v>449.90000000000146</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44591.82916666667</v>
      </c>
      <c r="I22" s="23">
        <f>D22-($F$4-G22)</f>
        <v>355.90000000000146</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44595.745833333334</v>
      </c>
      <c r="I23" s="23">
        <f t="shared" si="1"/>
        <v>449.90000000000146</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44648.037499999999</v>
      </c>
      <c r="I24" s="23">
        <f t="shared" si="1"/>
        <v>1704.9000000000015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44595.745833333334</v>
      </c>
      <c r="I25" s="23">
        <f t="shared" si="1"/>
        <v>449.90000000000146</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44595.745833333334</v>
      </c>
      <c r="I26" s="23">
        <f t="shared" si="1"/>
        <v>449.90000000000146</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44595.745833333334</v>
      </c>
      <c r="I27" s="23">
        <f t="shared" si="1"/>
        <v>449.90000000000146</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44595.745833333334</v>
      </c>
      <c r="I28" s="23">
        <f t="shared" si="1"/>
        <v>449.90000000000146</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44607.070833333331</v>
      </c>
      <c r="I29" s="23">
        <f t="shared" si="1"/>
        <v>721.70000000000073</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44595.745833333334</v>
      </c>
      <c r="I30" s="23">
        <f t="shared" si="1"/>
        <v>449.90000000000146</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44607.070833333331</v>
      </c>
      <c r="I31" s="23">
        <f t="shared" si="1"/>
        <v>721.70000000000073</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44595.745833333334</v>
      </c>
      <c r="I32" s="23">
        <f t="shared" si="1"/>
        <v>449.90000000000146</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44595.745833333334</v>
      </c>
      <c r="I33" s="23">
        <f t="shared" si="1"/>
        <v>449.90000000000146</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44595.745833333334</v>
      </c>
      <c r="I34" s="23">
        <f t="shared" si="1"/>
        <v>449.90000000000146</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44591.82916666667</v>
      </c>
      <c r="I35" s="23">
        <f t="shared" si="1"/>
        <v>355.90000000000146</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44595.745833333334</v>
      </c>
      <c r="I36" s="23">
        <f t="shared" si="1"/>
        <v>449.90000000000146</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44648.037499999999</v>
      </c>
      <c r="I37" s="23">
        <f t="shared" si="1"/>
        <v>1704.9000000000015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44595.745833333334</v>
      </c>
      <c r="I38" s="23">
        <f t="shared" si="1"/>
        <v>449.90000000000146</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44595.745833333334</v>
      </c>
      <c r="I39" s="23">
        <f t="shared" si="1"/>
        <v>449.90000000000146</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44595.745833333334</v>
      </c>
      <c r="I40" s="23">
        <f t="shared" si="1"/>
        <v>449.90000000000146</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44595.745833333334</v>
      </c>
      <c r="I41" s="23">
        <f t="shared" si="1"/>
        <v>449.90000000000146</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44607.070833333331</v>
      </c>
      <c r="I42" s="23">
        <f t="shared" si="1"/>
        <v>721.70000000000073</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44595.745833333334</v>
      </c>
      <c r="I43" s="23">
        <f t="shared" si="1"/>
        <v>449.90000000000146</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44607.070833333331</v>
      </c>
      <c r="I44" s="23">
        <f t="shared" si="1"/>
        <v>721.70000000000073</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44595.745833333334</v>
      </c>
      <c r="I45" s="23">
        <f t="shared" si="1"/>
        <v>449.90000000000146</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44595.745833333334</v>
      </c>
      <c r="I46" s="23">
        <f t="shared" si="1"/>
        <v>449.90000000000146</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44595.745833333334</v>
      </c>
      <c r="I47" s="23">
        <f t="shared" si="1"/>
        <v>449.90000000000146</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44591.82916666667</v>
      </c>
      <c r="I48" s="23">
        <f t="shared" si="1"/>
        <v>355.90000000000146</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44595.745833333334</v>
      </c>
      <c r="I49" s="23">
        <f t="shared" si="1"/>
        <v>449.90000000000146</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44648.037499999999</v>
      </c>
      <c r="I50" s="23">
        <f t="shared" si="1"/>
        <v>1704.9000000000015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44595.745833333334</v>
      </c>
      <c r="I51" s="23">
        <f t="shared" si="1"/>
        <v>449.90000000000146</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44595.745833333334</v>
      </c>
      <c r="I52" s="23">
        <f t="shared" si="1"/>
        <v>449.90000000000146</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44595.745833333334</v>
      </c>
      <c r="I53" s="23">
        <f t="shared" si="1"/>
        <v>449.90000000000146</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44595.745833333334</v>
      </c>
      <c r="I54" s="23">
        <f t="shared" si="1"/>
        <v>449.90000000000146</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44607.070833333331</v>
      </c>
      <c r="I55" s="23">
        <f t="shared" si="1"/>
        <v>721.70000000000073</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44595.745833333334</v>
      </c>
      <c r="I56" s="23">
        <f t="shared" si="1"/>
        <v>449.90000000000146</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44607.070833333331</v>
      </c>
      <c r="I57" s="23">
        <f t="shared" si="1"/>
        <v>721.70000000000073</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44595.745833333334</v>
      </c>
      <c r="I58" s="23">
        <f t="shared" si="1"/>
        <v>449.90000000000146</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44595.745833333334</v>
      </c>
      <c r="I59" s="23">
        <f t="shared" si="1"/>
        <v>449.90000000000146</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44595.745833333334</v>
      </c>
      <c r="I60" s="23">
        <f t="shared" si="1"/>
        <v>449.90000000000146</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44591.82916666667</v>
      </c>
      <c r="I61" s="23">
        <f t="shared" si="1"/>
        <v>355.90000000000146</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44595.745833333334</v>
      </c>
      <c r="I62" s="23">
        <f t="shared" si="1"/>
        <v>449.90000000000146</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44648.037499999999</v>
      </c>
      <c r="I63" s="23">
        <f t="shared" si="1"/>
        <v>1704.9000000000015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44595.745833333334</v>
      </c>
      <c r="I64" s="23">
        <f t="shared" si="1"/>
        <v>449.90000000000146</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44595.745833333334</v>
      </c>
      <c r="I65" s="23">
        <f t="shared" si="1"/>
        <v>449.90000000000146</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44595.745833333334</v>
      </c>
      <c r="I66" s="23">
        <f t="shared" si="1"/>
        <v>449.90000000000146</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44595.745833333334</v>
      </c>
      <c r="I67" s="23">
        <f t="shared" si="1"/>
        <v>449.90000000000146</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44607.070833333331</v>
      </c>
      <c r="I68" s="23">
        <f t="shared" si="1"/>
        <v>721.70000000000073</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44595.745833333334</v>
      </c>
      <c r="I69" s="23">
        <f t="shared" si="1"/>
        <v>449.90000000000146</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44607.070833333331</v>
      </c>
      <c r="I70" s="23">
        <f t="shared" si="1"/>
        <v>721.70000000000073</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44595.745833333334</v>
      </c>
      <c r="I71" s="23">
        <f t="shared" si="1"/>
        <v>449.90000000000146</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44595.745833333334</v>
      </c>
      <c r="I72" s="23">
        <f t="shared" si="1"/>
        <v>449.90000000000146</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44595.745833333334</v>
      </c>
      <c r="I73" s="23">
        <f t="shared" si="1"/>
        <v>449.90000000000146</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44591.82916666667</v>
      </c>
      <c r="I74" s="23">
        <f t="shared" ref="I74:I137" si="11">D74-($F$4-G74)</f>
        <v>355.90000000000146</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44595.745833333334</v>
      </c>
      <c r="I75" s="23">
        <f t="shared" si="11"/>
        <v>449.90000000000146</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44612.279166666667</v>
      </c>
      <c r="I76" s="23">
        <f t="shared" si="11"/>
        <v>846.70000000000073</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44607.037499999999</v>
      </c>
      <c r="I77" s="23">
        <f t="shared" si="11"/>
        <v>720.90000000000146</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44595.745833333334</v>
      </c>
      <c r="I78" s="23">
        <f t="shared" si="11"/>
        <v>449.90000000000146</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44591.82916666667</v>
      </c>
      <c r="I79" s="23">
        <f t="shared" si="11"/>
        <v>355.90000000000146</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44595.745833333334</v>
      </c>
      <c r="I80" s="23">
        <f t="shared" si="11"/>
        <v>449.90000000000146</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44595.745833333334</v>
      </c>
      <c r="I81" s="23">
        <f t="shared" si="11"/>
        <v>449.90000000000146</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44591.82916666667</v>
      </c>
      <c r="I82" s="23">
        <f t="shared" si="11"/>
        <v>355.90000000000146</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44612.279166666667</v>
      </c>
      <c r="I83" s="23">
        <f t="shared" si="11"/>
        <v>846.70000000000073</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44607.037499999999</v>
      </c>
      <c r="I84" s="23">
        <f t="shared" si="11"/>
        <v>720.90000000000146</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44595.745833333334</v>
      </c>
      <c r="I85" s="23">
        <f t="shared" si="11"/>
        <v>449.90000000000146</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44591.82916666667</v>
      </c>
      <c r="I86" s="23">
        <f t="shared" si="11"/>
        <v>355.90000000000146</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44595.745833333334</v>
      </c>
      <c r="I87" s="23">
        <f t="shared" si="11"/>
        <v>449.90000000000146</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44595.745833333334</v>
      </c>
      <c r="I88" s="23">
        <f t="shared" si="11"/>
        <v>449.90000000000146</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44591.82916666667</v>
      </c>
      <c r="I89" s="23">
        <f t="shared" si="11"/>
        <v>355.90000000000146</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44612.279166666667</v>
      </c>
      <c r="I90" s="23">
        <f t="shared" si="11"/>
        <v>846.70000000000073</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44607.037499999999</v>
      </c>
      <c r="I91" s="23">
        <f t="shared" si="11"/>
        <v>720.90000000000146</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44595.745833333334</v>
      </c>
      <c r="I92" s="23">
        <f t="shared" si="11"/>
        <v>449.90000000000146</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44591.82916666667</v>
      </c>
      <c r="I93" s="23">
        <f t="shared" si="11"/>
        <v>355.90000000000146</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44595.745833333334</v>
      </c>
      <c r="I94" s="23">
        <f t="shared" si="11"/>
        <v>449.90000000000146</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44595.745833333334</v>
      </c>
      <c r="I95" s="23">
        <f t="shared" si="11"/>
        <v>449.90000000000146</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44591.82916666667</v>
      </c>
      <c r="I96" s="23">
        <f t="shared" si="11"/>
        <v>355.90000000000146</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44612.279166666667</v>
      </c>
      <c r="I97" s="23">
        <f t="shared" si="11"/>
        <v>846.70000000000073</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44607.037499999999</v>
      </c>
      <c r="I98" s="23">
        <f t="shared" si="11"/>
        <v>720.90000000000146</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44595.745833333334</v>
      </c>
      <c r="I99" s="23">
        <f t="shared" si="11"/>
        <v>449.90000000000146</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44591.82916666667</v>
      </c>
      <c r="I100" s="23">
        <f t="shared" si="11"/>
        <v>355.90000000000146</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44595.745833333334</v>
      </c>
      <c r="I101" s="23">
        <f t="shared" si="11"/>
        <v>449.90000000000146</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44595.745833333334</v>
      </c>
      <c r="I102" s="23">
        <f t="shared" si="11"/>
        <v>449.90000000000146</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44591.82916666667</v>
      </c>
      <c r="I103" s="23">
        <f t="shared" si="11"/>
        <v>355.90000000000146</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44612.279166666667</v>
      </c>
      <c r="I104" s="23">
        <f t="shared" si="11"/>
        <v>846.70000000000073</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44607.037499999999</v>
      </c>
      <c r="I105" s="23">
        <f t="shared" si="11"/>
        <v>720.90000000000146</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44595.745833333334</v>
      </c>
      <c r="I106" s="23">
        <f t="shared" si="11"/>
        <v>449.90000000000146</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44591.82916666667</v>
      </c>
      <c r="I107" s="23">
        <f t="shared" si="11"/>
        <v>355.90000000000146</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44595.745833333334</v>
      </c>
      <c r="I108" s="23">
        <f t="shared" si="11"/>
        <v>449.90000000000146</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44595.745833333334</v>
      </c>
      <c r="I109" s="23">
        <f t="shared" si="11"/>
        <v>449.90000000000146</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44591.82916666667</v>
      </c>
      <c r="I110" s="23">
        <f t="shared" si="11"/>
        <v>355.90000000000146</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44595.745833333334</v>
      </c>
      <c r="I111" s="23">
        <f t="shared" si="11"/>
        <v>449.90000000000146</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44595.745833333334</v>
      </c>
      <c r="I112" s="23">
        <f t="shared" si="11"/>
        <v>449.90000000000146</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44595.745833333334</v>
      </c>
      <c r="I113" s="23">
        <f t="shared" si="11"/>
        <v>449.90000000000146</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44595.745833333334</v>
      </c>
      <c r="I114" s="23">
        <f t="shared" si="11"/>
        <v>449.90000000000146</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44595.745833333334</v>
      </c>
      <c r="I115" s="23">
        <f t="shared" si="11"/>
        <v>449.90000000000146</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44595.745833333334</v>
      </c>
      <c r="I116" s="23">
        <f t="shared" si="11"/>
        <v>449.90000000000146</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44595.745833333334</v>
      </c>
      <c r="I117" s="23">
        <f t="shared" si="11"/>
        <v>449.90000000000146</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44595.745833333334</v>
      </c>
      <c r="I118" s="23">
        <f t="shared" si="11"/>
        <v>449.90000000000146</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44595.745833333334</v>
      </c>
      <c r="I119" s="23">
        <f t="shared" si="11"/>
        <v>449.90000000000146</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44595.745833333334</v>
      </c>
      <c r="I120" s="23">
        <f t="shared" si="11"/>
        <v>449.90000000000146</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44595.745833333334</v>
      </c>
      <c r="I121" s="23">
        <f t="shared" si="11"/>
        <v>449.90000000000146</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44595.745833333334</v>
      </c>
      <c r="I122" s="23">
        <f t="shared" si="11"/>
        <v>449.90000000000146</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44595.745833333334</v>
      </c>
      <c r="I123" s="23">
        <f t="shared" si="11"/>
        <v>449.90000000000146</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44595.745833333334</v>
      </c>
      <c r="I124" s="23">
        <f t="shared" si="11"/>
        <v>449.90000000000146</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44595.745833333334</v>
      </c>
      <c r="I125" s="23">
        <f t="shared" si="11"/>
        <v>449.90000000000146</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44595.745833333334</v>
      </c>
      <c r="I126" s="23">
        <f t="shared" si="11"/>
        <v>449.90000000000146</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44595.745833333334</v>
      </c>
      <c r="I127" s="23">
        <f t="shared" si="11"/>
        <v>449.90000000000146</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44595.745833333334</v>
      </c>
      <c r="I128" s="23">
        <f t="shared" si="11"/>
        <v>449.90000000000146</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44595.745833333334</v>
      </c>
      <c r="I129" s="23">
        <f t="shared" si="11"/>
        <v>449.90000000000146</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44595.745833333334</v>
      </c>
      <c r="I130" s="23">
        <f t="shared" si="11"/>
        <v>449.90000000000146</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44595.745833333334</v>
      </c>
      <c r="I131" s="23">
        <f t="shared" si="11"/>
        <v>449.90000000000146</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44595.745833333334</v>
      </c>
      <c r="I132" s="23">
        <f t="shared" si="11"/>
        <v>449.90000000000146</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44595.745833333334</v>
      </c>
      <c r="I133" s="23">
        <f t="shared" si="11"/>
        <v>449.90000000000146</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44595.745833333334</v>
      </c>
      <c r="I134" s="23">
        <f t="shared" si="11"/>
        <v>449.90000000000146</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44595.745833333334</v>
      </c>
      <c r="I135" s="23">
        <f t="shared" si="11"/>
        <v>449.90000000000146</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44618.629166666666</v>
      </c>
      <c r="I136" s="238">
        <f t="shared" si="11"/>
        <v>999.10000000000218</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44595.745833333334</v>
      </c>
      <c r="I137" s="23">
        <f t="shared" si="11"/>
        <v>449.90000000000146</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44591.82916666667</v>
      </c>
      <c r="I138" s="23">
        <f t="shared" ref="I138:I201" si="19">D138-($F$4-G138)</f>
        <v>355.90000000000146</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44591.82916666667</v>
      </c>
      <c r="I139" s="23">
        <f t="shared" si="19"/>
        <v>355.90000000000146</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44595.745833333334</v>
      </c>
      <c r="I140" s="23">
        <f t="shared" si="19"/>
        <v>449.90000000000146</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44618.629166666666</v>
      </c>
      <c r="I141" s="238">
        <f t="shared" si="19"/>
        <v>999.10000000000218</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44595.745833333334</v>
      </c>
      <c r="I142" s="23">
        <f t="shared" si="19"/>
        <v>449.90000000000146</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44591.82916666667</v>
      </c>
      <c r="I143" s="23">
        <f t="shared" si="19"/>
        <v>355.90000000000146</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44591.82916666667</v>
      </c>
      <c r="I144" s="23">
        <f t="shared" si="19"/>
        <v>355.90000000000146</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44595.745833333334</v>
      </c>
      <c r="I145" s="23">
        <f t="shared" si="19"/>
        <v>449.90000000000146</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44618.629166666666</v>
      </c>
      <c r="I146" s="238">
        <f t="shared" si="19"/>
        <v>999.10000000000218</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44595.745833333334</v>
      </c>
      <c r="I147" s="23">
        <f t="shared" si="19"/>
        <v>449.90000000000146</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44591.82916666667</v>
      </c>
      <c r="I148" s="23">
        <f t="shared" si="19"/>
        <v>355.90000000000146</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44591.82916666667</v>
      </c>
      <c r="I149" s="23">
        <f t="shared" si="19"/>
        <v>355.90000000000146</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44595.745833333334</v>
      </c>
      <c r="I150" s="23">
        <f t="shared" si="19"/>
        <v>449.90000000000146</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44618.629166666666</v>
      </c>
      <c r="I151" s="238">
        <f t="shared" si="19"/>
        <v>999.10000000000218</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44595.745833333334</v>
      </c>
      <c r="I152" s="23">
        <f t="shared" si="19"/>
        <v>449.90000000000146</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44591.82916666667</v>
      </c>
      <c r="I153" s="23">
        <f t="shared" si="19"/>
        <v>355.90000000000146</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44591.82916666667</v>
      </c>
      <c r="I154" s="23">
        <f t="shared" si="19"/>
        <v>355.90000000000146</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44595.745833333334</v>
      </c>
      <c r="I155" s="23">
        <f t="shared" si="19"/>
        <v>449.90000000000146</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44618.629166666666</v>
      </c>
      <c r="I156" s="238">
        <f t="shared" si="19"/>
        <v>999.10000000000218</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44595.745833333334</v>
      </c>
      <c r="I157" s="23">
        <f t="shared" si="19"/>
        <v>449.90000000000146</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44591.82916666667</v>
      </c>
      <c r="I158" s="23">
        <f t="shared" si="19"/>
        <v>355.90000000000146</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44591.82916666667</v>
      </c>
      <c r="I159" s="23">
        <f t="shared" si="19"/>
        <v>355.90000000000146</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44595.745833333334</v>
      </c>
      <c r="I160" s="23">
        <f t="shared" si="19"/>
        <v>449.90000000000146</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44626.912499999999</v>
      </c>
      <c r="I161" s="238">
        <f t="shared" si="19"/>
        <v>1197.9000000000015</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44626.912499999999</v>
      </c>
      <c r="I162" s="238">
        <f t="shared" si="19"/>
        <v>1197.9000000000015</v>
      </c>
      <c r="J162" s="17" t="str">
        <f t="shared" si="18"/>
        <v>NOT DUE</v>
      </c>
      <c r="K162" s="31"/>
      <c r="L162" s="124"/>
    </row>
    <row r="163" spans="1:13" ht="36" customHeight="1">
      <c r="A163" s="17" t="s">
        <v>820</v>
      </c>
      <c r="B163" s="31" t="s">
        <v>823</v>
      </c>
      <c r="C163" s="31" t="s">
        <v>826</v>
      </c>
      <c r="D163" s="21">
        <v>12000</v>
      </c>
      <c r="E163" s="13">
        <v>41662</v>
      </c>
      <c r="F163" s="13" t="s">
        <v>5169</v>
      </c>
      <c r="G163" s="27">
        <v>21842</v>
      </c>
      <c r="H163" s="22">
        <f t="shared" si="17"/>
        <v>45001.912499999999</v>
      </c>
      <c r="I163" s="23">
        <f t="shared" si="19"/>
        <v>10197.900000000001</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44591.82916666667</v>
      </c>
      <c r="I164" s="23">
        <f t="shared" si="19"/>
        <v>355.90000000000146</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44595.745833333334</v>
      </c>
      <c r="I165" s="23">
        <f t="shared" si="19"/>
        <v>449.90000000000146</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44595.745833333334</v>
      </c>
      <c r="I166" s="23">
        <f t="shared" si="19"/>
        <v>449.90000000000146</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44591.82916666667</v>
      </c>
      <c r="I167" s="23">
        <f t="shared" si="19"/>
        <v>355.90000000000146</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44595.745833333334</v>
      </c>
      <c r="I168" s="23">
        <f t="shared" si="19"/>
        <v>449.90000000000146</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44595.745833333334</v>
      </c>
      <c r="I169" s="23">
        <f t="shared" si="19"/>
        <v>449.90000000000146</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44595.745833333334</v>
      </c>
      <c r="I170" s="23">
        <f t="shared" si="19"/>
        <v>449.90000000000146</v>
      </c>
      <c r="J170" s="17" t="str">
        <f t="shared" si="18"/>
        <v>NOT DUE</v>
      </c>
      <c r="K170" s="31" t="s">
        <v>851</v>
      </c>
      <c r="L170" s="20" t="s">
        <v>4454</v>
      </c>
    </row>
    <row r="171" spans="1:13" ht="36" customHeight="1">
      <c r="A171" s="17" t="s">
        <v>841</v>
      </c>
      <c r="B171" s="31" t="s">
        <v>852</v>
      </c>
      <c r="C171" s="31" t="s">
        <v>853</v>
      </c>
      <c r="D171" s="21">
        <v>500</v>
      </c>
      <c r="E171" s="13">
        <v>41662</v>
      </c>
      <c r="F171" s="13">
        <v>44381</v>
      </c>
      <c r="G171" s="27">
        <v>23093.3</v>
      </c>
      <c r="H171" s="22">
        <f>IF(I171&lt;=500,$F$5+(I171/24),"error")</f>
        <v>44574.883333333331</v>
      </c>
      <c r="I171" s="238">
        <f t="shared" si="19"/>
        <v>-50.799999999999272</v>
      </c>
      <c r="J171" s="17" t="str">
        <f t="shared" si="18"/>
        <v>OVERDUE</v>
      </c>
      <c r="K171" s="31" t="s">
        <v>833</v>
      </c>
      <c r="L171" s="271" t="s">
        <v>5301</v>
      </c>
    </row>
    <row r="172" spans="1:13" ht="36" customHeight="1">
      <c r="A172" s="17" t="s">
        <v>842</v>
      </c>
      <c r="B172" s="31" t="s">
        <v>852</v>
      </c>
      <c r="C172" s="31" t="s">
        <v>854</v>
      </c>
      <c r="D172" s="21">
        <v>12000</v>
      </c>
      <c r="E172" s="13">
        <v>41662</v>
      </c>
      <c r="F172" s="13">
        <v>43183</v>
      </c>
      <c r="G172" s="27">
        <v>12094</v>
      </c>
      <c r="H172" s="22">
        <f t="shared" si="17"/>
        <v>44595.745833333334</v>
      </c>
      <c r="I172" s="23">
        <f t="shared" si="19"/>
        <v>449.90000000000146</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44595.745833333334</v>
      </c>
      <c r="I173" s="23">
        <f t="shared" si="19"/>
        <v>449.90000000000146</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44595.745833333334</v>
      </c>
      <c r="I174" s="23">
        <f t="shared" si="19"/>
        <v>449.90000000000146</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44618.112500000003</v>
      </c>
      <c r="I175" s="238">
        <f t="shared" si="19"/>
        <v>986.70000000000073</v>
      </c>
      <c r="J175" s="17" t="str">
        <f t="shared" si="18"/>
        <v>NOT DUE</v>
      </c>
      <c r="K175" s="31" t="s">
        <v>873</v>
      </c>
      <c r="L175" s="20" t="s">
        <v>4455</v>
      </c>
      <c r="M175" s="315" t="s">
        <v>5226</v>
      </c>
    </row>
    <row r="176" spans="1:13" ht="36" customHeight="1">
      <c r="A176" s="17" t="s">
        <v>850</v>
      </c>
      <c r="B176" s="31" t="s">
        <v>864</v>
      </c>
      <c r="C176" s="31" t="s">
        <v>865</v>
      </c>
      <c r="D176" s="21">
        <v>43200</v>
      </c>
      <c r="E176" s="13">
        <v>41663</v>
      </c>
      <c r="F176" s="13">
        <v>43476</v>
      </c>
      <c r="G176" s="27">
        <v>16350</v>
      </c>
      <c r="H176" s="22">
        <f>IF(I176&lt;=43200,$F$5+(I176/24),"error")</f>
        <v>46073.07916666667</v>
      </c>
      <c r="I176" s="23">
        <f t="shared" si="19"/>
        <v>35905.9</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44773.07916666667</v>
      </c>
      <c r="I177" s="23">
        <f t="shared" si="19"/>
        <v>4705.9000000000015</v>
      </c>
      <c r="J177" s="17" t="str">
        <f t="shared" si="18"/>
        <v>NOT DUE</v>
      </c>
      <c r="K177" s="31" t="s">
        <v>875</v>
      </c>
      <c r="L177" s="20" t="s">
        <v>4455</v>
      </c>
    </row>
    <row r="178" spans="1:12" ht="36" customHeight="1">
      <c r="A178" s="17" t="s">
        <v>860</v>
      </c>
      <c r="B178" s="31" t="s">
        <v>876</v>
      </c>
      <c r="C178" s="31" t="s">
        <v>877</v>
      </c>
      <c r="D178" s="43">
        <v>2000</v>
      </c>
      <c r="E178" s="13">
        <v>41662</v>
      </c>
      <c r="F178" s="13">
        <v>44275</v>
      </c>
      <c r="G178" s="27">
        <v>22323</v>
      </c>
      <c r="H178" s="22">
        <f>IF(I178&lt;=2000,$F$5+(I178/24),"error")</f>
        <v>44605.287499999999</v>
      </c>
      <c r="I178" s="23">
        <f t="shared" si="19"/>
        <v>678.90000000000146</v>
      </c>
      <c r="J178" s="17" t="str">
        <f t="shared" si="18"/>
        <v>NOT DUE</v>
      </c>
      <c r="K178" s="31" t="s">
        <v>879</v>
      </c>
      <c r="L178" s="20"/>
    </row>
    <row r="179" spans="1:12" ht="36" customHeight="1">
      <c r="A179" s="17" t="s">
        <v>861</v>
      </c>
      <c r="B179" s="31" t="s">
        <v>889</v>
      </c>
      <c r="C179" s="31" t="s">
        <v>880</v>
      </c>
      <c r="D179" s="21">
        <v>6000</v>
      </c>
      <c r="E179" s="13">
        <v>41662</v>
      </c>
      <c r="F179" s="13">
        <v>44012</v>
      </c>
      <c r="G179" s="27">
        <v>20322</v>
      </c>
      <c r="H179" s="22">
        <f>IF(I179&lt;=6000,$F$5+(I179/24),"error")</f>
        <v>44688.57916666667</v>
      </c>
      <c r="I179" s="23">
        <f t="shared" si="19"/>
        <v>2677.9000000000015</v>
      </c>
      <c r="J179" s="17" t="str">
        <f t="shared" si="18"/>
        <v>NOT DUE</v>
      </c>
      <c r="K179" s="31" t="s">
        <v>863</v>
      </c>
      <c r="L179" s="20"/>
    </row>
    <row r="180" spans="1:12" ht="36" customHeight="1">
      <c r="A180" s="17" t="s">
        <v>862</v>
      </c>
      <c r="B180" s="31" t="s">
        <v>889</v>
      </c>
      <c r="C180" s="31" t="s">
        <v>881</v>
      </c>
      <c r="D180" s="21">
        <v>6000</v>
      </c>
      <c r="E180" s="13">
        <v>41662</v>
      </c>
      <c r="F180" s="13">
        <v>44012</v>
      </c>
      <c r="G180" s="27">
        <v>20322</v>
      </c>
      <c r="H180" s="22">
        <f>IF(I180&lt;=6000,$F$5+(I180/24),"error")</f>
        <v>44688.57916666667</v>
      </c>
      <c r="I180" s="23">
        <f t="shared" si="19"/>
        <v>2677.9000000000015</v>
      </c>
      <c r="J180" s="17" t="str">
        <f t="shared" si="18"/>
        <v>NOT DUE</v>
      </c>
      <c r="K180" s="31" t="s">
        <v>886</v>
      </c>
      <c r="L180" s="20"/>
    </row>
    <row r="181" spans="1:12" ht="36" customHeight="1">
      <c r="A181" s="17" t="s">
        <v>868</v>
      </c>
      <c r="B181" s="31" t="s">
        <v>889</v>
      </c>
      <c r="C181" s="31" t="s">
        <v>885</v>
      </c>
      <c r="D181" s="21">
        <v>6000</v>
      </c>
      <c r="E181" s="13">
        <v>41662</v>
      </c>
      <c r="F181" s="13">
        <v>44012</v>
      </c>
      <c r="G181" s="27">
        <v>20322</v>
      </c>
      <c r="H181" s="22">
        <f>IF(I181&lt;=6000,$F$5+(I181/24),"error")</f>
        <v>44688.57916666667</v>
      </c>
      <c r="I181" s="23">
        <f t="shared" si="19"/>
        <v>2677.9000000000015</v>
      </c>
      <c r="J181" s="17" t="str">
        <f t="shared" si="18"/>
        <v>NOT DUE</v>
      </c>
      <c r="K181" s="31" t="s">
        <v>887</v>
      </c>
      <c r="L181" s="20"/>
    </row>
    <row r="182" spans="1:12" ht="36" customHeight="1">
      <c r="A182" s="17" t="s">
        <v>869</v>
      </c>
      <c r="B182" s="31" t="s">
        <v>889</v>
      </c>
      <c r="C182" s="31" t="s">
        <v>882</v>
      </c>
      <c r="D182" s="21">
        <v>12000</v>
      </c>
      <c r="E182" s="13">
        <v>41662</v>
      </c>
      <c r="F182" s="13">
        <v>43200</v>
      </c>
      <c r="G182" s="27">
        <v>12812</v>
      </c>
      <c r="H182" s="22">
        <f t="shared" si="20"/>
        <v>44625.662499999999</v>
      </c>
      <c r="I182" s="23">
        <f t="shared" si="19"/>
        <v>1167.9000000000015</v>
      </c>
      <c r="J182" s="17" t="str">
        <f t="shared" si="18"/>
        <v>NOT DUE</v>
      </c>
      <c r="K182" s="31" t="s">
        <v>888</v>
      </c>
      <c r="L182" s="20" t="s">
        <v>4457</v>
      </c>
    </row>
    <row r="183" spans="1:12" ht="36" customHeight="1">
      <c r="A183" s="17" t="s">
        <v>870</v>
      </c>
      <c r="B183" s="31" t="s">
        <v>889</v>
      </c>
      <c r="C183" s="31" t="s">
        <v>883</v>
      </c>
      <c r="D183" s="43">
        <v>24000</v>
      </c>
      <c r="E183" s="13">
        <v>41662</v>
      </c>
      <c r="F183" s="13">
        <v>41662</v>
      </c>
      <c r="G183" s="27">
        <v>0</v>
      </c>
      <c r="H183" s="22">
        <f>IF(I183&lt;=24000,$F$5+(I183/24),"error")</f>
        <v>44591.82916666667</v>
      </c>
      <c r="I183" s="23">
        <f t="shared" si="19"/>
        <v>355.90000000000146</v>
      </c>
      <c r="J183" s="17" t="str">
        <f t="shared" si="18"/>
        <v>NOT DUE</v>
      </c>
      <c r="K183" s="31" t="s">
        <v>888</v>
      </c>
      <c r="L183" s="20" t="s">
        <v>4458</v>
      </c>
    </row>
    <row r="184" spans="1:12" ht="36" customHeight="1">
      <c r="A184" s="17" t="s">
        <v>878</v>
      </c>
      <c r="B184" s="31" t="s">
        <v>889</v>
      </c>
      <c r="C184" s="31" t="s">
        <v>884</v>
      </c>
      <c r="D184" s="21">
        <v>24000</v>
      </c>
      <c r="E184" s="13">
        <v>41662</v>
      </c>
      <c r="F184" s="13">
        <v>41662</v>
      </c>
      <c r="G184" s="27">
        <v>0</v>
      </c>
      <c r="H184" s="22">
        <f>IF(I184&lt;=24000,$F$5+(I184/24),"error")</f>
        <v>44591.82916666667</v>
      </c>
      <c r="I184" s="23">
        <f t="shared" si="19"/>
        <v>355.90000000000146</v>
      </c>
      <c r="J184" s="17" t="str">
        <f t="shared" si="18"/>
        <v>NOT DUE</v>
      </c>
      <c r="K184" s="31" t="s">
        <v>888</v>
      </c>
      <c r="L184" s="20"/>
    </row>
    <row r="185" spans="1:12" ht="36" customHeight="1">
      <c r="A185" s="17" t="s">
        <v>894</v>
      </c>
      <c r="B185" s="31" t="s">
        <v>890</v>
      </c>
      <c r="C185" s="31" t="s">
        <v>880</v>
      </c>
      <c r="D185" s="21">
        <v>6000</v>
      </c>
      <c r="E185" s="13">
        <v>41662</v>
      </c>
      <c r="F185" s="13">
        <v>44012</v>
      </c>
      <c r="G185" s="27">
        <v>20322</v>
      </c>
      <c r="H185" s="22">
        <f>IF(I185&lt;=6000,$F$5+(I185/24),"error")</f>
        <v>44688.57916666667</v>
      </c>
      <c r="I185" s="23">
        <f t="shared" si="19"/>
        <v>2677.9000000000015</v>
      </c>
      <c r="J185" s="17" t="str">
        <f t="shared" si="18"/>
        <v>NOT DUE</v>
      </c>
      <c r="K185" s="31" t="s">
        <v>863</v>
      </c>
      <c r="L185" s="20"/>
    </row>
    <row r="186" spans="1:12" ht="36" customHeight="1">
      <c r="A186" s="17" t="s">
        <v>895</v>
      </c>
      <c r="B186" s="31" t="s">
        <v>890</v>
      </c>
      <c r="C186" s="31" t="s">
        <v>881</v>
      </c>
      <c r="D186" s="21">
        <v>6000</v>
      </c>
      <c r="E186" s="13">
        <v>41662</v>
      </c>
      <c r="F186" s="13">
        <v>44012</v>
      </c>
      <c r="G186" s="27">
        <v>20322</v>
      </c>
      <c r="H186" s="22">
        <f t="shared" ref="H186:H187" si="21">IF(I186&lt;=6000,$F$5+(I186/24),"error")</f>
        <v>44688.57916666667</v>
      </c>
      <c r="I186" s="23">
        <f t="shared" si="19"/>
        <v>2677.9000000000015</v>
      </c>
      <c r="J186" s="17" t="str">
        <f t="shared" si="18"/>
        <v>NOT DUE</v>
      </c>
      <c r="K186" s="31" t="s">
        <v>886</v>
      </c>
      <c r="L186" s="20"/>
    </row>
    <row r="187" spans="1:12" ht="36" customHeight="1">
      <c r="A187" s="17" t="s">
        <v>896</v>
      </c>
      <c r="B187" s="31" t="s">
        <v>890</v>
      </c>
      <c r="C187" s="31" t="s">
        <v>885</v>
      </c>
      <c r="D187" s="21">
        <v>6000</v>
      </c>
      <c r="E187" s="13">
        <v>41662</v>
      </c>
      <c r="F187" s="13">
        <v>44012</v>
      </c>
      <c r="G187" s="27">
        <v>20322</v>
      </c>
      <c r="H187" s="22">
        <f t="shared" si="21"/>
        <v>44688.57916666667</v>
      </c>
      <c r="I187" s="23">
        <f t="shared" si="19"/>
        <v>2677.9000000000015</v>
      </c>
      <c r="J187" s="17" t="str">
        <f t="shared" si="18"/>
        <v>NOT DUE</v>
      </c>
      <c r="K187" s="31" t="s">
        <v>887</v>
      </c>
      <c r="L187" s="20" t="s">
        <v>4457</v>
      </c>
    </row>
    <row r="188" spans="1:12" ht="36" customHeight="1">
      <c r="A188" s="17" t="s">
        <v>897</v>
      </c>
      <c r="B188" s="31" t="s">
        <v>890</v>
      </c>
      <c r="C188" s="31" t="s">
        <v>882</v>
      </c>
      <c r="D188" s="21">
        <v>12000</v>
      </c>
      <c r="E188" s="13">
        <v>41662</v>
      </c>
      <c r="F188" s="13">
        <v>43200</v>
      </c>
      <c r="G188" s="27">
        <v>12812</v>
      </c>
      <c r="H188" s="22">
        <f>IF(I188&lt;=12000,$F$5+(I188/24),"error")</f>
        <v>44625.662499999999</v>
      </c>
      <c r="I188" s="23">
        <f t="shared" si="19"/>
        <v>1167.9000000000015</v>
      </c>
      <c r="J188" s="17" t="str">
        <f t="shared" si="18"/>
        <v>NOT DUE</v>
      </c>
      <c r="K188" s="31" t="s">
        <v>888</v>
      </c>
      <c r="L188" s="20" t="s">
        <v>4458</v>
      </c>
    </row>
    <row r="189" spans="1:12" ht="36" customHeight="1">
      <c r="A189" s="17" t="s">
        <v>898</v>
      </c>
      <c r="B189" s="31" t="s">
        <v>890</v>
      </c>
      <c r="C189" s="31" t="s">
        <v>883</v>
      </c>
      <c r="D189" s="43">
        <v>24000</v>
      </c>
      <c r="E189" s="13">
        <v>41662</v>
      </c>
      <c r="F189" s="13">
        <v>41662</v>
      </c>
      <c r="G189" s="27">
        <v>0</v>
      </c>
      <c r="H189" s="22">
        <f t="shared" ref="H189:H190" si="22">IF(I189&lt;=24000,$F$5+(I189/24),"error")</f>
        <v>44591.82916666667</v>
      </c>
      <c r="I189" s="23">
        <f t="shared" si="19"/>
        <v>355.90000000000146</v>
      </c>
      <c r="J189" s="17" t="str">
        <f t="shared" si="18"/>
        <v>NOT DUE</v>
      </c>
      <c r="K189" s="31" t="s">
        <v>888</v>
      </c>
      <c r="L189" s="20"/>
    </row>
    <row r="190" spans="1:12" ht="36" customHeight="1">
      <c r="A190" s="17" t="s">
        <v>899</v>
      </c>
      <c r="B190" s="31" t="s">
        <v>890</v>
      </c>
      <c r="C190" s="31" t="s">
        <v>884</v>
      </c>
      <c r="D190" s="21">
        <v>24000</v>
      </c>
      <c r="E190" s="13">
        <v>41662</v>
      </c>
      <c r="F190" s="13">
        <v>41662</v>
      </c>
      <c r="G190" s="27">
        <v>0</v>
      </c>
      <c r="H190" s="22">
        <f t="shared" si="22"/>
        <v>44591.82916666667</v>
      </c>
      <c r="I190" s="23">
        <f t="shared" si="19"/>
        <v>355.90000000000146</v>
      </c>
      <c r="J190" s="17" t="str">
        <f t="shared" si="18"/>
        <v>NOT DUE</v>
      </c>
      <c r="K190" s="31" t="s">
        <v>888</v>
      </c>
      <c r="L190" s="20"/>
    </row>
    <row r="191" spans="1:12" ht="36" customHeight="1">
      <c r="A191" s="17" t="s">
        <v>900</v>
      </c>
      <c r="B191" s="31" t="s">
        <v>891</v>
      </c>
      <c r="C191" s="31" t="s">
        <v>880</v>
      </c>
      <c r="D191" s="21">
        <v>6000</v>
      </c>
      <c r="E191" s="13">
        <v>41662</v>
      </c>
      <c r="F191" s="13">
        <v>44012</v>
      </c>
      <c r="G191" s="27">
        <v>20322</v>
      </c>
      <c r="H191" s="22">
        <f>IF(I191&lt;=6000,$F$5+(I191/24),"error")</f>
        <v>44688.57916666667</v>
      </c>
      <c r="I191" s="23">
        <f t="shared" si="19"/>
        <v>2677.9000000000015</v>
      </c>
      <c r="J191" s="17" t="str">
        <f t="shared" si="18"/>
        <v>NOT DUE</v>
      </c>
      <c r="K191" s="31" t="s">
        <v>863</v>
      </c>
      <c r="L191" s="20"/>
    </row>
    <row r="192" spans="1:12" ht="36" customHeight="1">
      <c r="A192" s="17" t="s">
        <v>901</v>
      </c>
      <c r="B192" s="31" t="s">
        <v>891</v>
      </c>
      <c r="C192" s="31" t="s">
        <v>881</v>
      </c>
      <c r="D192" s="21">
        <v>6000</v>
      </c>
      <c r="E192" s="13">
        <v>41662</v>
      </c>
      <c r="F192" s="13">
        <v>44012</v>
      </c>
      <c r="G192" s="27">
        <v>20322</v>
      </c>
      <c r="H192" s="22">
        <f t="shared" ref="H192:H193" si="23">IF(I192&lt;=6000,$F$5+(I192/24),"error")</f>
        <v>44688.57916666667</v>
      </c>
      <c r="I192" s="23">
        <f t="shared" si="19"/>
        <v>2677.9000000000015</v>
      </c>
      <c r="J192" s="17" t="str">
        <f t="shared" si="18"/>
        <v>NOT DUE</v>
      </c>
      <c r="K192" s="31" t="s">
        <v>886</v>
      </c>
      <c r="L192" s="20"/>
    </row>
    <row r="193" spans="1:12" ht="36" customHeight="1">
      <c r="A193" s="17" t="s">
        <v>902</v>
      </c>
      <c r="B193" s="31" t="s">
        <v>891</v>
      </c>
      <c r="C193" s="31" t="s">
        <v>885</v>
      </c>
      <c r="D193" s="21">
        <v>6000</v>
      </c>
      <c r="E193" s="13">
        <v>41662</v>
      </c>
      <c r="F193" s="13">
        <v>44012</v>
      </c>
      <c r="G193" s="27">
        <v>20322</v>
      </c>
      <c r="H193" s="22">
        <f t="shared" si="23"/>
        <v>44688.57916666667</v>
      </c>
      <c r="I193" s="23">
        <f t="shared" si="19"/>
        <v>2677.9000000000015</v>
      </c>
      <c r="J193" s="17" t="str">
        <f t="shared" si="18"/>
        <v>NOT DUE</v>
      </c>
      <c r="K193" s="31" t="s">
        <v>887</v>
      </c>
      <c r="L193" s="20" t="s">
        <v>4457</v>
      </c>
    </row>
    <row r="194" spans="1:12" ht="36" customHeight="1">
      <c r="A194" s="17" t="s">
        <v>903</v>
      </c>
      <c r="B194" s="31" t="s">
        <v>891</v>
      </c>
      <c r="C194" s="31" t="s">
        <v>882</v>
      </c>
      <c r="D194" s="21">
        <v>12000</v>
      </c>
      <c r="E194" s="13">
        <v>41662</v>
      </c>
      <c r="F194" s="13">
        <v>43200</v>
      </c>
      <c r="G194" s="27">
        <v>12812</v>
      </c>
      <c r="H194" s="22">
        <f>IF(I194&lt;=12000,$F$5+(I194/24),"error")</f>
        <v>44625.662499999999</v>
      </c>
      <c r="I194" s="23">
        <f t="shared" si="19"/>
        <v>1167.9000000000015</v>
      </c>
      <c r="J194" s="17" t="str">
        <f t="shared" si="18"/>
        <v>NOT DUE</v>
      </c>
      <c r="K194" s="31" t="s">
        <v>888</v>
      </c>
      <c r="L194" s="20" t="s">
        <v>4458</v>
      </c>
    </row>
    <row r="195" spans="1:12" ht="36" customHeight="1">
      <c r="A195" s="17" t="s">
        <v>904</v>
      </c>
      <c r="B195" s="31" t="s">
        <v>891</v>
      </c>
      <c r="C195" s="31" t="s">
        <v>883</v>
      </c>
      <c r="D195" s="43">
        <v>24000</v>
      </c>
      <c r="E195" s="13">
        <v>41662</v>
      </c>
      <c r="F195" s="13">
        <v>41662</v>
      </c>
      <c r="G195" s="27">
        <v>0</v>
      </c>
      <c r="H195" s="22">
        <f t="shared" ref="H195:H196" si="24">IF(I195&lt;=24000,$F$5+(I195/24),"error")</f>
        <v>44591.82916666667</v>
      </c>
      <c r="I195" s="23">
        <f t="shared" si="19"/>
        <v>355.90000000000146</v>
      </c>
      <c r="J195" s="17" t="str">
        <f t="shared" si="18"/>
        <v>NOT DUE</v>
      </c>
      <c r="K195" s="31" t="s">
        <v>888</v>
      </c>
      <c r="L195" s="20"/>
    </row>
    <row r="196" spans="1:12" ht="36" customHeight="1">
      <c r="A196" s="17" t="s">
        <v>905</v>
      </c>
      <c r="B196" s="31" t="s">
        <v>891</v>
      </c>
      <c r="C196" s="31" t="s">
        <v>884</v>
      </c>
      <c r="D196" s="21">
        <v>24000</v>
      </c>
      <c r="E196" s="13">
        <v>41662</v>
      </c>
      <c r="F196" s="13">
        <v>41662</v>
      </c>
      <c r="G196" s="27">
        <v>0</v>
      </c>
      <c r="H196" s="22">
        <f t="shared" si="24"/>
        <v>44591.82916666667</v>
      </c>
      <c r="I196" s="23">
        <f t="shared" si="19"/>
        <v>355.90000000000146</v>
      </c>
      <c r="J196" s="17" t="str">
        <f t="shared" si="18"/>
        <v>NOT DUE</v>
      </c>
      <c r="K196" s="31" t="s">
        <v>888</v>
      </c>
      <c r="L196" s="20"/>
    </row>
    <row r="197" spans="1:12" ht="36" customHeight="1">
      <c r="A197" s="17" t="s">
        <v>906</v>
      </c>
      <c r="B197" s="31" t="s">
        <v>892</v>
      </c>
      <c r="C197" s="31" t="s">
        <v>880</v>
      </c>
      <c r="D197" s="21">
        <v>6000</v>
      </c>
      <c r="E197" s="13">
        <v>41662</v>
      </c>
      <c r="F197" s="13">
        <v>44012</v>
      </c>
      <c r="G197" s="27">
        <v>20322</v>
      </c>
      <c r="H197" s="22">
        <f>IF(I197&lt;=6000,$F$5+(I197/24),"error")</f>
        <v>44688.57916666667</v>
      </c>
      <c r="I197" s="23">
        <f t="shared" si="19"/>
        <v>2677.9000000000015</v>
      </c>
      <c r="J197" s="17" t="str">
        <f t="shared" si="18"/>
        <v>NOT DUE</v>
      </c>
      <c r="K197" s="31" t="s">
        <v>863</v>
      </c>
      <c r="L197" s="20"/>
    </row>
    <row r="198" spans="1:12" ht="36" customHeight="1">
      <c r="A198" s="17" t="s">
        <v>907</v>
      </c>
      <c r="B198" s="31" t="s">
        <v>892</v>
      </c>
      <c r="C198" s="31" t="s">
        <v>881</v>
      </c>
      <c r="D198" s="21">
        <v>6000</v>
      </c>
      <c r="E198" s="13">
        <v>41662</v>
      </c>
      <c r="F198" s="13">
        <v>44012</v>
      </c>
      <c r="G198" s="27">
        <v>20322</v>
      </c>
      <c r="H198" s="22">
        <f t="shared" ref="H198:H199" si="25">IF(I198&lt;=6000,$F$5+(I198/24),"error")</f>
        <v>44688.57916666667</v>
      </c>
      <c r="I198" s="23">
        <f t="shared" si="19"/>
        <v>2677.9000000000015</v>
      </c>
      <c r="J198" s="17" t="str">
        <f t="shared" si="18"/>
        <v>NOT DUE</v>
      </c>
      <c r="K198" s="31" t="s">
        <v>886</v>
      </c>
      <c r="L198" s="20"/>
    </row>
    <row r="199" spans="1:12" ht="36" customHeight="1">
      <c r="A199" s="17" t="s">
        <v>908</v>
      </c>
      <c r="B199" s="31" t="s">
        <v>892</v>
      </c>
      <c r="C199" s="31" t="s">
        <v>885</v>
      </c>
      <c r="D199" s="21">
        <v>6000</v>
      </c>
      <c r="E199" s="13">
        <v>41662</v>
      </c>
      <c r="F199" s="13">
        <v>44012</v>
      </c>
      <c r="G199" s="27">
        <v>20322</v>
      </c>
      <c r="H199" s="22">
        <f t="shared" si="25"/>
        <v>44688.57916666667</v>
      </c>
      <c r="I199" s="23">
        <f t="shared" si="19"/>
        <v>2677.9000000000015</v>
      </c>
      <c r="J199" s="17" t="str">
        <f t="shared" si="18"/>
        <v>NOT DUE</v>
      </c>
      <c r="K199" s="31" t="s">
        <v>887</v>
      </c>
      <c r="L199" s="20" t="s">
        <v>4457</v>
      </c>
    </row>
    <row r="200" spans="1:12" ht="36" customHeight="1">
      <c r="A200" s="17" t="s">
        <v>909</v>
      </c>
      <c r="B200" s="31" t="s">
        <v>892</v>
      </c>
      <c r="C200" s="31" t="s">
        <v>882</v>
      </c>
      <c r="D200" s="21">
        <v>12000</v>
      </c>
      <c r="E200" s="13">
        <v>41662</v>
      </c>
      <c r="F200" s="13">
        <v>43200</v>
      </c>
      <c r="G200" s="27">
        <v>12812</v>
      </c>
      <c r="H200" s="22">
        <f>IF(I200&lt;=12000,$F$5+(I200/24),"error")</f>
        <v>44625.662499999999</v>
      </c>
      <c r="I200" s="23">
        <f t="shared" si="19"/>
        <v>1167.9000000000015</v>
      </c>
      <c r="J200" s="17" t="str">
        <f t="shared" si="18"/>
        <v>NOT DUE</v>
      </c>
      <c r="K200" s="31" t="s">
        <v>888</v>
      </c>
      <c r="L200" s="20" t="s">
        <v>4458</v>
      </c>
    </row>
    <row r="201" spans="1:12" ht="36" customHeight="1">
      <c r="A201" s="17" t="s">
        <v>910</v>
      </c>
      <c r="B201" s="31" t="s">
        <v>892</v>
      </c>
      <c r="C201" s="31" t="s">
        <v>883</v>
      </c>
      <c r="D201" s="43">
        <v>24000</v>
      </c>
      <c r="E201" s="13">
        <v>41662</v>
      </c>
      <c r="F201" s="13">
        <v>41662</v>
      </c>
      <c r="G201" s="27">
        <v>0</v>
      </c>
      <c r="H201" s="22">
        <f t="shared" ref="H201:H202" si="26">IF(I201&lt;=24000,$F$5+(I201/24),"error")</f>
        <v>44591.82916666667</v>
      </c>
      <c r="I201" s="23">
        <f t="shared" si="19"/>
        <v>355.90000000000146</v>
      </c>
      <c r="J201" s="17" t="str">
        <f t="shared" ref="J201:J264" si="27">IF(I201="","",IF(I201&lt;0,"OVERDUE","NOT DUE"))</f>
        <v>NOT DUE</v>
      </c>
      <c r="K201" s="31" t="s">
        <v>888</v>
      </c>
      <c r="L201" s="20"/>
    </row>
    <row r="202" spans="1:12" ht="36" customHeight="1">
      <c r="A202" s="17" t="s">
        <v>911</v>
      </c>
      <c r="B202" s="31" t="s">
        <v>892</v>
      </c>
      <c r="C202" s="31" t="s">
        <v>884</v>
      </c>
      <c r="D202" s="21">
        <v>24000</v>
      </c>
      <c r="E202" s="13">
        <v>41662</v>
      </c>
      <c r="F202" s="13">
        <v>41662</v>
      </c>
      <c r="G202" s="27">
        <v>0</v>
      </c>
      <c r="H202" s="22">
        <f t="shared" si="26"/>
        <v>44591.82916666667</v>
      </c>
      <c r="I202" s="23">
        <f t="shared" ref="I202:I227" si="28">D202-($F$4-G202)</f>
        <v>355.90000000000146</v>
      </c>
      <c r="J202" s="17" t="str">
        <f t="shared" si="27"/>
        <v>NOT DUE</v>
      </c>
      <c r="K202" s="31" t="s">
        <v>888</v>
      </c>
      <c r="L202" s="20"/>
    </row>
    <row r="203" spans="1:12" ht="36" customHeight="1">
      <c r="A203" s="17" t="s">
        <v>912</v>
      </c>
      <c r="B203" s="31" t="s">
        <v>893</v>
      </c>
      <c r="C203" s="31" t="s">
        <v>880</v>
      </c>
      <c r="D203" s="21">
        <v>6000</v>
      </c>
      <c r="E203" s="13">
        <v>41662</v>
      </c>
      <c r="F203" s="13">
        <v>44012</v>
      </c>
      <c r="G203" s="27">
        <v>20322</v>
      </c>
      <c r="H203" s="22">
        <f>IF(I203&lt;=6000,$F$5+(I203/24),"error")</f>
        <v>44688.57916666667</v>
      </c>
      <c r="I203" s="23">
        <f t="shared" si="28"/>
        <v>2677.9000000000015</v>
      </c>
      <c r="J203" s="17" t="str">
        <f t="shared" si="27"/>
        <v>NOT DUE</v>
      </c>
      <c r="K203" s="31" t="s">
        <v>863</v>
      </c>
      <c r="L203" s="20"/>
    </row>
    <row r="204" spans="1:12" ht="36" customHeight="1">
      <c r="A204" s="17" t="s">
        <v>913</v>
      </c>
      <c r="B204" s="31" t="s">
        <v>893</v>
      </c>
      <c r="C204" s="31" t="s">
        <v>881</v>
      </c>
      <c r="D204" s="21">
        <v>6000</v>
      </c>
      <c r="E204" s="13">
        <v>41662</v>
      </c>
      <c r="F204" s="13">
        <v>44012</v>
      </c>
      <c r="G204" s="27">
        <v>20322</v>
      </c>
      <c r="H204" s="22">
        <f t="shared" ref="H204:H205" si="29">IF(I204&lt;=6000,$F$5+(I204/24),"error")</f>
        <v>44688.57916666667</v>
      </c>
      <c r="I204" s="23">
        <f t="shared" si="28"/>
        <v>2677.9000000000015</v>
      </c>
      <c r="J204" s="17" t="str">
        <f t="shared" si="27"/>
        <v>NOT DUE</v>
      </c>
      <c r="K204" s="31" t="s">
        <v>886</v>
      </c>
      <c r="L204" s="20"/>
    </row>
    <row r="205" spans="1:12" ht="36" customHeight="1">
      <c r="A205" s="17" t="s">
        <v>914</v>
      </c>
      <c r="B205" s="31" t="s">
        <v>893</v>
      </c>
      <c r="C205" s="31" t="s">
        <v>885</v>
      </c>
      <c r="D205" s="21">
        <v>6000</v>
      </c>
      <c r="E205" s="13">
        <v>41662</v>
      </c>
      <c r="F205" s="13">
        <v>44012</v>
      </c>
      <c r="G205" s="27">
        <v>20322</v>
      </c>
      <c r="H205" s="22">
        <f t="shared" si="29"/>
        <v>44688.57916666667</v>
      </c>
      <c r="I205" s="23">
        <f t="shared" si="28"/>
        <v>2677.9000000000015</v>
      </c>
      <c r="J205" s="17" t="str">
        <f t="shared" si="27"/>
        <v>NOT DUE</v>
      </c>
      <c r="K205" s="31" t="s">
        <v>887</v>
      </c>
      <c r="L205" s="20" t="s">
        <v>4457</v>
      </c>
    </row>
    <row r="206" spans="1:12" ht="36" customHeight="1">
      <c r="A206" s="17" t="s">
        <v>915</v>
      </c>
      <c r="B206" s="31" t="s">
        <v>893</v>
      </c>
      <c r="C206" s="31" t="s">
        <v>882</v>
      </c>
      <c r="D206" s="21">
        <v>12000</v>
      </c>
      <c r="E206" s="13">
        <v>41662</v>
      </c>
      <c r="F206" s="13">
        <v>43200</v>
      </c>
      <c r="G206" s="27">
        <v>12812</v>
      </c>
      <c r="H206" s="22">
        <f>IF(I206&lt;=12000,$F$5+(I206/24),"error")</f>
        <v>44625.662499999999</v>
      </c>
      <c r="I206" s="23">
        <f t="shared" si="28"/>
        <v>1167.9000000000015</v>
      </c>
      <c r="J206" s="17" t="str">
        <f t="shared" si="27"/>
        <v>NOT DUE</v>
      </c>
      <c r="K206" s="31" t="s">
        <v>888</v>
      </c>
      <c r="L206" s="20" t="s">
        <v>4458</v>
      </c>
    </row>
    <row r="207" spans="1:12" ht="36" customHeight="1">
      <c r="A207" s="17" t="s">
        <v>916</v>
      </c>
      <c r="B207" s="31" t="s">
        <v>893</v>
      </c>
      <c r="C207" s="31" t="s">
        <v>883</v>
      </c>
      <c r="D207" s="43">
        <v>24000</v>
      </c>
      <c r="E207" s="13">
        <v>41662</v>
      </c>
      <c r="F207" s="13">
        <v>41662</v>
      </c>
      <c r="G207" s="27">
        <v>0</v>
      </c>
      <c r="H207" s="22">
        <f t="shared" ref="H207:H208" si="30">IF(I207&lt;=24000,$F$5+(I207/24),"error")</f>
        <v>44591.82916666667</v>
      </c>
      <c r="I207" s="23">
        <f t="shared" si="28"/>
        <v>355.90000000000146</v>
      </c>
      <c r="J207" s="17" t="str">
        <f t="shared" si="27"/>
        <v>NOT DUE</v>
      </c>
      <c r="K207" s="31" t="s">
        <v>888</v>
      </c>
      <c r="L207" s="20"/>
    </row>
    <row r="208" spans="1:12" ht="36" customHeight="1">
      <c r="A208" s="17" t="s">
        <v>917</v>
      </c>
      <c r="B208" s="31" t="s">
        <v>893</v>
      </c>
      <c r="C208" s="31" t="s">
        <v>884</v>
      </c>
      <c r="D208" s="21">
        <v>24000</v>
      </c>
      <c r="E208" s="13">
        <v>41662</v>
      </c>
      <c r="F208" s="13">
        <v>41662</v>
      </c>
      <c r="G208" s="27">
        <v>0</v>
      </c>
      <c r="H208" s="22">
        <f t="shared" si="30"/>
        <v>44591.82916666667</v>
      </c>
      <c r="I208" s="23">
        <f t="shared" si="28"/>
        <v>355.90000000000146</v>
      </c>
      <c r="J208" s="17" t="str">
        <f t="shared" si="27"/>
        <v>NOT DUE</v>
      </c>
      <c r="K208" s="31" t="s">
        <v>888</v>
      </c>
      <c r="L208" s="20"/>
    </row>
    <row r="209" spans="1:12" ht="36" customHeight="1">
      <c r="A209" s="17" t="s">
        <v>918</v>
      </c>
      <c r="B209" s="31" t="s">
        <v>925</v>
      </c>
      <c r="C209" s="31" t="s">
        <v>924</v>
      </c>
      <c r="D209" s="50">
        <v>1500</v>
      </c>
      <c r="E209" s="13">
        <v>41662</v>
      </c>
      <c r="F209" s="13">
        <v>44393</v>
      </c>
      <c r="G209" s="27">
        <v>23214</v>
      </c>
      <c r="H209" s="22">
        <f>IF(I209&lt;=1500,$F$5+(I209/24),"error")</f>
        <v>44621.57916666667</v>
      </c>
      <c r="I209" s="238">
        <f t="shared" si="28"/>
        <v>1069.9000000000015</v>
      </c>
      <c r="J209" s="17" t="str">
        <f t="shared" si="27"/>
        <v>NOT DUE</v>
      </c>
      <c r="K209" s="31" t="s">
        <v>930</v>
      </c>
      <c r="L209" s="123"/>
    </row>
    <row r="210" spans="1:12" ht="36" customHeight="1">
      <c r="A210" s="17" t="s">
        <v>919</v>
      </c>
      <c r="B210" s="31" t="s">
        <v>926</v>
      </c>
      <c r="C210" s="31" t="s">
        <v>924</v>
      </c>
      <c r="D210" s="50">
        <v>1500</v>
      </c>
      <c r="E210" s="13">
        <v>41662</v>
      </c>
      <c r="F210" s="13">
        <v>44393</v>
      </c>
      <c r="G210" s="27">
        <v>23214</v>
      </c>
      <c r="H210" s="22">
        <f t="shared" ref="H210:H213" si="31">IF(I210&lt;=1500,$F$5+(I210/24),"error")</f>
        <v>44621.57916666667</v>
      </c>
      <c r="I210" s="238">
        <f t="shared" si="28"/>
        <v>1069.9000000000015</v>
      </c>
      <c r="J210" s="17" t="str">
        <f t="shared" si="27"/>
        <v>NOT DUE</v>
      </c>
      <c r="K210" s="31" t="s">
        <v>930</v>
      </c>
      <c r="L210" s="123"/>
    </row>
    <row r="211" spans="1:12" ht="36" customHeight="1">
      <c r="A211" s="17" t="s">
        <v>920</v>
      </c>
      <c r="B211" s="31" t="s">
        <v>927</v>
      </c>
      <c r="C211" s="31" t="s">
        <v>924</v>
      </c>
      <c r="D211" s="50">
        <v>1500</v>
      </c>
      <c r="E211" s="13">
        <v>41662</v>
      </c>
      <c r="F211" s="13">
        <v>44393</v>
      </c>
      <c r="G211" s="27">
        <v>23214</v>
      </c>
      <c r="H211" s="22">
        <f t="shared" si="31"/>
        <v>44621.57916666667</v>
      </c>
      <c r="I211" s="238">
        <f t="shared" si="28"/>
        <v>1069.9000000000015</v>
      </c>
      <c r="J211" s="17" t="str">
        <f t="shared" si="27"/>
        <v>NOT DUE</v>
      </c>
      <c r="K211" s="31" t="s">
        <v>930</v>
      </c>
      <c r="L211" s="123"/>
    </row>
    <row r="212" spans="1:12" ht="36" customHeight="1">
      <c r="A212" s="17" t="s">
        <v>921</v>
      </c>
      <c r="B212" s="31" t="s">
        <v>928</v>
      </c>
      <c r="C212" s="31" t="s">
        <v>924</v>
      </c>
      <c r="D212" s="50">
        <v>1500</v>
      </c>
      <c r="E212" s="13">
        <v>41662</v>
      </c>
      <c r="F212" s="13">
        <v>44393</v>
      </c>
      <c r="G212" s="27">
        <v>23214</v>
      </c>
      <c r="H212" s="22">
        <f t="shared" si="31"/>
        <v>44621.57916666667</v>
      </c>
      <c r="I212" s="238">
        <f t="shared" si="28"/>
        <v>1069.9000000000015</v>
      </c>
      <c r="J212" s="17" t="str">
        <f t="shared" si="27"/>
        <v>NOT DUE</v>
      </c>
      <c r="K212" s="31" t="s">
        <v>930</v>
      </c>
      <c r="L212" s="123"/>
    </row>
    <row r="213" spans="1:12" ht="36" customHeight="1">
      <c r="A213" s="17" t="s">
        <v>922</v>
      </c>
      <c r="B213" s="31" t="s">
        <v>929</v>
      </c>
      <c r="C213" s="31" t="s">
        <v>924</v>
      </c>
      <c r="D213" s="50">
        <v>1500</v>
      </c>
      <c r="E213" s="13">
        <v>41662</v>
      </c>
      <c r="F213" s="13">
        <v>44393</v>
      </c>
      <c r="G213" s="27">
        <v>23214</v>
      </c>
      <c r="H213" s="22">
        <f t="shared" si="31"/>
        <v>44621.57916666667</v>
      </c>
      <c r="I213" s="238">
        <f t="shared" si="28"/>
        <v>1069.9000000000015</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44938.57916666667</v>
      </c>
      <c r="I214" s="23">
        <f t="shared" si="28"/>
        <v>8677.9000000000015</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44607.037499999999</v>
      </c>
      <c r="I215" s="23">
        <f t="shared" si="28"/>
        <v>720.90000000000146</v>
      </c>
      <c r="J215" s="17" t="str">
        <f t="shared" si="27"/>
        <v>NOT DUE</v>
      </c>
      <c r="K215" s="31" t="s">
        <v>941</v>
      </c>
      <c r="L215" s="123"/>
    </row>
    <row r="216" spans="1:12" ht="36" customHeight="1">
      <c r="A216" s="17" t="s">
        <v>932</v>
      </c>
      <c r="B216" s="31" t="s">
        <v>944</v>
      </c>
      <c r="C216" s="31" t="s">
        <v>945</v>
      </c>
      <c r="D216" s="21">
        <v>200</v>
      </c>
      <c r="E216" s="13">
        <v>41662</v>
      </c>
      <c r="F216" s="13">
        <v>44517</v>
      </c>
      <c r="G216" s="27">
        <v>23455</v>
      </c>
      <c r="H216" s="22">
        <f>IF(I216&lt;=200,$F$5+(I216/24),"error")</f>
        <v>44577.45416666667</v>
      </c>
      <c r="I216" s="238">
        <f t="shared" si="28"/>
        <v>10.900000000001455</v>
      </c>
      <c r="J216" s="17" t="str">
        <f t="shared" si="27"/>
        <v>NOT DUE</v>
      </c>
      <c r="K216" s="31" t="s">
        <v>953</v>
      </c>
      <c r="L216" s="271"/>
    </row>
    <row r="217" spans="1:12" ht="36" customHeight="1">
      <c r="A217" s="17" t="s">
        <v>933</v>
      </c>
      <c r="B217" s="31" t="s">
        <v>944</v>
      </c>
      <c r="C217" s="31" t="s">
        <v>946</v>
      </c>
      <c r="D217" s="21">
        <v>200</v>
      </c>
      <c r="E217" s="13">
        <v>41662</v>
      </c>
      <c r="F217" s="13">
        <v>44517</v>
      </c>
      <c r="G217" s="27">
        <v>23455</v>
      </c>
      <c r="H217" s="22">
        <f t="shared" ref="H217:H218" si="32">IF(I217&lt;=200,$F$5+(I217/24),"error")</f>
        <v>44577.45416666667</v>
      </c>
      <c r="I217" s="238">
        <f t="shared" si="28"/>
        <v>10.900000000001455</v>
      </c>
      <c r="J217" s="17" t="str">
        <f t="shared" si="27"/>
        <v>NOT DUE</v>
      </c>
      <c r="K217" s="31" t="s">
        <v>954</v>
      </c>
      <c r="L217" s="271"/>
    </row>
    <row r="218" spans="1:12" ht="36" customHeight="1">
      <c r="A218" s="17" t="s">
        <v>934</v>
      </c>
      <c r="B218" s="31" t="s">
        <v>944</v>
      </c>
      <c r="C218" s="31" t="s">
        <v>947</v>
      </c>
      <c r="D218" s="21">
        <v>200</v>
      </c>
      <c r="E218" s="13">
        <v>41662</v>
      </c>
      <c r="F218" s="13">
        <v>44517</v>
      </c>
      <c r="G218" s="27">
        <v>23455</v>
      </c>
      <c r="H218" s="22">
        <f t="shared" si="32"/>
        <v>44577.45416666667</v>
      </c>
      <c r="I218" s="238">
        <f t="shared" si="28"/>
        <v>10.900000000001455</v>
      </c>
      <c r="J218" s="17" t="str">
        <f t="shared" si="27"/>
        <v>NOT DUE</v>
      </c>
      <c r="K218" s="31" t="s">
        <v>955</v>
      </c>
      <c r="L218" s="271"/>
    </row>
    <row r="219" spans="1:12" ht="36" customHeight="1">
      <c r="A219" s="17" t="s">
        <v>935</v>
      </c>
      <c r="B219" s="31" t="s">
        <v>560</v>
      </c>
      <c r="C219" s="31" t="s">
        <v>948</v>
      </c>
      <c r="D219" s="21">
        <v>8000</v>
      </c>
      <c r="E219" s="13">
        <v>41662</v>
      </c>
      <c r="F219" s="13">
        <v>43389</v>
      </c>
      <c r="G219" s="27">
        <v>15498</v>
      </c>
      <c r="H219" s="22">
        <f>IF(I219&lt;=8000,$F$5+(I219/24),"error")</f>
        <v>44570.912499999999</v>
      </c>
      <c r="I219" s="23">
        <f t="shared" si="28"/>
        <v>-146.09999999999854</v>
      </c>
      <c r="J219" s="17" t="str">
        <f t="shared" si="27"/>
        <v>OVERDUE</v>
      </c>
      <c r="K219" s="31" t="s">
        <v>956</v>
      </c>
      <c r="L219" s="125" t="s">
        <v>5308</v>
      </c>
    </row>
    <row r="220" spans="1:12" ht="36" customHeight="1">
      <c r="A220" s="17" t="s">
        <v>942</v>
      </c>
      <c r="B220" s="31" t="s">
        <v>560</v>
      </c>
      <c r="C220" s="31" t="s">
        <v>949</v>
      </c>
      <c r="D220" s="21">
        <v>8000</v>
      </c>
      <c r="E220" s="13">
        <v>41662</v>
      </c>
      <c r="F220" s="13">
        <v>43389</v>
      </c>
      <c r="G220" s="27">
        <v>15498</v>
      </c>
      <c r="H220" s="22">
        <f t="shared" ref="H220:H223" si="33">IF(I220&lt;=8000,$F$5+(I220/24),"error")</f>
        <v>44570.912499999999</v>
      </c>
      <c r="I220" s="23">
        <f t="shared" si="28"/>
        <v>-146.09999999999854</v>
      </c>
      <c r="J220" s="17" t="str">
        <f t="shared" si="27"/>
        <v>OVERDUE</v>
      </c>
      <c r="K220" s="31" t="s">
        <v>956</v>
      </c>
      <c r="L220" s="125" t="s">
        <v>5308</v>
      </c>
    </row>
    <row r="221" spans="1:12" ht="36" customHeight="1">
      <c r="A221" s="17" t="s">
        <v>943</v>
      </c>
      <c r="B221" s="31" t="s">
        <v>560</v>
      </c>
      <c r="C221" s="31" t="s">
        <v>950</v>
      </c>
      <c r="D221" s="21">
        <v>8000</v>
      </c>
      <c r="E221" s="13">
        <v>41662</v>
      </c>
      <c r="F221" s="13">
        <v>43389</v>
      </c>
      <c r="G221" s="27">
        <v>15498</v>
      </c>
      <c r="H221" s="22">
        <f t="shared" si="33"/>
        <v>44570.912499999999</v>
      </c>
      <c r="I221" s="23">
        <f t="shared" si="28"/>
        <v>-146.09999999999854</v>
      </c>
      <c r="J221" s="17" t="str">
        <f t="shared" si="27"/>
        <v>OVERDUE</v>
      </c>
      <c r="K221" s="31" t="s">
        <v>957</v>
      </c>
      <c r="L221" s="125" t="s">
        <v>5308</v>
      </c>
    </row>
    <row r="222" spans="1:12" ht="36" customHeight="1">
      <c r="A222" s="17" t="s">
        <v>958</v>
      </c>
      <c r="B222" s="31" t="s">
        <v>560</v>
      </c>
      <c r="C222" s="31" t="s">
        <v>951</v>
      </c>
      <c r="D222" s="21">
        <v>8000</v>
      </c>
      <c r="E222" s="13">
        <v>41662</v>
      </c>
      <c r="F222" s="13">
        <v>43389</v>
      </c>
      <c r="G222" s="27">
        <v>15498</v>
      </c>
      <c r="H222" s="22">
        <f t="shared" si="33"/>
        <v>44570.912499999999</v>
      </c>
      <c r="I222" s="23">
        <f t="shared" si="28"/>
        <v>-146.09999999999854</v>
      </c>
      <c r="J222" s="17" t="str">
        <f t="shared" si="27"/>
        <v>OVERDUE</v>
      </c>
      <c r="K222" s="31" t="s">
        <v>957</v>
      </c>
      <c r="L222" s="125" t="s">
        <v>5308</v>
      </c>
    </row>
    <row r="223" spans="1:12" ht="36" customHeight="1">
      <c r="A223" s="17" t="s">
        <v>959</v>
      </c>
      <c r="B223" s="31" t="s">
        <v>560</v>
      </c>
      <c r="C223" s="31" t="s">
        <v>952</v>
      </c>
      <c r="D223" s="21">
        <v>8000</v>
      </c>
      <c r="E223" s="13">
        <v>41662</v>
      </c>
      <c r="F223" s="13">
        <v>43389</v>
      </c>
      <c r="G223" s="27">
        <v>15498</v>
      </c>
      <c r="H223" s="22">
        <f t="shared" si="33"/>
        <v>44570.912499999999</v>
      </c>
      <c r="I223" s="23">
        <f t="shared" si="28"/>
        <v>-146.09999999999854</v>
      </c>
      <c r="J223" s="17" t="str">
        <f t="shared" si="27"/>
        <v>OVERDUE</v>
      </c>
      <c r="K223" s="31" t="s">
        <v>957</v>
      </c>
      <c r="L223" s="125" t="s">
        <v>5308</v>
      </c>
    </row>
    <row r="224" spans="1:12" ht="36" customHeight="1">
      <c r="A224" s="17" t="s">
        <v>960</v>
      </c>
      <c r="B224" s="31" t="s">
        <v>966</v>
      </c>
      <c r="C224" s="31" t="s">
        <v>967</v>
      </c>
      <c r="D224" s="21">
        <v>300</v>
      </c>
      <c r="E224" s="13">
        <v>41662</v>
      </c>
      <c r="F224" s="13">
        <v>44495</v>
      </c>
      <c r="G224" s="27">
        <v>23376</v>
      </c>
      <c r="H224" s="22">
        <f>IF(I224&lt;=300,$F$5+(I224/24),"error")</f>
        <v>44578.32916666667</v>
      </c>
      <c r="I224" s="23">
        <f t="shared" si="28"/>
        <v>31.900000000001455</v>
      </c>
      <c r="J224" s="17" t="str">
        <f t="shared" si="27"/>
        <v>NOT DUE</v>
      </c>
      <c r="K224" s="31" t="s">
        <v>974</v>
      </c>
      <c r="L224" s="271"/>
    </row>
    <row r="225" spans="1:12" ht="36" customHeight="1">
      <c r="A225" s="17" t="s">
        <v>961</v>
      </c>
      <c r="B225" s="31" t="s">
        <v>968</v>
      </c>
      <c r="C225" s="31" t="s">
        <v>969</v>
      </c>
      <c r="D225" s="21">
        <v>2000</v>
      </c>
      <c r="E225" s="13">
        <v>41662</v>
      </c>
      <c r="F225" s="13">
        <v>44208</v>
      </c>
      <c r="G225" s="27">
        <v>22041.4</v>
      </c>
      <c r="H225" s="22">
        <f>IF(I225&lt;=2000,$F$5+(I225/24),"error")</f>
        <v>44593.554166666669</v>
      </c>
      <c r="I225" s="238">
        <f t="shared" si="28"/>
        <v>397.30000000000291</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44593.554166666669</v>
      </c>
      <c r="I226" s="238">
        <f t="shared" si="28"/>
        <v>397.30000000000291</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44591.82916666667</v>
      </c>
      <c r="I227" s="16">
        <f t="shared" si="28"/>
        <v>355.90000000000146</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44595.745833333334</v>
      </c>
      <c r="I228" s="23">
        <f t="shared" ref="I228:I248" si="34">D228-($F$4-G228)</f>
        <v>449.90000000000146</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44595.745833333334</v>
      </c>
      <c r="I229" s="23">
        <f t="shared" si="34"/>
        <v>449.90000000000146</v>
      </c>
      <c r="J229" s="17" t="str">
        <f t="shared" si="27"/>
        <v>NOT DUE</v>
      </c>
      <c r="K229" s="31" t="s">
        <v>987</v>
      </c>
      <c r="L229" s="20" t="s">
        <v>4460</v>
      </c>
    </row>
    <row r="230" spans="1:12" ht="36" customHeight="1">
      <c r="A230" s="17" t="s">
        <v>977</v>
      </c>
      <c r="B230" s="31" t="s">
        <v>990</v>
      </c>
      <c r="C230" s="31" t="s">
        <v>867</v>
      </c>
      <c r="D230" s="43">
        <v>12000</v>
      </c>
      <c r="E230" s="13">
        <v>41662</v>
      </c>
      <c r="F230" s="252">
        <v>43318</v>
      </c>
      <c r="G230" s="251">
        <v>14362</v>
      </c>
      <c r="H230" s="22">
        <f t="shared" si="35"/>
        <v>44690.245833333334</v>
      </c>
      <c r="I230" s="23">
        <f t="shared" si="34"/>
        <v>2717.9000000000015</v>
      </c>
      <c r="J230" s="17" t="str">
        <f t="shared" si="27"/>
        <v>NOT DUE</v>
      </c>
      <c r="K230" s="31" t="s">
        <v>998</v>
      </c>
      <c r="L230" s="20" t="s">
        <v>4460</v>
      </c>
    </row>
    <row r="231" spans="1:12" ht="36" customHeight="1">
      <c r="A231" s="17" t="s">
        <v>978</v>
      </c>
      <c r="B231" s="31" t="s">
        <v>990</v>
      </c>
      <c r="C231" s="31" t="s">
        <v>991</v>
      </c>
      <c r="D231" s="43">
        <v>12000</v>
      </c>
      <c r="E231" s="13">
        <v>41662</v>
      </c>
      <c r="F231" s="252">
        <v>43318</v>
      </c>
      <c r="G231" s="251">
        <v>14362</v>
      </c>
      <c r="H231" s="22">
        <f t="shared" si="35"/>
        <v>44690.245833333334</v>
      </c>
      <c r="I231" s="23">
        <f t="shared" si="34"/>
        <v>2717.9000000000015</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44688.57916666667</v>
      </c>
      <c r="I232" s="23">
        <f t="shared" si="34"/>
        <v>2677.9000000000015</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44591.82916666667</v>
      </c>
      <c r="I233" s="23">
        <f t="shared" si="34"/>
        <v>355.90000000000146</v>
      </c>
      <c r="J233" s="17" t="str">
        <f t="shared" si="27"/>
        <v>NOT DUE</v>
      </c>
      <c r="K233" s="31"/>
      <c r="L233" s="20" t="s">
        <v>4460</v>
      </c>
    </row>
    <row r="234" spans="1:12" ht="36" customHeight="1">
      <c r="A234" s="17" t="s">
        <v>981</v>
      </c>
      <c r="B234" s="31" t="s">
        <v>995</v>
      </c>
      <c r="C234" s="31" t="s">
        <v>996</v>
      </c>
      <c r="D234" s="43">
        <v>12000</v>
      </c>
      <c r="E234" s="13">
        <v>41662</v>
      </c>
      <c r="F234" s="252">
        <v>43318</v>
      </c>
      <c r="G234" s="251">
        <v>14362</v>
      </c>
      <c r="H234" s="22">
        <f>IF(I234&lt;=12000,$F$5+(I234/24),"error")</f>
        <v>44690.245833333334</v>
      </c>
      <c r="I234" s="23">
        <f t="shared" si="34"/>
        <v>2717.9000000000015</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44591.82916666667</v>
      </c>
      <c r="I235" s="23">
        <f t="shared" si="34"/>
        <v>355.90000000000146</v>
      </c>
      <c r="J235" s="17" t="str">
        <f t="shared" si="27"/>
        <v>NOT DUE</v>
      </c>
      <c r="K235" s="31" t="s">
        <v>1002</v>
      </c>
      <c r="L235" s="20" t="s">
        <v>4460</v>
      </c>
    </row>
    <row r="236" spans="1:12" ht="36" customHeight="1">
      <c r="A236" s="17" t="s">
        <v>988</v>
      </c>
      <c r="B236" s="31" t="s">
        <v>997</v>
      </c>
      <c r="C236" s="31" t="s">
        <v>972</v>
      </c>
      <c r="D236" s="43">
        <v>12000</v>
      </c>
      <c r="E236" s="13">
        <v>41662</v>
      </c>
      <c r="F236" s="252">
        <v>43318</v>
      </c>
      <c r="G236" s="251">
        <v>14362</v>
      </c>
      <c r="H236" s="22">
        <f t="shared" ref="H236:H241" si="36">IF(I236&lt;=12000,$F$5+(I236/24),"error")</f>
        <v>44690.245833333334</v>
      </c>
      <c r="I236" s="23">
        <f t="shared" si="34"/>
        <v>2717.9000000000015</v>
      </c>
      <c r="J236" s="17" t="str">
        <f t="shared" si="27"/>
        <v>NOT DUE</v>
      </c>
      <c r="K236" s="31" t="s">
        <v>1003</v>
      </c>
      <c r="L236" s="20" t="s">
        <v>4460</v>
      </c>
    </row>
    <row r="237" spans="1:12" ht="36" customHeight="1">
      <c r="A237" s="17" t="s">
        <v>989</v>
      </c>
      <c r="B237" s="31" t="s">
        <v>1011</v>
      </c>
      <c r="C237" s="31" t="s">
        <v>867</v>
      </c>
      <c r="D237" s="43">
        <v>12000</v>
      </c>
      <c r="E237" s="13">
        <v>41662</v>
      </c>
      <c r="F237" s="252">
        <v>43286</v>
      </c>
      <c r="G237" s="251">
        <v>13783</v>
      </c>
      <c r="H237" s="22">
        <f t="shared" si="36"/>
        <v>44666.120833333334</v>
      </c>
      <c r="I237" s="23">
        <f t="shared" si="34"/>
        <v>2138.9000000000015</v>
      </c>
      <c r="J237" s="17" t="str">
        <f t="shared" si="27"/>
        <v>NOT DUE</v>
      </c>
      <c r="K237" s="31" t="s">
        <v>1020</v>
      </c>
      <c r="L237" s="20"/>
    </row>
    <row r="238" spans="1:12" ht="36" customHeight="1">
      <c r="A238" s="17" t="s">
        <v>1004</v>
      </c>
      <c r="B238" s="31" t="s">
        <v>1011</v>
      </c>
      <c r="C238" s="31" t="s">
        <v>1012</v>
      </c>
      <c r="D238" s="43">
        <v>12000</v>
      </c>
      <c r="E238" s="13">
        <v>41662</v>
      </c>
      <c r="F238" s="252">
        <v>43286</v>
      </c>
      <c r="G238" s="251">
        <v>13783</v>
      </c>
      <c r="H238" s="22">
        <f t="shared" si="36"/>
        <v>44666.120833333334</v>
      </c>
      <c r="I238" s="23">
        <f t="shared" si="34"/>
        <v>2138.9000000000015</v>
      </c>
      <c r="J238" s="17" t="str">
        <f t="shared" si="27"/>
        <v>NOT DUE</v>
      </c>
      <c r="K238" s="31" t="s">
        <v>1021</v>
      </c>
      <c r="L238" s="20"/>
    </row>
    <row r="239" spans="1:12" ht="36" customHeight="1">
      <c r="A239" s="17" t="s">
        <v>1005</v>
      </c>
      <c r="B239" s="31" t="s">
        <v>1011</v>
      </c>
      <c r="C239" s="31" t="s">
        <v>1013</v>
      </c>
      <c r="D239" s="43">
        <v>12000</v>
      </c>
      <c r="E239" s="13">
        <v>41662</v>
      </c>
      <c r="F239" s="252">
        <v>43286</v>
      </c>
      <c r="G239" s="251">
        <v>13783</v>
      </c>
      <c r="H239" s="22">
        <f t="shared" si="36"/>
        <v>44666.120833333334</v>
      </c>
      <c r="I239" s="23">
        <f t="shared" si="34"/>
        <v>2138.9000000000015</v>
      </c>
      <c r="J239" s="17" t="str">
        <f t="shared" si="27"/>
        <v>NOT DUE</v>
      </c>
      <c r="K239" s="31" t="s">
        <v>1021</v>
      </c>
      <c r="L239" s="20"/>
    </row>
    <row r="240" spans="1:12" ht="36" customHeight="1">
      <c r="A240" s="17" t="s">
        <v>1006</v>
      </c>
      <c r="B240" s="31" t="s">
        <v>1014</v>
      </c>
      <c r="C240" s="31" t="s">
        <v>1015</v>
      </c>
      <c r="D240" s="43">
        <v>12000</v>
      </c>
      <c r="E240" s="13">
        <v>41662</v>
      </c>
      <c r="F240" s="252">
        <v>43286</v>
      </c>
      <c r="G240" s="251">
        <v>13783</v>
      </c>
      <c r="H240" s="22">
        <f t="shared" si="36"/>
        <v>44666.120833333334</v>
      </c>
      <c r="I240" s="23">
        <f t="shared" si="34"/>
        <v>2138.9000000000015</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44595.745833333334</v>
      </c>
      <c r="I241" s="23">
        <f t="shared" si="34"/>
        <v>449.90000000000146</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44591.82916666667</v>
      </c>
      <c r="I242" s="23">
        <f t="shared" si="34"/>
        <v>355.90000000000146</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44591.82916666667</v>
      </c>
      <c r="I243" s="23">
        <f t="shared" si="34"/>
        <v>355.90000000000146</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44606.995833333334</v>
      </c>
      <c r="I244" s="23">
        <f t="shared" si="34"/>
        <v>719.90000000000146</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44595.745833333334</v>
      </c>
      <c r="I245" s="23">
        <f t="shared" si="34"/>
        <v>449.90000000000146</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44583.162499999999</v>
      </c>
      <c r="I246" s="23">
        <f t="shared" si="34"/>
        <v>147.90000000000146</v>
      </c>
      <c r="J246" s="17" t="str">
        <f t="shared" si="27"/>
        <v>NOT DUE</v>
      </c>
      <c r="K246" s="31" t="s">
        <v>1036</v>
      </c>
      <c r="L246" s="271"/>
    </row>
    <row r="247" spans="1:12" ht="36" customHeight="1">
      <c r="A247" s="17" t="s">
        <v>1018</v>
      </c>
      <c r="B247" s="31" t="s">
        <v>1046</v>
      </c>
      <c r="C247" s="31" t="s">
        <v>1043</v>
      </c>
      <c r="D247" s="21">
        <v>300</v>
      </c>
      <c r="E247" s="13">
        <v>41662</v>
      </c>
      <c r="F247" s="13">
        <v>44410</v>
      </c>
      <c r="G247" s="27">
        <v>23292</v>
      </c>
      <c r="H247" s="22">
        <f>IF(I247&lt;=300,$F$5+(I247/24),"error")</f>
        <v>44574.82916666667</v>
      </c>
      <c r="I247" s="23">
        <f t="shared" si="34"/>
        <v>-52.099999999998545</v>
      </c>
      <c r="J247" s="17" t="str">
        <f t="shared" si="27"/>
        <v>OVERDUE</v>
      </c>
      <c r="K247" s="31" t="s">
        <v>1049</v>
      </c>
      <c r="L247" s="271" t="s">
        <v>5301</v>
      </c>
    </row>
    <row r="248" spans="1:12" ht="36" customHeight="1">
      <c r="A248" s="17" t="s">
        <v>1019</v>
      </c>
      <c r="B248" s="31" t="s">
        <v>1044</v>
      </c>
      <c r="C248" s="31" t="s">
        <v>1045</v>
      </c>
      <c r="D248" s="21">
        <v>300</v>
      </c>
      <c r="E248" s="13">
        <v>41662</v>
      </c>
      <c r="F248" s="13">
        <v>44497</v>
      </c>
      <c r="G248" s="27">
        <v>23376</v>
      </c>
      <c r="H248" s="22">
        <f>IF(I248&lt;=300,$F$5+(I248/24),"error")</f>
        <v>44578.32916666667</v>
      </c>
      <c r="I248" s="23">
        <f t="shared" si="34"/>
        <v>31.900000000001455</v>
      </c>
      <c r="J248" s="17" t="str">
        <f t="shared" si="27"/>
        <v>NOT DUE</v>
      </c>
      <c r="K248" s="31" t="s">
        <v>1050</v>
      </c>
      <c r="L248" s="271"/>
    </row>
    <row r="249" spans="1:12" ht="36" customHeight="1">
      <c r="A249" s="17" t="s">
        <v>1037</v>
      </c>
      <c r="B249" s="31" t="s">
        <v>392</v>
      </c>
      <c r="C249" s="31" t="s">
        <v>393</v>
      </c>
      <c r="D249" s="21" t="s">
        <v>4</v>
      </c>
      <c r="E249" s="13">
        <v>41662</v>
      </c>
      <c r="F249" s="13">
        <v>44540</v>
      </c>
      <c r="G249" s="27"/>
      <c r="H249" s="15">
        <f>EDATE(F249-1,1)</f>
        <v>44570</v>
      </c>
      <c r="I249" s="240">
        <f ca="1">IF(ISBLANK(H249),"",H249-DATE(YEAR(NOW()),MONTH(NOW()),DAY(NOW())))</f>
        <v>-7</v>
      </c>
      <c r="J249" s="17" t="str">
        <f t="shared" ca="1" si="27"/>
        <v>OVERDUE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188</v>
      </c>
      <c r="J250" s="17" t="str">
        <f t="shared" ca="1" si="27"/>
        <v>NOT DUE</v>
      </c>
      <c r="K250" s="31" t="s">
        <v>1061</v>
      </c>
      <c r="L250" s="20"/>
    </row>
    <row r="251" spans="1:12" ht="36" customHeight="1">
      <c r="A251" s="17" t="s">
        <v>1039</v>
      </c>
      <c r="B251" s="31" t="s">
        <v>1056</v>
      </c>
      <c r="C251" s="31" t="s">
        <v>971</v>
      </c>
      <c r="D251" s="21">
        <v>300</v>
      </c>
      <c r="E251" s="13">
        <v>41662</v>
      </c>
      <c r="F251" s="13">
        <v>44497</v>
      </c>
      <c r="G251" s="27">
        <v>23376</v>
      </c>
      <c r="H251" s="22">
        <f>IF(I251&lt;=300,$F$5+(I251/24),"error")</f>
        <v>44578.32916666667</v>
      </c>
      <c r="I251" s="23">
        <f>D251-($F$4-G251)</f>
        <v>31.900000000001455</v>
      </c>
      <c r="J251" s="17" t="str">
        <f t="shared" si="27"/>
        <v>NOT DUE</v>
      </c>
      <c r="K251" s="31" t="s">
        <v>1062</v>
      </c>
      <c r="L251" s="271"/>
    </row>
    <row r="252" spans="1:12" ht="36" customHeight="1">
      <c r="A252" s="17" t="s">
        <v>1040</v>
      </c>
      <c r="B252" s="31" t="s">
        <v>1057</v>
      </c>
      <c r="C252" s="31" t="s">
        <v>1058</v>
      </c>
      <c r="D252" s="21" t="s">
        <v>1</v>
      </c>
      <c r="E252" s="13">
        <v>41662</v>
      </c>
      <c r="F252" s="13">
        <f>F8</f>
        <v>44577</v>
      </c>
      <c r="G252" s="27"/>
      <c r="H252" s="15">
        <f>DATE(YEAR(F252),MONTH(F252),DAY(F252)+1)</f>
        <v>44578</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44648.037499999999</v>
      </c>
      <c r="I253" s="23">
        <f>D253-($F$4-G253)</f>
        <v>1704.9000000000015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44596.037499999999</v>
      </c>
      <c r="I254" s="238">
        <f>D254-($F$4-G254)</f>
        <v>456.90000000000146</v>
      </c>
      <c r="J254" s="17" t="str">
        <f t="shared" si="27"/>
        <v>NOT DUE</v>
      </c>
      <c r="K254" s="31" t="s">
        <v>1077</v>
      </c>
      <c r="L254" s="125"/>
    </row>
    <row r="255" spans="1:12" ht="36" customHeight="1">
      <c r="A255" s="17" t="s">
        <v>1047</v>
      </c>
      <c r="B255" s="31" t="s">
        <v>1073</v>
      </c>
      <c r="C255" s="31" t="s">
        <v>1074</v>
      </c>
      <c r="D255" s="21" t="s">
        <v>26</v>
      </c>
      <c r="E255" s="13">
        <v>41662</v>
      </c>
      <c r="F255" s="13">
        <f>F256-1</f>
        <v>44576</v>
      </c>
      <c r="G255" s="27"/>
      <c r="H255" s="15">
        <f>DATE(YEAR(F255),MONTH(F255),DAY(F255)+7)</f>
        <v>44583</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44577</v>
      </c>
      <c r="G256" s="27"/>
      <c r="H256" s="15">
        <f t="shared" ref="H256:H269" si="38">DATE(YEAR(F256),MONTH(F256),DAY(F256)+1)</f>
        <v>44578</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44577</v>
      </c>
      <c r="G257" s="27"/>
      <c r="H257" s="15">
        <f t="shared" si="38"/>
        <v>44578</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44577</v>
      </c>
      <c r="G258" s="27"/>
      <c r="H258" s="15">
        <f t="shared" si="38"/>
        <v>44578</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44577</v>
      </c>
      <c r="G259" s="27"/>
      <c r="H259" s="15">
        <f t="shared" si="38"/>
        <v>44578</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44577</v>
      </c>
      <c r="G260" s="27"/>
      <c r="H260" s="15">
        <f t="shared" si="38"/>
        <v>44578</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44577</v>
      </c>
      <c r="G261" s="27"/>
      <c r="H261" s="15">
        <f t="shared" si="38"/>
        <v>44578</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44577</v>
      </c>
      <c r="G262" s="27"/>
      <c r="H262" s="15">
        <f t="shared" si="38"/>
        <v>44578</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44577</v>
      </c>
      <c r="G263" s="27"/>
      <c r="H263" s="15">
        <f t="shared" si="38"/>
        <v>44578</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44577</v>
      </c>
      <c r="G264" s="27"/>
      <c r="H264" s="15">
        <f t="shared" si="38"/>
        <v>44578</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44577</v>
      </c>
      <c r="G265" s="27"/>
      <c r="H265" s="15">
        <f t="shared" si="38"/>
        <v>44578</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44577</v>
      </c>
      <c r="G266" s="27"/>
      <c r="H266" s="15">
        <f t="shared" si="38"/>
        <v>44578</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44577</v>
      </c>
      <c r="G267" s="27"/>
      <c r="H267" s="15">
        <f t="shared" si="38"/>
        <v>44578</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44577</v>
      </c>
      <c r="G268" s="27"/>
      <c r="H268" s="15">
        <f t="shared" si="38"/>
        <v>44578</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44577</v>
      </c>
      <c r="G269" s="27"/>
      <c r="H269" s="15">
        <f t="shared" si="38"/>
        <v>44578</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44576</v>
      </c>
      <c r="G270" s="27"/>
      <c r="H270" s="15">
        <f>DATE(YEAR(F270),MONTH(F270),DAY(F270)+7)</f>
        <v>44583</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44576</v>
      </c>
      <c r="G271" s="27"/>
      <c r="H271" s="15">
        <f>DATE(YEAR(F271),MONTH(F271),DAY(F271)+7)</f>
        <v>44583</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44576</v>
      </c>
      <c r="G272" s="27"/>
      <c r="H272" s="15">
        <f>DATE(YEAR(F272),MONTH(F272),DAY(F272)+7)</f>
        <v>44583</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44576</v>
      </c>
      <c r="G273" s="27"/>
      <c r="H273" s="15">
        <f>DATE(YEAR(F273),MONTH(F273),DAY(F273)+7)</f>
        <v>44583</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44576</v>
      </c>
      <c r="G274" s="27"/>
      <c r="H274" s="15">
        <f>DATE(YEAR(F274),MONTH(F274),DAY(F274)+7)</f>
        <v>44583</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44558</v>
      </c>
      <c r="G275" s="27"/>
      <c r="H275" s="15">
        <f>EDATE(F275-1,1)</f>
        <v>44588</v>
      </c>
      <c r="I275" s="16">
        <f t="shared" ca="1" si="37"/>
        <v>11</v>
      </c>
      <c r="J275" s="17" t="str">
        <f t="shared" ca="1" si="40"/>
        <v>NOT DUE</v>
      </c>
      <c r="K275" s="31" t="s">
        <v>1112</v>
      </c>
      <c r="L275" s="125"/>
    </row>
    <row r="276" spans="1:12" ht="36" customHeight="1">
      <c r="A276" s="17" t="s">
        <v>1123</v>
      </c>
      <c r="B276" s="31" t="s">
        <v>1147</v>
      </c>
      <c r="C276" s="31" t="s">
        <v>1097</v>
      </c>
      <c r="D276" s="21" t="s">
        <v>4</v>
      </c>
      <c r="E276" s="13">
        <v>41662</v>
      </c>
      <c r="F276" s="13">
        <f>F275</f>
        <v>44558</v>
      </c>
      <c r="G276" s="27"/>
      <c r="H276" s="15">
        <f>EDATE(F276-1,1)</f>
        <v>44588</v>
      </c>
      <c r="I276" s="16">
        <f t="shared" ca="1" si="37"/>
        <v>11</v>
      </c>
      <c r="J276" s="17" t="str">
        <f t="shared" ca="1" si="40"/>
        <v>NOT DUE</v>
      </c>
      <c r="K276" s="31" t="s">
        <v>1154</v>
      </c>
      <c r="L276" s="125"/>
    </row>
    <row r="277" spans="1:12" ht="36" customHeight="1">
      <c r="A277" s="17" t="s">
        <v>1124</v>
      </c>
      <c r="B277" s="31" t="s">
        <v>1133</v>
      </c>
      <c r="C277" s="31" t="s">
        <v>1097</v>
      </c>
      <c r="D277" s="21" t="s">
        <v>4</v>
      </c>
      <c r="E277" s="13">
        <v>41662</v>
      </c>
      <c r="F277" s="13">
        <f>F276</f>
        <v>44558</v>
      </c>
      <c r="G277" s="27"/>
      <c r="H277" s="15">
        <f>EDATE(F277-1,1)</f>
        <v>44588</v>
      </c>
      <c r="I277" s="16">
        <f t="shared" ca="1" si="37"/>
        <v>11</v>
      </c>
      <c r="J277" s="17" t="str">
        <f t="shared" ca="1" si="40"/>
        <v>NOT DUE</v>
      </c>
      <c r="K277" s="31" t="s">
        <v>1155</v>
      </c>
      <c r="L277" s="125"/>
    </row>
    <row r="278" spans="1:12" ht="36" customHeight="1">
      <c r="A278" s="17" t="s">
        <v>1125</v>
      </c>
      <c r="B278" s="31" t="s">
        <v>1148</v>
      </c>
      <c r="C278" s="31" t="s">
        <v>1149</v>
      </c>
      <c r="D278" s="21" t="s">
        <v>4</v>
      </c>
      <c r="E278" s="13">
        <v>41662</v>
      </c>
      <c r="F278" s="13">
        <f>F277</f>
        <v>44558</v>
      </c>
      <c r="G278" s="27"/>
      <c r="H278" s="15">
        <f>EDATE(F278-1,1)</f>
        <v>44588</v>
      </c>
      <c r="I278" s="16">
        <f t="shared" ca="1" si="37"/>
        <v>11</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115</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115</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282</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282</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282</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282</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282</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282</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282</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282</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282</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1049</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1049</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1049</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1049</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1049</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1049</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1049</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1049</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1049</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1049</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1049</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1049</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1049</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1049</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1049</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1049</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1049</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1049</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1049</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1049</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1049</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1049</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1049</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1049</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1049</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1049</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1049</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1049</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1049</v>
      </c>
      <c r="J318" s="17" t="str">
        <f t="shared" ca="1" si="40"/>
        <v>NOT DUE</v>
      </c>
      <c r="K318" s="31" t="s">
        <v>1267</v>
      </c>
      <c r="L318" s="20"/>
    </row>
    <row r="319" spans="1:12" ht="28.5" customHeight="1">
      <c r="A319" s="289" t="s">
        <v>1243</v>
      </c>
      <c r="B319" s="290" t="s">
        <v>702</v>
      </c>
      <c r="C319" s="290" t="s">
        <v>5057</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5058</v>
      </c>
      <c r="L319" s="233" t="s">
        <v>4456</v>
      </c>
    </row>
    <row r="320" spans="1:12" ht="28.5" customHeight="1">
      <c r="A320" s="289" t="s">
        <v>1244</v>
      </c>
      <c r="B320" s="290" t="s">
        <v>703</v>
      </c>
      <c r="C320" s="290" t="s">
        <v>5057</v>
      </c>
      <c r="D320" s="291">
        <v>12000</v>
      </c>
      <c r="E320" s="292">
        <v>41662</v>
      </c>
      <c r="F320" s="292" t="s">
        <v>4456</v>
      </c>
      <c r="G320" s="292" t="s">
        <v>4456</v>
      </c>
      <c r="H320" s="293" t="e">
        <f>IF(I320&lt;=12000,F320+(D320/24),"error")</f>
        <v>#VALUE!</v>
      </c>
      <c r="I320" s="294" t="e">
        <f t="shared" si="43"/>
        <v>#VALUE!</v>
      </c>
      <c r="J320" s="289" t="e">
        <f t="shared" si="40"/>
        <v>#VALUE!</v>
      </c>
      <c r="K320" s="290" t="s">
        <v>5058</v>
      </c>
      <c r="L320" s="233" t="s">
        <v>4456</v>
      </c>
    </row>
    <row r="321" spans="1:12" ht="28.5" customHeight="1">
      <c r="A321" s="289" t="s">
        <v>1245</v>
      </c>
      <c r="B321" s="290" t="s">
        <v>704</v>
      </c>
      <c r="C321" s="290" t="s">
        <v>5057</v>
      </c>
      <c r="D321" s="291">
        <v>12000</v>
      </c>
      <c r="E321" s="292">
        <v>41662</v>
      </c>
      <c r="F321" s="292" t="s">
        <v>4456</v>
      </c>
      <c r="G321" s="292" t="s">
        <v>4456</v>
      </c>
      <c r="H321" s="293" t="e">
        <f>IF(I321&lt;=12000,F321+(D321/24),"error")</f>
        <v>#VALUE!</v>
      </c>
      <c r="I321" s="294" t="e">
        <f t="shared" si="43"/>
        <v>#VALUE!</v>
      </c>
      <c r="J321" s="289" t="e">
        <f t="shared" si="40"/>
        <v>#VALUE!</v>
      </c>
      <c r="K321" s="290" t="s">
        <v>5058</v>
      </c>
      <c r="L321" s="233" t="s">
        <v>4456</v>
      </c>
    </row>
    <row r="322" spans="1:12" ht="28.5" customHeight="1">
      <c r="A322" s="289" t="s">
        <v>5059</v>
      </c>
      <c r="B322" s="290" t="s">
        <v>705</v>
      </c>
      <c r="C322" s="290" t="s">
        <v>5057</v>
      </c>
      <c r="D322" s="291">
        <v>12000</v>
      </c>
      <c r="E322" s="292">
        <v>41662</v>
      </c>
      <c r="F322" s="292" t="s">
        <v>4456</v>
      </c>
      <c r="G322" s="292" t="s">
        <v>4456</v>
      </c>
      <c r="H322" s="293" t="e">
        <f>IF(I322&lt;=12000,F322+(D322/24),"error")</f>
        <v>#VALUE!</v>
      </c>
      <c r="I322" s="294" t="e">
        <f t="shared" si="43"/>
        <v>#VALUE!</v>
      </c>
      <c r="J322" s="289" t="e">
        <f t="shared" si="40"/>
        <v>#VALUE!</v>
      </c>
      <c r="K322" s="290" t="s">
        <v>5058</v>
      </c>
      <c r="L322" s="233" t="s">
        <v>4456</v>
      </c>
    </row>
    <row r="323" spans="1:12" ht="28.5" customHeight="1">
      <c r="A323" s="289" t="s">
        <v>5060</v>
      </c>
      <c r="B323" s="290" t="s">
        <v>706</v>
      </c>
      <c r="C323" s="290" t="s">
        <v>5057</v>
      </c>
      <c r="D323" s="291">
        <v>12000</v>
      </c>
      <c r="E323" s="292">
        <v>41662</v>
      </c>
      <c r="F323" s="292" t="s">
        <v>4456</v>
      </c>
      <c r="G323" s="292" t="s">
        <v>4456</v>
      </c>
      <c r="H323" s="293" t="e">
        <f>IF(I323&lt;=12000,F323+(D323/24),"error")</f>
        <v>#VALUE!</v>
      </c>
      <c r="I323" s="294" t="e">
        <f t="shared" si="43"/>
        <v>#VALUE!</v>
      </c>
      <c r="J323" s="289" t="e">
        <f t="shared" si="40"/>
        <v>#VALUE!</v>
      </c>
      <c r="K323" s="290" t="s">
        <v>5058</v>
      </c>
      <c r="L323" s="233" t="s">
        <v>4456</v>
      </c>
    </row>
    <row r="324" spans="1:12" ht="28.5" customHeight="1">
      <c r="A324" s="289" t="s">
        <v>5061</v>
      </c>
      <c r="B324" s="290" t="s">
        <v>5062</v>
      </c>
      <c r="C324" s="290" t="s">
        <v>5063</v>
      </c>
      <c r="D324" s="291">
        <v>300</v>
      </c>
      <c r="E324" s="292">
        <v>41662</v>
      </c>
      <c r="F324" s="292" t="s">
        <v>4456</v>
      </c>
      <c r="G324" s="292" t="s">
        <v>4456</v>
      </c>
      <c r="H324" s="293" t="e">
        <f>IF(I324&lt;=300,F324+(D324/24),"error")</f>
        <v>#VALUE!</v>
      </c>
      <c r="I324" s="294" t="e">
        <f t="shared" si="43"/>
        <v>#VALUE!</v>
      </c>
      <c r="J324" s="289" t="e">
        <f t="shared" si="40"/>
        <v>#VALUE!</v>
      </c>
      <c r="K324" s="290" t="s">
        <v>5064</v>
      </c>
      <c r="L324" s="233" t="s">
        <v>4456</v>
      </c>
    </row>
    <row r="325" spans="1:12" ht="28.5" customHeight="1">
      <c r="A325" s="289" t="s">
        <v>5065</v>
      </c>
      <c r="B325" s="290" t="s">
        <v>5066</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44593.787499999999</v>
      </c>
      <c r="I326" s="238">
        <f t="shared" si="43"/>
        <v>402.90000000000146</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307</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171</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44583.162499999999</v>
      </c>
      <c r="I329" s="238">
        <f>D329-($F$4-G329)</f>
        <v>147.90000000000146</v>
      </c>
      <c r="J329" s="234" t="str">
        <f>IF(I329="","",IF(I329&lt;0,"OVERDUE","NOT DUE"))</f>
        <v>NOT DUE</v>
      </c>
      <c r="K329" s="235" t="s">
        <v>4607</v>
      </c>
      <c r="L329" s="271"/>
    </row>
    <row r="330" spans="1:12" ht="31.5" customHeight="1">
      <c r="A330" s="234" t="s">
        <v>5074</v>
      </c>
      <c r="B330" s="235" t="s">
        <v>4549</v>
      </c>
      <c r="C330" s="235" t="s">
        <v>4550</v>
      </c>
      <c r="D330" s="237">
        <v>300</v>
      </c>
      <c r="E330" s="13">
        <v>41662</v>
      </c>
      <c r="F330" s="13">
        <v>44561</v>
      </c>
      <c r="G330" s="27">
        <v>23601</v>
      </c>
      <c r="H330" s="22">
        <f>IF(I330&lt;=300,$F$5+(I330/24),"error")</f>
        <v>44587.70416666667</v>
      </c>
      <c r="I330" s="238">
        <f>D330-($F$4-G330)</f>
        <v>256.90000000000146</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44606.162499999999</v>
      </c>
      <c r="I331" s="238">
        <f>D331-($F$4-G331)</f>
        <v>699.90000000000146</v>
      </c>
      <c r="J331" s="234" t="str">
        <f>IF(I331="","",IF(I331&lt;0,"OVERDUE","NOT DUE"))</f>
        <v>NOT DUE</v>
      </c>
      <c r="K331" s="235"/>
      <c r="L331" s="239"/>
    </row>
    <row r="332" spans="1:12">
      <c r="A332"/>
      <c r="C332" s="224"/>
      <c r="D332"/>
    </row>
    <row r="333" spans="1:12">
      <c r="A333" s="262"/>
      <c r="C333" s="224"/>
      <c r="D333"/>
    </row>
    <row r="334" spans="1:12">
      <c r="A334"/>
      <c r="C334" s="224"/>
      <c r="D334"/>
    </row>
    <row r="335" spans="1:12">
      <c r="A335"/>
      <c r="B335" s="255" t="s">
        <v>5143</v>
      </c>
      <c r="C335"/>
      <c r="D335" s="255" t="s">
        <v>5144</v>
      </c>
      <c r="H335" s="255" t="s">
        <v>5145</v>
      </c>
    </row>
    <row r="336" spans="1:12">
      <c r="A336"/>
      <c r="C336"/>
      <c r="D336"/>
    </row>
    <row r="337" spans="1:11">
      <c r="A337"/>
      <c r="C337" s="270" t="s">
        <v>5267</v>
      </c>
      <c r="D337"/>
      <c r="E337" s="381" t="s">
        <v>5302</v>
      </c>
      <c r="F337" s="381"/>
      <c r="G337" s="381"/>
      <c r="I337" s="381" t="s">
        <v>5292</v>
      </c>
      <c r="J337" s="381"/>
      <c r="K337" s="381"/>
    </row>
    <row r="338" spans="1:11">
      <c r="A338"/>
      <c r="C338" s="269" t="s">
        <v>5146</v>
      </c>
      <c r="D338"/>
      <c r="E338" s="382" t="s">
        <v>5147</v>
      </c>
      <c r="F338" s="382"/>
      <c r="G338" s="382"/>
      <c r="I338" s="382" t="s">
        <v>5148</v>
      </c>
      <c r="J338" s="382"/>
      <c r="K338" s="382"/>
    </row>
    <row r="339" spans="1:11">
      <c r="A339"/>
      <c r="C339"/>
      <c r="D339"/>
      <c r="I339" s="257"/>
      <c r="J339" s="257"/>
      <c r="K339" s="257"/>
    </row>
    <row r="340" spans="1:11">
      <c r="A340" s="303"/>
      <c r="B340" s="304"/>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8 J184:K184 J191:L194 J189:K189 J183:L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2 J190:L190 J196:L196 J202:L202 J208:L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185:F188 F191:F194 F197:F200 F203:F206 F234 F236:F241 F244:F245 F179:F182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22" zoomScale="70" zoomScaleNormal="70" workbookViewId="0">
      <selection activeCell="L334" sqref="L334"/>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1269</v>
      </c>
      <c r="D3" s="385" t="s">
        <v>12</v>
      </c>
      <c r="E3" s="385"/>
      <c r="F3" s="5" t="s">
        <v>1271</v>
      </c>
    </row>
    <row r="4" spans="1:12" ht="18" customHeight="1">
      <c r="A4" s="383" t="s">
        <v>77</v>
      </c>
      <c r="B4" s="383"/>
      <c r="C4" s="37" t="s">
        <v>599</v>
      </c>
      <c r="D4" s="385" t="s">
        <v>15</v>
      </c>
      <c r="E4" s="385"/>
      <c r="F4" s="6">
        <f>'Running Hours'!B8</f>
        <v>30620.2</v>
      </c>
    </row>
    <row r="5" spans="1:12" ht="18" customHeight="1">
      <c r="A5" s="383" t="s">
        <v>78</v>
      </c>
      <c r="B5" s="383"/>
      <c r="C5" s="38" t="s">
        <v>597</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44577</v>
      </c>
      <c r="G8" s="27"/>
      <c r="H8" s="15">
        <f>DATE(YEAR(F8),MONTH(F8),DAY(F8)+1)</f>
        <v>44578</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44577</v>
      </c>
      <c r="G9" s="27"/>
      <c r="H9" s="15">
        <f>DATE(YEAR(F9),MONTH(F9),DAY(F9)+1)</f>
        <v>44578</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44566.991666666669</v>
      </c>
      <c r="I10" s="238">
        <f t="shared" ref="I10:I73" si="1">D10-($F$4-G10)</f>
        <v>-240.20000000000073</v>
      </c>
      <c r="J10" s="17" t="str">
        <f t="shared" si="0"/>
        <v>OVERDUE</v>
      </c>
      <c r="K10" s="31" t="s">
        <v>620</v>
      </c>
      <c r="L10" s="241"/>
    </row>
    <row r="11" spans="1:12" ht="36" customHeight="1">
      <c r="A11" s="17" t="s">
        <v>1423</v>
      </c>
      <c r="B11" s="31" t="s">
        <v>702</v>
      </c>
      <c r="C11" s="31" t="s">
        <v>607</v>
      </c>
      <c r="D11" s="21">
        <v>2000</v>
      </c>
      <c r="E11" s="13">
        <v>41662</v>
      </c>
      <c r="F11" s="13">
        <v>44468</v>
      </c>
      <c r="G11" s="27">
        <v>29066</v>
      </c>
      <c r="H11" s="22">
        <f>IF(I11&lt;=2000,$F$5+(I11/24),"error")</f>
        <v>44595.574999999997</v>
      </c>
      <c r="I11" s="238">
        <f t="shared" si="1"/>
        <v>445.79999999999927</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44842.824999999997</v>
      </c>
      <c r="I12" s="23">
        <f t="shared" si="1"/>
        <v>6379.7999999999993</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44842.824999999997</v>
      </c>
      <c r="I13" s="23">
        <f t="shared" si="1"/>
        <v>6379.7999999999993</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44842.824999999997</v>
      </c>
      <c r="I14" s="23">
        <f t="shared" si="1"/>
        <v>6379.7999999999993</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44842.824999999997</v>
      </c>
      <c r="I15" s="23">
        <f t="shared" si="1"/>
        <v>6379.7999999999993</v>
      </c>
      <c r="J15" s="17" t="str">
        <f t="shared" si="0"/>
        <v>NOT DUE</v>
      </c>
      <c r="K15" s="31" t="s">
        <v>623</v>
      </c>
      <c r="L15" s="20" t="s">
        <v>5167</v>
      </c>
    </row>
    <row r="16" spans="1:12" ht="36" customHeight="1">
      <c r="A16" s="17" t="s">
        <v>1428</v>
      </c>
      <c r="B16" s="31" t="s">
        <v>702</v>
      </c>
      <c r="C16" s="31" t="s">
        <v>619</v>
      </c>
      <c r="D16" s="21">
        <v>3000</v>
      </c>
      <c r="E16" s="13">
        <v>41662</v>
      </c>
      <c r="F16" s="13">
        <v>44403</v>
      </c>
      <c r="G16" s="27">
        <v>27977.200000000001</v>
      </c>
      <c r="H16" s="22">
        <f>IF(I16&lt;=3000,$F$5+(I16/24),"error")</f>
        <v>44591.875</v>
      </c>
      <c r="I16" s="23">
        <f t="shared" si="1"/>
        <v>357</v>
      </c>
      <c r="J16" s="17" t="str">
        <f t="shared" si="0"/>
        <v>NOT DUE</v>
      </c>
      <c r="K16" s="31" t="s">
        <v>624</v>
      </c>
      <c r="L16" s="20" t="s">
        <v>5167</v>
      </c>
    </row>
    <row r="17" spans="1:12" ht="36" customHeight="1">
      <c r="A17" s="17" t="s">
        <v>1429</v>
      </c>
      <c r="B17" s="31" t="s">
        <v>702</v>
      </c>
      <c r="C17" s="31" t="s">
        <v>612</v>
      </c>
      <c r="D17" s="21">
        <v>12000</v>
      </c>
      <c r="E17" s="13">
        <v>41662</v>
      </c>
      <c r="F17" s="13">
        <v>44174</v>
      </c>
      <c r="G17" s="27">
        <v>25000</v>
      </c>
      <c r="H17" s="22">
        <f>IF(I17&lt;=12000,$F$5+(I17/24),"error")</f>
        <v>44842.824999999997</v>
      </c>
      <c r="I17" s="23">
        <f t="shared" si="1"/>
        <v>6379.7999999999993</v>
      </c>
      <c r="J17" s="17" t="str">
        <f t="shared" si="0"/>
        <v>NOT DUE</v>
      </c>
      <c r="K17" s="31" t="s">
        <v>623</v>
      </c>
      <c r="L17" s="20" t="s">
        <v>5167</v>
      </c>
    </row>
    <row r="18" spans="1:12" ht="36" customHeight="1">
      <c r="A18" s="17" t="s">
        <v>1430</v>
      </c>
      <c r="B18" s="31" t="s">
        <v>702</v>
      </c>
      <c r="C18" s="31" t="s">
        <v>613</v>
      </c>
      <c r="D18" s="21">
        <v>3000</v>
      </c>
      <c r="E18" s="13">
        <v>41662</v>
      </c>
      <c r="F18" s="13">
        <v>44403</v>
      </c>
      <c r="G18" s="27">
        <v>27977.200000000001</v>
      </c>
      <c r="H18" s="22">
        <f t="shared" ref="H18" si="3">IF(I18&lt;=3000,$F$5+(I18/24),"error")</f>
        <v>44591.875</v>
      </c>
      <c r="I18" s="23">
        <f t="shared" si="1"/>
        <v>357</v>
      </c>
      <c r="J18" s="17" t="str">
        <f t="shared" si="0"/>
        <v>NOT DUE</v>
      </c>
      <c r="K18" s="31" t="s">
        <v>624</v>
      </c>
      <c r="L18" s="271"/>
    </row>
    <row r="19" spans="1:12" ht="36" customHeight="1">
      <c r="A19" s="17" t="s">
        <v>1431</v>
      </c>
      <c r="B19" s="31" t="s">
        <v>702</v>
      </c>
      <c r="C19" s="31" t="s">
        <v>613</v>
      </c>
      <c r="D19" s="21">
        <v>12000</v>
      </c>
      <c r="E19" s="13">
        <v>41662</v>
      </c>
      <c r="F19" s="13">
        <v>44174</v>
      </c>
      <c r="G19" s="27">
        <v>25000</v>
      </c>
      <c r="H19" s="22">
        <f t="shared" ref="H19:H21" si="4">IF(I19&lt;=12000,$F$5+(I19/24),"error")</f>
        <v>44842.824999999997</v>
      </c>
      <c r="I19" s="23">
        <f t="shared" si="1"/>
        <v>6379.7999999999993</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44842.824999999997</v>
      </c>
      <c r="I20" s="23">
        <f t="shared" si="1"/>
        <v>6379.7999999999993</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44842.824999999997</v>
      </c>
      <c r="I21" s="23">
        <f t="shared" si="1"/>
        <v>6379.7999999999993</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45342.824999999997</v>
      </c>
      <c r="I22" s="23">
        <f t="shared" si="1"/>
        <v>18379.8</v>
      </c>
      <c r="J22" s="17" t="str">
        <f t="shared" si="0"/>
        <v>NOT DUE</v>
      </c>
      <c r="K22" s="31" t="s">
        <v>627</v>
      </c>
      <c r="L22" s="20" t="s">
        <v>5167</v>
      </c>
    </row>
    <row r="23" spans="1:12" ht="36" customHeight="1">
      <c r="A23" s="17" t="s">
        <v>1435</v>
      </c>
      <c r="B23" s="31" t="s">
        <v>702</v>
      </c>
      <c r="C23" s="31" t="s">
        <v>617</v>
      </c>
      <c r="D23" s="21">
        <v>12000</v>
      </c>
      <c r="E23" s="13">
        <v>41662</v>
      </c>
      <c r="F23" s="13">
        <v>44174</v>
      </c>
      <c r="G23" s="27">
        <v>25000</v>
      </c>
      <c r="H23" s="22">
        <f>IF(I23&lt;=12000,$F$5+(I23/24),"error")</f>
        <v>44842.824999999997</v>
      </c>
      <c r="I23" s="23">
        <f t="shared" si="1"/>
        <v>6379.7999999999993</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44595.574999999997</v>
      </c>
      <c r="I24" s="238">
        <f t="shared" si="1"/>
        <v>445.79999999999927</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44842.824999999997</v>
      </c>
      <c r="I25" s="23">
        <f t="shared" si="1"/>
        <v>6379.7999999999993</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44842.824999999997</v>
      </c>
      <c r="I26" s="23">
        <f t="shared" si="1"/>
        <v>6379.7999999999993</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44842.824999999997</v>
      </c>
      <c r="I27" s="23">
        <f t="shared" si="1"/>
        <v>6379.7999999999993</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44842.824999999997</v>
      </c>
      <c r="I28" s="23">
        <f t="shared" si="1"/>
        <v>6379.7999999999993</v>
      </c>
      <c r="J28" s="17" t="str">
        <f t="shared" si="0"/>
        <v>NOT DUE</v>
      </c>
      <c r="K28" s="31" t="s">
        <v>623</v>
      </c>
      <c r="L28" s="20" t="s">
        <v>5167</v>
      </c>
    </row>
    <row r="29" spans="1:12" ht="36" customHeight="1">
      <c r="A29" s="17" t="s">
        <v>1441</v>
      </c>
      <c r="B29" s="31" t="s">
        <v>703</v>
      </c>
      <c r="C29" s="31" t="s">
        <v>612</v>
      </c>
      <c r="D29" s="21">
        <v>3000</v>
      </c>
      <c r="E29" s="13">
        <v>41662</v>
      </c>
      <c r="F29" s="13">
        <v>44403</v>
      </c>
      <c r="G29" s="27">
        <v>27977.200000000001</v>
      </c>
      <c r="H29" s="22">
        <f>IF(I29&lt;=3000,$F$5+(I29/24),"error")</f>
        <v>44591.875</v>
      </c>
      <c r="I29" s="23">
        <f t="shared" si="1"/>
        <v>357</v>
      </c>
      <c r="J29" s="17" t="str">
        <f t="shared" si="0"/>
        <v>NOT DUE</v>
      </c>
      <c r="K29" s="31" t="s">
        <v>624</v>
      </c>
      <c r="L29" s="20" t="s">
        <v>5167</v>
      </c>
    </row>
    <row r="30" spans="1:12" ht="36" customHeight="1">
      <c r="A30" s="17" t="s">
        <v>1442</v>
      </c>
      <c r="B30" s="31" t="s">
        <v>703</v>
      </c>
      <c r="C30" s="31" t="s">
        <v>612</v>
      </c>
      <c r="D30" s="21">
        <v>12000</v>
      </c>
      <c r="E30" s="13">
        <v>41662</v>
      </c>
      <c r="F30" s="13">
        <v>44174</v>
      </c>
      <c r="G30" s="27">
        <v>25000</v>
      </c>
      <c r="H30" s="22">
        <f>IF(I30&lt;=12000,$F$5+(I30/24),"error")</f>
        <v>44842.824999999997</v>
      </c>
      <c r="I30" s="23">
        <f t="shared" si="1"/>
        <v>6379.7999999999993</v>
      </c>
      <c r="J30" s="17" t="str">
        <f t="shared" si="0"/>
        <v>NOT DUE</v>
      </c>
      <c r="K30" s="31" t="s">
        <v>623</v>
      </c>
      <c r="L30" s="20" t="s">
        <v>5167</v>
      </c>
    </row>
    <row r="31" spans="1:12" ht="36" customHeight="1">
      <c r="A31" s="17" t="s">
        <v>1443</v>
      </c>
      <c r="B31" s="31" t="s">
        <v>703</v>
      </c>
      <c r="C31" s="31" t="s">
        <v>618</v>
      </c>
      <c r="D31" s="21">
        <v>3000</v>
      </c>
      <c r="E31" s="13">
        <v>41662</v>
      </c>
      <c r="F31" s="13">
        <v>44403</v>
      </c>
      <c r="G31" s="27">
        <v>27977.200000000001</v>
      </c>
      <c r="H31" s="22">
        <f>IF(I31&lt;=3000,$F$5+(I31/24),"error")</f>
        <v>44591.875</v>
      </c>
      <c r="I31" s="23">
        <f t="shared" si="1"/>
        <v>357</v>
      </c>
      <c r="J31" s="17" t="str">
        <f t="shared" si="0"/>
        <v>NOT DUE</v>
      </c>
      <c r="K31" s="31" t="s">
        <v>624</v>
      </c>
      <c r="L31" s="271"/>
    </row>
    <row r="32" spans="1:12" ht="36" customHeight="1">
      <c r="A32" s="17" t="s">
        <v>1444</v>
      </c>
      <c r="B32" s="31" t="s">
        <v>703</v>
      </c>
      <c r="C32" s="31" t="s">
        <v>618</v>
      </c>
      <c r="D32" s="21">
        <v>12000</v>
      </c>
      <c r="E32" s="13">
        <v>41662</v>
      </c>
      <c r="F32" s="13">
        <v>44174</v>
      </c>
      <c r="G32" s="27">
        <v>25000</v>
      </c>
      <c r="H32" s="22">
        <f t="shared" ref="H32:H34" si="6">IF(I32&lt;=12000,$F$5+(I32/24),"error")</f>
        <v>44842.824999999997</v>
      </c>
      <c r="I32" s="23">
        <f t="shared" si="1"/>
        <v>6379.7999999999993</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44842.824999999997</v>
      </c>
      <c r="I33" s="23">
        <f t="shared" si="1"/>
        <v>6379.7999999999993</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44842.824999999997</v>
      </c>
      <c r="I34" s="23">
        <f t="shared" si="1"/>
        <v>6379.7999999999993</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45342.824999999997</v>
      </c>
      <c r="I35" s="23">
        <f t="shared" si="1"/>
        <v>18379.8</v>
      </c>
      <c r="J35" s="17" t="str">
        <f t="shared" si="0"/>
        <v>NOT DUE</v>
      </c>
      <c r="K35" s="31" t="s">
        <v>627</v>
      </c>
      <c r="L35" s="20" t="s">
        <v>5167</v>
      </c>
    </row>
    <row r="36" spans="1:12" ht="36" customHeight="1">
      <c r="A36" s="17" t="s">
        <v>1448</v>
      </c>
      <c r="B36" s="31" t="s">
        <v>703</v>
      </c>
      <c r="C36" s="31" t="s">
        <v>617</v>
      </c>
      <c r="D36" s="21">
        <v>12000</v>
      </c>
      <c r="E36" s="13">
        <v>41662</v>
      </c>
      <c r="F36" s="13">
        <v>44174</v>
      </c>
      <c r="G36" s="27">
        <v>25000</v>
      </c>
      <c r="H36" s="22">
        <f>IF(I36&lt;=12000,$F$5+(I36/24),"error")</f>
        <v>44842.824999999997</v>
      </c>
      <c r="I36" s="23">
        <f t="shared" si="1"/>
        <v>6379.7999999999993</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44595.574999999997</v>
      </c>
      <c r="I37" s="238">
        <f t="shared" si="1"/>
        <v>445.79999999999927</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44842.824999999997</v>
      </c>
      <c r="I38" s="23">
        <f t="shared" si="1"/>
        <v>6379.7999999999993</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44842.824999999997</v>
      </c>
      <c r="I39" s="23">
        <f t="shared" si="1"/>
        <v>6379.7999999999993</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44842.824999999997</v>
      </c>
      <c r="I40" s="23">
        <f t="shared" si="1"/>
        <v>6379.7999999999993</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44842.824999999997</v>
      </c>
      <c r="I41" s="23">
        <f t="shared" si="1"/>
        <v>6379.7999999999993</v>
      </c>
      <c r="J41" s="17" t="str">
        <f t="shared" si="0"/>
        <v>NOT DUE</v>
      </c>
      <c r="K41" s="31" t="s">
        <v>623</v>
      </c>
      <c r="L41" s="20" t="s">
        <v>5167</v>
      </c>
    </row>
    <row r="42" spans="1:12" ht="36" customHeight="1">
      <c r="A42" s="17" t="s">
        <v>1454</v>
      </c>
      <c r="B42" s="31" t="s">
        <v>704</v>
      </c>
      <c r="C42" s="31" t="s">
        <v>612</v>
      </c>
      <c r="D42" s="21">
        <v>3000</v>
      </c>
      <c r="E42" s="13">
        <v>41662</v>
      </c>
      <c r="F42" s="13">
        <v>44403</v>
      </c>
      <c r="G42" s="27">
        <v>27977.200000000001</v>
      </c>
      <c r="H42" s="22">
        <f>IF(I42&lt;=3000,$F$5+(I42/24),"error")</f>
        <v>44591.875</v>
      </c>
      <c r="I42" s="23">
        <f t="shared" si="1"/>
        <v>357</v>
      </c>
      <c r="J42" s="17" t="str">
        <f t="shared" si="0"/>
        <v>NOT DUE</v>
      </c>
      <c r="K42" s="31" t="s">
        <v>624</v>
      </c>
      <c r="L42" s="20" t="s">
        <v>5167</v>
      </c>
    </row>
    <row r="43" spans="1:12" ht="36" customHeight="1">
      <c r="A43" s="17" t="s">
        <v>1455</v>
      </c>
      <c r="B43" s="31" t="s">
        <v>704</v>
      </c>
      <c r="C43" s="31" t="s">
        <v>612</v>
      </c>
      <c r="D43" s="21">
        <v>12000</v>
      </c>
      <c r="E43" s="13">
        <v>41662</v>
      </c>
      <c r="F43" s="13">
        <v>44174</v>
      </c>
      <c r="G43" s="27">
        <v>25000</v>
      </c>
      <c r="H43" s="22">
        <f t="shared" si="7"/>
        <v>44842.824999999997</v>
      </c>
      <c r="I43" s="23">
        <f t="shared" si="1"/>
        <v>6379.7999999999993</v>
      </c>
      <c r="J43" s="17" t="str">
        <f t="shared" si="0"/>
        <v>NOT DUE</v>
      </c>
      <c r="K43" s="31" t="s">
        <v>623</v>
      </c>
      <c r="L43" s="20" t="s">
        <v>5167</v>
      </c>
    </row>
    <row r="44" spans="1:12" ht="36" customHeight="1">
      <c r="A44" s="17" t="s">
        <v>1456</v>
      </c>
      <c r="B44" s="31" t="s">
        <v>704</v>
      </c>
      <c r="C44" s="31" t="s">
        <v>618</v>
      </c>
      <c r="D44" s="21">
        <v>3000</v>
      </c>
      <c r="E44" s="13">
        <v>41662</v>
      </c>
      <c r="F44" s="13">
        <v>44403</v>
      </c>
      <c r="G44" s="27">
        <v>27977.200000000001</v>
      </c>
      <c r="H44" s="22">
        <f>IF(I44&lt;=3000,$F$5+(I44/24),"error")</f>
        <v>44591.875</v>
      </c>
      <c r="I44" s="23">
        <f t="shared" si="1"/>
        <v>357</v>
      </c>
      <c r="J44" s="17" t="str">
        <f t="shared" si="0"/>
        <v>NOT DUE</v>
      </c>
      <c r="K44" s="31" t="s">
        <v>624</v>
      </c>
      <c r="L44" s="271"/>
    </row>
    <row r="45" spans="1:12" ht="36" customHeight="1">
      <c r="A45" s="17" t="s">
        <v>1457</v>
      </c>
      <c r="B45" s="31" t="s">
        <v>704</v>
      </c>
      <c r="C45" s="31" t="s">
        <v>618</v>
      </c>
      <c r="D45" s="21">
        <v>12000</v>
      </c>
      <c r="E45" s="13">
        <v>41662</v>
      </c>
      <c r="F45" s="13">
        <v>44174</v>
      </c>
      <c r="G45" s="27">
        <v>25000</v>
      </c>
      <c r="H45" s="22">
        <f t="shared" si="7"/>
        <v>44842.824999999997</v>
      </c>
      <c r="I45" s="23">
        <f t="shared" si="1"/>
        <v>6379.7999999999993</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44842.824999999997</v>
      </c>
      <c r="I46" s="23">
        <f t="shared" si="1"/>
        <v>6379.7999999999993</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44842.824999999997</v>
      </c>
      <c r="I47" s="23">
        <f t="shared" si="1"/>
        <v>6379.7999999999993</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45342.824999999997</v>
      </c>
      <c r="I48" s="23">
        <f t="shared" si="1"/>
        <v>18379.8</v>
      </c>
      <c r="J48" s="17" t="str">
        <f t="shared" si="0"/>
        <v>NOT DUE</v>
      </c>
      <c r="K48" s="31" t="s">
        <v>627</v>
      </c>
      <c r="L48" s="20" t="s">
        <v>5167</v>
      </c>
    </row>
    <row r="49" spans="1:12" ht="36" customHeight="1">
      <c r="A49" s="17" t="s">
        <v>1461</v>
      </c>
      <c r="B49" s="31" t="s">
        <v>704</v>
      </c>
      <c r="C49" s="31" t="s">
        <v>617</v>
      </c>
      <c r="D49" s="21">
        <v>12000</v>
      </c>
      <c r="E49" s="13">
        <v>41662</v>
      </c>
      <c r="F49" s="13">
        <v>44174</v>
      </c>
      <c r="G49" s="27">
        <v>25000</v>
      </c>
      <c r="H49" s="22">
        <f>IF(I49&lt;=12000,$F$5+(I49/24),"error")</f>
        <v>44842.824999999997</v>
      </c>
      <c r="I49" s="23">
        <f t="shared" si="1"/>
        <v>6379.7999999999993</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44595.574999999997</v>
      </c>
      <c r="I50" s="238">
        <f t="shared" si="1"/>
        <v>445.79999999999927</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44842.824999999997</v>
      </c>
      <c r="I51" s="23">
        <f t="shared" si="1"/>
        <v>6379.7999999999993</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44842.824999999997</v>
      </c>
      <c r="I52" s="23">
        <f t="shared" si="1"/>
        <v>6379.7999999999993</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44842.824999999997</v>
      </c>
      <c r="I53" s="23">
        <f t="shared" si="1"/>
        <v>6379.7999999999993</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44842.824999999997</v>
      </c>
      <c r="I54" s="23">
        <f t="shared" si="1"/>
        <v>6379.7999999999993</v>
      </c>
      <c r="J54" s="17" t="str">
        <f t="shared" si="0"/>
        <v>NOT DUE</v>
      </c>
      <c r="K54" s="31" t="s">
        <v>623</v>
      </c>
      <c r="L54" s="20" t="s">
        <v>5167</v>
      </c>
    </row>
    <row r="55" spans="1:12" ht="36" customHeight="1">
      <c r="A55" s="17" t="s">
        <v>1467</v>
      </c>
      <c r="B55" s="31" t="s">
        <v>705</v>
      </c>
      <c r="C55" s="31" t="s">
        <v>612</v>
      </c>
      <c r="D55" s="21">
        <v>3000</v>
      </c>
      <c r="E55" s="13">
        <v>41662</v>
      </c>
      <c r="F55" s="13">
        <v>44403</v>
      </c>
      <c r="G55" s="27">
        <v>27977.200000000001</v>
      </c>
      <c r="H55" s="22">
        <f>IF(I55&lt;=3000,$F$5+(I55/24),"error")</f>
        <v>44591.875</v>
      </c>
      <c r="I55" s="23">
        <f t="shared" si="1"/>
        <v>357</v>
      </c>
      <c r="J55" s="17" t="str">
        <f t="shared" si="0"/>
        <v>NOT DUE</v>
      </c>
      <c r="K55" s="31" t="s">
        <v>624</v>
      </c>
      <c r="L55" s="20" t="s">
        <v>5167</v>
      </c>
    </row>
    <row r="56" spans="1:12" ht="36" customHeight="1">
      <c r="A56" s="17" t="s">
        <v>1468</v>
      </c>
      <c r="B56" s="31" t="s">
        <v>705</v>
      </c>
      <c r="C56" s="31" t="s">
        <v>612</v>
      </c>
      <c r="D56" s="21">
        <v>12000</v>
      </c>
      <c r="E56" s="13">
        <v>41662</v>
      </c>
      <c r="F56" s="13">
        <v>44174</v>
      </c>
      <c r="G56" s="27">
        <v>25000</v>
      </c>
      <c r="H56" s="22">
        <f t="shared" si="8"/>
        <v>44842.824999999997</v>
      </c>
      <c r="I56" s="23">
        <f t="shared" si="1"/>
        <v>6379.7999999999993</v>
      </c>
      <c r="J56" s="17" t="str">
        <f t="shared" si="0"/>
        <v>NOT DUE</v>
      </c>
      <c r="K56" s="31" t="s">
        <v>623</v>
      </c>
      <c r="L56" s="20" t="s">
        <v>5167</v>
      </c>
    </row>
    <row r="57" spans="1:12" ht="36" customHeight="1">
      <c r="A57" s="17" t="s">
        <v>1469</v>
      </c>
      <c r="B57" s="31" t="s">
        <v>705</v>
      </c>
      <c r="C57" s="31" t="s">
        <v>618</v>
      </c>
      <c r="D57" s="21">
        <v>3000</v>
      </c>
      <c r="E57" s="13">
        <v>41662</v>
      </c>
      <c r="F57" s="13">
        <v>44403</v>
      </c>
      <c r="G57" s="27">
        <v>27977.200000000001</v>
      </c>
      <c r="H57" s="22">
        <f>IF(I57&lt;=3000,$F$5+(I57/24),"error")</f>
        <v>44591.875</v>
      </c>
      <c r="I57" s="23">
        <f t="shared" si="1"/>
        <v>357</v>
      </c>
      <c r="J57" s="17" t="str">
        <f t="shared" si="0"/>
        <v>NOT DUE</v>
      </c>
      <c r="K57" s="31" t="s">
        <v>624</v>
      </c>
      <c r="L57" s="271"/>
    </row>
    <row r="58" spans="1:12" ht="36" customHeight="1">
      <c r="A58" s="17" t="s">
        <v>1470</v>
      </c>
      <c r="B58" s="31" t="s">
        <v>705</v>
      </c>
      <c r="C58" s="31" t="s">
        <v>618</v>
      </c>
      <c r="D58" s="21">
        <v>12000</v>
      </c>
      <c r="E58" s="13">
        <v>41662</v>
      </c>
      <c r="F58" s="13">
        <v>44174</v>
      </c>
      <c r="G58" s="27">
        <v>25000</v>
      </c>
      <c r="H58" s="22">
        <f t="shared" si="8"/>
        <v>44842.824999999997</v>
      </c>
      <c r="I58" s="23">
        <f t="shared" si="1"/>
        <v>6379.7999999999993</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44842.824999999997</v>
      </c>
      <c r="I59" s="23">
        <f t="shared" si="1"/>
        <v>6379.7999999999993</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44842.824999999997</v>
      </c>
      <c r="I60" s="23">
        <f t="shared" si="1"/>
        <v>6379.7999999999993</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45342.824999999997</v>
      </c>
      <c r="I61" s="23">
        <f t="shared" si="1"/>
        <v>18379.8</v>
      </c>
      <c r="J61" s="17" t="str">
        <f t="shared" si="0"/>
        <v>NOT DUE</v>
      </c>
      <c r="K61" s="31" t="s">
        <v>627</v>
      </c>
      <c r="L61" s="20" t="s">
        <v>5167</v>
      </c>
    </row>
    <row r="62" spans="1:12" ht="36" customHeight="1">
      <c r="A62" s="17" t="s">
        <v>1474</v>
      </c>
      <c r="B62" s="31" t="s">
        <v>705</v>
      </c>
      <c r="C62" s="31" t="s">
        <v>617</v>
      </c>
      <c r="D62" s="21">
        <v>12000</v>
      </c>
      <c r="E62" s="13">
        <v>41662</v>
      </c>
      <c r="F62" s="13">
        <v>44174</v>
      </c>
      <c r="G62" s="27">
        <v>25000</v>
      </c>
      <c r="H62" s="22">
        <f>IF(I62&lt;=12000,$F$5+(I62/24),"error")</f>
        <v>44842.824999999997</v>
      </c>
      <c r="I62" s="23">
        <f t="shared" si="1"/>
        <v>6379.7999999999993</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44595.574999999997</v>
      </c>
      <c r="I63" s="238">
        <f t="shared" si="1"/>
        <v>445.79999999999927</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44842.824999999997</v>
      </c>
      <c r="I64" s="23">
        <f t="shared" si="1"/>
        <v>6379.7999999999993</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44842.824999999997</v>
      </c>
      <c r="I65" s="23">
        <f t="shared" si="1"/>
        <v>6379.7999999999993</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44842.824999999997</v>
      </c>
      <c r="I66" s="23">
        <f t="shared" si="1"/>
        <v>6379.7999999999993</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44842.824999999997</v>
      </c>
      <c r="I67" s="23">
        <f t="shared" si="1"/>
        <v>6379.7999999999993</v>
      </c>
      <c r="J67" s="17" t="str">
        <f t="shared" si="0"/>
        <v>NOT DUE</v>
      </c>
      <c r="K67" s="31" t="s">
        <v>623</v>
      </c>
      <c r="L67" s="20" t="s">
        <v>5167</v>
      </c>
    </row>
    <row r="68" spans="1:13" ht="36" customHeight="1">
      <c r="A68" s="17" t="s">
        <v>1480</v>
      </c>
      <c r="B68" s="31" t="s">
        <v>706</v>
      </c>
      <c r="C68" s="31" t="s">
        <v>612</v>
      </c>
      <c r="D68" s="21">
        <v>3000</v>
      </c>
      <c r="E68" s="13">
        <v>41662</v>
      </c>
      <c r="F68" s="13">
        <v>44403</v>
      </c>
      <c r="G68" s="27">
        <v>27977.200000000001</v>
      </c>
      <c r="H68" s="22">
        <f>IF(I68&lt;=3000,$F$5+(I68/24),"error")</f>
        <v>44591.875</v>
      </c>
      <c r="I68" s="23">
        <f t="shared" si="1"/>
        <v>357</v>
      </c>
      <c r="J68" s="17" t="str">
        <f t="shared" si="0"/>
        <v>NOT DUE</v>
      </c>
      <c r="K68" s="31" t="s">
        <v>624</v>
      </c>
      <c r="L68" s="20" t="s">
        <v>5167</v>
      </c>
    </row>
    <row r="69" spans="1:13" ht="36" customHeight="1">
      <c r="A69" s="17" t="s">
        <v>1481</v>
      </c>
      <c r="B69" s="31" t="s">
        <v>706</v>
      </c>
      <c r="C69" s="31" t="s">
        <v>612</v>
      </c>
      <c r="D69" s="21">
        <v>12000</v>
      </c>
      <c r="E69" s="13">
        <v>41662</v>
      </c>
      <c r="F69" s="13">
        <v>44174</v>
      </c>
      <c r="G69" s="27">
        <v>25000</v>
      </c>
      <c r="H69" s="22">
        <f t="shared" si="9"/>
        <v>44842.824999999997</v>
      </c>
      <c r="I69" s="23">
        <f t="shared" si="1"/>
        <v>6379.7999999999993</v>
      </c>
      <c r="J69" s="17" t="str">
        <f t="shared" si="0"/>
        <v>NOT DUE</v>
      </c>
      <c r="K69" s="31" t="s">
        <v>623</v>
      </c>
      <c r="L69" s="20" t="s">
        <v>5167</v>
      </c>
    </row>
    <row r="70" spans="1:13" ht="36" customHeight="1">
      <c r="A70" s="17" t="s">
        <v>1482</v>
      </c>
      <c r="B70" s="31" t="s">
        <v>706</v>
      </c>
      <c r="C70" s="31" t="s">
        <v>618</v>
      </c>
      <c r="D70" s="21">
        <v>3000</v>
      </c>
      <c r="E70" s="13">
        <v>41662</v>
      </c>
      <c r="F70" s="13">
        <v>44403</v>
      </c>
      <c r="G70" s="27">
        <v>27977.200000000001</v>
      </c>
      <c r="H70" s="22">
        <f>IF(I70&lt;=3000,$F$5+(I70/24),"error")</f>
        <v>44591.875</v>
      </c>
      <c r="I70" s="23">
        <f t="shared" si="1"/>
        <v>357</v>
      </c>
      <c r="J70" s="17" t="str">
        <f t="shared" si="0"/>
        <v>NOT DUE</v>
      </c>
      <c r="K70" s="31" t="s">
        <v>624</v>
      </c>
      <c r="L70" s="271"/>
    </row>
    <row r="71" spans="1:13" ht="36" customHeight="1">
      <c r="A71" s="17" t="s">
        <v>1483</v>
      </c>
      <c r="B71" s="31" t="s">
        <v>706</v>
      </c>
      <c r="C71" s="31" t="s">
        <v>618</v>
      </c>
      <c r="D71" s="21">
        <v>12000</v>
      </c>
      <c r="E71" s="13">
        <v>41662</v>
      </c>
      <c r="F71" s="13">
        <v>44174</v>
      </c>
      <c r="G71" s="27">
        <v>25000</v>
      </c>
      <c r="H71" s="22">
        <f t="shared" si="9"/>
        <v>44842.824999999997</v>
      </c>
      <c r="I71" s="23">
        <f t="shared" si="1"/>
        <v>6379.7999999999993</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44842.824999999997</v>
      </c>
      <c r="I72" s="23">
        <f t="shared" si="1"/>
        <v>6379.7999999999993</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44842.824999999997</v>
      </c>
      <c r="I73" s="23">
        <f t="shared" si="1"/>
        <v>6379.7999999999993</v>
      </c>
      <c r="J73" s="17" t="str">
        <f t="shared" ref="J73:J136" si="10">IF(I73="","",IF(I73&lt;0,"OVERDUE","NOT DUE"))</f>
        <v>NOT DUE</v>
      </c>
      <c r="K73" s="31" t="s">
        <v>626</v>
      </c>
      <c r="L73" s="271"/>
    </row>
    <row r="74" spans="1:13" ht="36" customHeight="1">
      <c r="A74" s="17" t="s">
        <v>1486</v>
      </c>
      <c r="B74" s="31" t="s">
        <v>706</v>
      </c>
      <c r="C74" s="31" t="s">
        <v>616</v>
      </c>
      <c r="D74" s="21">
        <v>24000</v>
      </c>
      <c r="E74" s="13">
        <v>41662</v>
      </c>
      <c r="F74" s="13">
        <v>44174</v>
      </c>
      <c r="G74" s="27">
        <v>25000</v>
      </c>
      <c r="H74" s="22">
        <f>IF(I74&lt;=24000,$F$5+(I74/24),"error")</f>
        <v>45342.824999999997</v>
      </c>
      <c r="I74" s="23">
        <f t="shared" ref="I74:I137" si="11">D74-($F$4-G74)</f>
        <v>18379.8</v>
      </c>
      <c r="J74" s="17" t="str">
        <f t="shared" si="10"/>
        <v>NOT DUE</v>
      </c>
      <c r="K74" s="31" t="s">
        <v>627</v>
      </c>
      <c r="L74" s="20" t="s">
        <v>5167</v>
      </c>
    </row>
    <row r="75" spans="1:13" ht="36" customHeight="1">
      <c r="A75" s="17" t="s">
        <v>1487</v>
      </c>
      <c r="B75" s="31" t="s">
        <v>706</v>
      </c>
      <c r="C75" s="31" t="s">
        <v>617</v>
      </c>
      <c r="D75" s="21">
        <v>12000</v>
      </c>
      <c r="E75" s="13">
        <v>41662</v>
      </c>
      <c r="F75" s="13">
        <v>44174</v>
      </c>
      <c r="G75" s="27">
        <v>25000</v>
      </c>
      <c r="H75" s="22">
        <f>IF(I75&lt;=12000,$F$5+(I75/24),"error")</f>
        <v>44842.824999999997</v>
      </c>
      <c r="I75" s="23">
        <f t="shared" si="11"/>
        <v>6379.7999999999993</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44608.658333333333</v>
      </c>
      <c r="I76" s="23">
        <f t="shared" si="11"/>
        <v>759.79999999999927</v>
      </c>
      <c r="J76" s="17" t="str">
        <f t="shared" si="10"/>
        <v>NOT DUE</v>
      </c>
      <c r="K76" s="31" t="s">
        <v>621</v>
      </c>
      <c r="L76" s="20" t="s">
        <v>5167</v>
      </c>
      <c r="M76" s="317"/>
    </row>
    <row r="77" spans="1:13" ht="36" customHeight="1">
      <c r="A77" s="17" t="s">
        <v>1489</v>
      </c>
      <c r="B77" s="31" t="s">
        <v>258</v>
      </c>
      <c r="C77" s="31" t="s">
        <v>698</v>
      </c>
      <c r="D77" s="21">
        <v>6000</v>
      </c>
      <c r="E77" s="13">
        <v>41662</v>
      </c>
      <c r="F77" s="13">
        <v>44173</v>
      </c>
      <c r="G77" s="27">
        <v>25000</v>
      </c>
      <c r="H77" s="22">
        <f>IF(I77&lt;=6000,$F$5+(I77/24),"error")</f>
        <v>44592.824999999997</v>
      </c>
      <c r="I77" s="23">
        <f t="shared" si="11"/>
        <v>379.79999999999927</v>
      </c>
      <c r="J77" s="17" t="str">
        <f t="shared" si="10"/>
        <v>NOT DUE</v>
      </c>
      <c r="K77" s="31" t="s">
        <v>708</v>
      </c>
      <c r="L77" s="20" t="s">
        <v>5167</v>
      </c>
    </row>
    <row r="78" spans="1:13" ht="36" customHeight="1">
      <c r="A78" s="17" t="s">
        <v>1490</v>
      </c>
      <c r="B78" s="31" t="s">
        <v>258</v>
      </c>
      <c r="C78" s="31" t="s">
        <v>699</v>
      </c>
      <c r="D78" s="21">
        <v>12000</v>
      </c>
      <c r="E78" s="13">
        <v>41662</v>
      </c>
      <c r="F78" s="13">
        <v>44173</v>
      </c>
      <c r="G78" s="27">
        <v>25000</v>
      </c>
      <c r="H78" s="22">
        <f>IF(I78&lt;=12000,$F$5+(I78/24),"error")</f>
        <v>44842.824999999997</v>
      </c>
      <c r="I78" s="23">
        <f t="shared" si="11"/>
        <v>6379.7999999999993</v>
      </c>
      <c r="J78" s="17" t="str">
        <f t="shared" si="10"/>
        <v>NOT DUE</v>
      </c>
      <c r="K78" s="31" t="s">
        <v>709</v>
      </c>
      <c r="L78" s="20" t="s">
        <v>5167</v>
      </c>
    </row>
    <row r="79" spans="1:13" ht="36" customHeight="1">
      <c r="A79" s="17" t="s">
        <v>1491</v>
      </c>
      <c r="B79" s="31" t="s">
        <v>258</v>
      </c>
      <c r="C79" s="31" t="s">
        <v>699</v>
      </c>
      <c r="D79" s="21">
        <v>24000</v>
      </c>
      <c r="E79" s="13">
        <v>41662</v>
      </c>
      <c r="F79" s="13">
        <v>44173</v>
      </c>
      <c r="G79" s="27">
        <v>25000</v>
      </c>
      <c r="H79" s="22">
        <f>IF(I79&lt;=24000,$F$5+(I79/24),"error")</f>
        <v>45342.824999999997</v>
      </c>
      <c r="I79" s="23">
        <f t="shared" si="11"/>
        <v>18379.8</v>
      </c>
      <c r="J79" s="17" t="str">
        <f t="shared" si="10"/>
        <v>NOT DUE</v>
      </c>
      <c r="K79" s="31" t="s">
        <v>710</v>
      </c>
      <c r="L79" s="20" t="s">
        <v>5167</v>
      </c>
    </row>
    <row r="80" spans="1:13" ht="36" customHeight="1">
      <c r="A80" s="17" t="s">
        <v>1492</v>
      </c>
      <c r="B80" s="31" t="s">
        <v>258</v>
      </c>
      <c r="C80" s="31" t="s">
        <v>700</v>
      </c>
      <c r="D80" s="21">
        <v>12000</v>
      </c>
      <c r="E80" s="13">
        <v>41662</v>
      </c>
      <c r="F80" s="13">
        <v>44173</v>
      </c>
      <c r="G80" s="27">
        <v>25000</v>
      </c>
      <c r="H80" s="22">
        <f t="shared" ref="H80:H81" si="12">IF(I80&lt;=12000,$F$5+(I80/24),"error")</f>
        <v>44842.824999999997</v>
      </c>
      <c r="I80" s="23">
        <f t="shared" si="11"/>
        <v>6379.7999999999993</v>
      </c>
      <c r="J80" s="17" t="str">
        <f t="shared" si="10"/>
        <v>NOT DUE</v>
      </c>
      <c r="K80" s="31" t="s">
        <v>709</v>
      </c>
      <c r="L80" s="20" t="s">
        <v>5167</v>
      </c>
    </row>
    <row r="81" spans="1:13" ht="36" customHeight="1">
      <c r="A81" s="17" t="s">
        <v>1493</v>
      </c>
      <c r="B81" s="31" t="s">
        <v>258</v>
      </c>
      <c r="C81" s="31" t="s">
        <v>701</v>
      </c>
      <c r="D81" s="21">
        <v>12000</v>
      </c>
      <c r="E81" s="13">
        <v>41662</v>
      </c>
      <c r="F81" s="13">
        <v>44173</v>
      </c>
      <c r="G81" s="27">
        <v>25000</v>
      </c>
      <c r="H81" s="22">
        <f t="shared" si="12"/>
        <v>44842.824999999997</v>
      </c>
      <c r="I81" s="23">
        <f t="shared" si="11"/>
        <v>6379.7999999999993</v>
      </c>
      <c r="J81" s="17" t="str">
        <f t="shared" si="10"/>
        <v>NOT DUE</v>
      </c>
      <c r="K81" s="31" t="s">
        <v>708</v>
      </c>
      <c r="L81" s="20" t="s">
        <v>5167</v>
      </c>
    </row>
    <row r="82" spans="1:13" ht="36" customHeight="1">
      <c r="A82" s="17" t="s">
        <v>1494</v>
      </c>
      <c r="B82" s="31" t="s">
        <v>258</v>
      </c>
      <c r="C82" s="31" t="s">
        <v>701</v>
      </c>
      <c r="D82" s="21">
        <v>24000</v>
      </c>
      <c r="E82" s="13">
        <v>41662</v>
      </c>
      <c r="F82" s="13">
        <v>44173</v>
      </c>
      <c r="G82" s="27">
        <v>25000</v>
      </c>
      <c r="H82" s="22">
        <f>IF(I82&lt;=24000,$F$5+(I82/24),"error")</f>
        <v>45342.824999999997</v>
      </c>
      <c r="I82" s="23">
        <f t="shared" si="11"/>
        <v>18379.8</v>
      </c>
      <c r="J82" s="17" t="str">
        <f t="shared" si="10"/>
        <v>NOT DUE</v>
      </c>
      <c r="K82" s="31" t="s">
        <v>711</v>
      </c>
      <c r="L82" s="20" t="s">
        <v>5167</v>
      </c>
    </row>
    <row r="83" spans="1:13" ht="36" customHeight="1">
      <c r="A83" s="17" t="s">
        <v>1495</v>
      </c>
      <c r="B83" s="31" t="s">
        <v>259</v>
      </c>
      <c r="C83" s="31" t="s">
        <v>707</v>
      </c>
      <c r="D83" s="21">
        <v>2000</v>
      </c>
      <c r="E83" s="13">
        <v>41662</v>
      </c>
      <c r="F83" s="13">
        <v>44494</v>
      </c>
      <c r="G83" s="27">
        <v>29380</v>
      </c>
      <c r="H83" s="22">
        <f>IF(I83&lt;=2000,$F$5+(I83/24),"error")</f>
        <v>44608.658333333333</v>
      </c>
      <c r="I83" s="238">
        <f t="shared" si="11"/>
        <v>759.79999999999927</v>
      </c>
      <c r="J83" s="17" t="str">
        <f t="shared" si="10"/>
        <v>NOT DUE</v>
      </c>
      <c r="K83" s="31" t="s">
        <v>621</v>
      </c>
      <c r="L83" s="20" t="s">
        <v>5167</v>
      </c>
      <c r="M83" s="317"/>
    </row>
    <row r="84" spans="1:13" ht="36" customHeight="1">
      <c r="A84" s="17" t="s">
        <v>1496</v>
      </c>
      <c r="B84" s="31" t="s">
        <v>259</v>
      </c>
      <c r="C84" s="31" t="s">
        <v>698</v>
      </c>
      <c r="D84" s="21">
        <v>6000</v>
      </c>
      <c r="E84" s="13">
        <v>41662</v>
      </c>
      <c r="F84" s="13">
        <v>44173</v>
      </c>
      <c r="G84" s="27">
        <v>25000</v>
      </c>
      <c r="H84" s="22">
        <f>IF(I84&lt;=6000,$F$5+(I84/24),"error")</f>
        <v>44592.824999999997</v>
      </c>
      <c r="I84" s="23">
        <f t="shared" si="11"/>
        <v>379.79999999999927</v>
      </c>
      <c r="J84" s="17" t="str">
        <f t="shared" si="10"/>
        <v>NOT DUE</v>
      </c>
      <c r="K84" s="31" t="s">
        <v>708</v>
      </c>
      <c r="L84" s="20" t="s">
        <v>5167</v>
      </c>
    </row>
    <row r="85" spans="1:13" ht="36" customHeight="1">
      <c r="A85" s="17" t="s">
        <v>1497</v>
      </c>
      <c r="B85" s="31" t="s">
        <v>259</v>
      </c>
      <c r="C85" s="31" t="s">
        <v>699</v>
      </c>
      <c r="D85" s="21">
        <v>12000</v>
      </c>
      <c r="E85" s="13">
        <v>41662</v>
      </c>
      <c r="F85" s="13">
        <v>44173</v>
      </c>
      <c r="G85" s="27">
        <v>25000</v>
      </c>
      <c r="H85" s="22">
        <f>IF(I85&lt;=12000,$F$5+(I85/24),"error")</f>
        <v>44842.824999999997</v>
      </c>
      <c r="I85" s="23">
        <f t="shared" si="11"/>
        <v>6379.7999999999993</v>
      </c>
      <c r="J85" s="17" t="str">
        <f t="shared" si="10"/>
        <v>NOT DUE</v>
      </c>
      <c r="K85" s="31" t="s">
        <v>709</v>
      </c>
      <c r="L85" s="20" t="s">
        <v>5167</v>
      </c>
    </row>
    <row r="86" spans="1:13" ht="36" customHeight="1">
      <c r="A86" s="17" t="s">
        <v>1498</v>
      </c>
      <c r="B86" s="31" t="s">
        <v>259</v>
      </c>
      <c r="C86" s="31" t="s">
        <v>699</v>
      </c>
      <c r="D86" s="21">
        <v>24000</v>
      </c>
      <c r="E86" s="13">
        <v>41662</v>
      </c>
      <c r="F86" s="13">
        <v>44173</v>
      </c>
      <c r="G86" s="27">
        <v>25000</v>
      </c>
      <c r="H86" s="22">
        <f>IF(I86&lt;=24000,$F$5+(I86/24),"error")</f>
        <v>45342.824999999997</v>
      </c>
      <c r="I86" s="23">
        <f t="shared" si="11"/>
        <v>18379.8</v>
      </c>
      <c r="J86" s="17" t="str">
        <f t="shared" si="10"/>
        <v>NOT DUE</v>
      </c>
      <c r="K86" s="31" t="s">
        <v>710</v>
      </c>
      <c r="L86" s="20" t="s">
        <v>5167</v>
      </c>
    </row>
    <row r="87" spans="1:13" ht="36" customHeight="1">
      <c r="A87" s="17" t="s">
        <v>1499</v>
      </c>
      <c r="B87" s="31" t="s">
        <v>259</v>
      </c>
      <c r="C87" s="31" t="s">
        <v>700</v>
      </c>
      <c r="D87" s="21">
        <v>12000</v>
      </c>
      <c r="E87" s="13">
        <v>41662</v>
      </c>
      <c r="F87" s="13">
        <v>44173</v>
      </c>
      <c r="G87" s="27">
        <v>25000</v>
      </c>
      <c r="H87" s="22">
        <f t="shared" ref="H87:H88" si="13">IF(I87&lt;=12000,$F$5+(I87/24),"error")</f>
        <v>44842.824999999997</v>
      </c>
      <c r="I87" s="23">
        <f t="shared" si="11"/>
        <v>6379.7999999999993</v>
      </c>
      <c r="J87" s="17" t="str">
        <f t="shared" si="10"/>
        <v>NOT DUE</v>
      </c>
      <c r="K87" s="31" t="s">
        <v>709</v>
      </c>
      <c r="L87" s="20" t="s">
        <v>5167</v>
      </c>
    </row>
    <row r="88" spans="1:13" ht="36" customHeight="1">
      <c r="A88" s="17" t="s">
        <v>1500</v>
      </c>
      <c r="B88" s="31" t="s">
        <v>259</v>
      </c>
      <c r="C88" s="31" t="s">
        <v>701</v>
      </c>
      <c r="D88" s="21">
        <v>12000</v>
      </c>
      <c r="E88" s="13">
        <v>41662</v>
      </c>
      <c r="F88" s="13">
        <v>44173</v>
      </c>
      <c r="G88" s="27">
        <v>25000</v>
      </c>
      <c r="H88" s="22">
        <f t="shared" si="13"/>
        <v>44842.824999999997</v>
      </c>
      <c r="I88" s="23">
        <f t="shared" si="11"/>
        <v>6379.7999999999993</v>
      </c>
      <c r="J88" s="17" t="str">
        <f t="shared" si="10"/>
        <v>NOT DUE</v>
      </c>
      <c r="K88" s="31" t="s">
        <v>708</v>
      </c>
      <c r="L88" s="20" t="s">
        <v>5167</v>
      </c>
    </row>
    <row r="89" spans="1:13" ht="36" customHeight="1">
      <c r="A89" s="17" t="s">
        <v>1501</v>
      </c>
      <c r="B89" s="31" t="s">
        <v>259</v>
      </c>
      <c r="C89" s="31" t="s">
        <v>701</v>
      </c>
      <c r="D89" s="21">
        <v>24000</v>
      </c>
      <c r="E89" s="13">
        <v>41662</v>
      </c>
      <c r="F89" s="13">
        <v>44173</v>
      </c>
      <c r="G89" s="27">
        <v>25000</v>
      </c>
      <c r="H89" s="22">
        <f>IF(I89&lt;=24000,$F$5+(I89/24),"error")</f>
        <v>45342.824999999997</v>
      </c>
      <c r="I89" s="23">
        <f t="shared" si="11"/>
        <v>18379.8</v>
      </c>
      <c r="J89" s="17" t="str">
        <f t="shared" si="10"/>
        <v>NOT DUE</v>
      </c>
      <c r="K89" s="31" t="s">
        <v>711</v>
      </c>
      <c r="L89" s="20" t="s">
        <v>5167</v>
      </c>
    </row>
    <row r="90" spans="1:13" ht="36" customHeight="1">
      <c r="A90" s="17" t="s">
        <v>1502</v>
      </c>
      <c r="B90" s="31" t="s">
        <v>260</v>
      </c>
      <c r="C90" s="31" t="s">
        <v>707</v>
      </c>
      <c r="D90" s="21">
        <v>2000</v>
      </c>
      <c r="E90" s="13">
        <v>41662</v>
      </c>
      <c r="F90" s="13">
        <v>44494</v>
      </c>
      <c r="G90" s="27">
        <v>29380</v>
      </c>
      <c r="H90" s="22">
        <f>IF(I90&lt;=2000,$F$5+(I90/24),"error")</f>
        <v>44608.658333333333</v>
      </c>
      <c r="I90" s="238">
        <f t="shared" si="11"/>
        <v>759.79999999999927</v>
      </c>
      <c r="J90" s="17" t="str">
        <f t="shared" si="10"/>
        <v>NOT DUE</v>
      </c>
      <c r="K90" s="31" t="s">
        <v>621</v>
      </c>
      <c r="L90" s="20" t="s">
        <v>5167</v>
      </c>
      <c r="M90" s="317"/>
    </row>
    <row r="91" spans="1:13" ht="36" customHeight="1">
      <c r="A91" s="17" t="s">
        <v>1503</v>
      </c>
      <c r="B91" s="31" t="s">
        <v>260</v>
      </c>
      <c r="C91" s="31" t="s">
        <v>698</v>
      </c>
      <c r="D91" s="21">
        <v>6000</v>
      </c>
      <c r="E91" s="13">
        <v>41662</v>
      </c>
      <c r="F91" s="13">
        <v>44173</v>
      </c>
      <c r="G91" s="27">
        <v>25000</v>
      </c>
      <c r="H91" s="22">
        <f>IF(I91&lt;=6000,$F$5+(I91/24),"error")</f>
        <v>44592.824999999997</v>
      </c>
      <c r="I91" s="23">
        <f t="shared" si="11"/>
        <v>379.79999999999927</v>
      </c>
      <c r="J91" s="17" t="str">
        <f t="shared" si="10"/>
        <v>NOT DUE</v>
      </c>
      <c r="K91" s="31" t="s">
        <v>708</v>
      </c>
      <c r="L91" s="20" t="s">
        <v>5167</v>
      </c>
    </row>
    <row r="92" spans="1:13" ht="36" customHeight="1">
      <c r="A92" s="17" t="s">
        <v>1504</v>
      </c>
      <c r="B92" s="31" t="s">
        <v>260</v>
      </c>
      <c r="C92" s="31" t="s">
        <v>699</v>
      </c>
      <c r="D92" s="21">
        <v>12000</v>
      </c>
      <c r="E92" s="13">
        <v>41662</v>
      </c>
      <c r="F92" s="13">
        <v>44173</v>
      </c>
      <c r="G92" s="27">
        <v>25000</v>
      </c>
      <c r="H92" s="22">
        <f>IF(I92&lt;=12000,$F$5+(I92/24),"error")</f>
        <v>44842.824999999997</v>
      </c>
      <c r="I92" s="23">
        <f t="shared" si="11"/>
        <v>6379.7999999999993</v>
      </c>
      <c r="J92" s="17" t="str">
        <f t="shared" si="10"/>
        <v>NOT DUE</v>
      </c>
      <c r="K92" s="31" t="s">
        <v>709</v>
      </c>
      <c r="L92" s="20" t="s">
        <v>5167</v>
      </c>
    </row>
    <row r="93" spans="1:13" ht="36" customHeight="1">
      <c r="A93" s="17" t="s">
        <v>1505</v>
      </c>
      <c r="B93" s="31" t="s">
        <v>260</v>
      </c>
      <c r="C93" s="31" t="s">
        <v>699</v>
      </c>
      <c r="D93" s="21">
        <v>24000</v>
      </c>
      <c r="E93" s="13">
        <v>41662</v>
      </c>
      <c r="F93" s="13">
        <v>44173</v>
      </c>
      <c r="G93" s="27">
        <v>25000</v>
      </c>
      <c r="H93" s="22">
        <f>IF(I93&lt;=24000,$F$5+(I93/24),"error")</f>
        <v>45342.824999999997</v>
      </c>
      <c r="I93" s="23">
        <f t="shared" si="11"/>
        <v>18379.8</v>
      </c>
      <c r="J93" s="17" t="str">
        <f t="shared" si="10"/>
        <v>NOT DUE</v>
      </c>
      <c r="K93" s="31" t="s">
        <v>710</v>
      </c>
      <c r="L93" s="20" t="s">
        <v>5167</v>
      </c>
    </row>
    <row r="94" spans="1:13" ht="36" customHeight="1">
      <c r="A94" s="17" t="s">
        <v>1506</v>
      </c>
      <c r="B94" s="31" t="s">
        <v>260</v>
      </c>
      <c r="C94" s="31" t="s">
        <v>700</v>
      </c>
      <c r="D94" s="21">
        <v>12000</v>
      </c>
      <c r="E94" s="13">
        <v>41662</v>
      </c>
      <c r="F94" s="13">
        <v>44173</v>
      </c>
      <c r="G94" s="27">
        <v>25000</v>
      </c>
      <c r="H94" s="22">
        <f t="shared" ref="H94:H95" si="14">IF(I94&lt;=12000,$F$5+(I94/24),"error")</f>
        <v>44842.824999999997</v>
      </c>
      <c r="I94" s="23">
        <f t="shared" si="11"/>
        <v>6379.7999999999993</v>
      </c>
      <c r="J94" s="17" t="str">
        <f t="shared" si="10"/>
        <v>NOT DUE</v>
      </c>
      <c r="K94" s="31" t="s">
        <v>709</v>
      </c>
      <c r="L94" s="20" t="s">
        <v>5167</v>
      </c>
    </row>
    <row r="95" spans="1:13" ht="36" customHeight="1">
      <c r="A95" s="17" t="s">
        <v>1507</v>
      </c>
      <c r="B95" s="31" t="s">
        <v>260</v>
      </c>
      <c r="C95" s="31" t="s">
        <v>701</v>
      </c>
      <c r="D95" s="21">
        <v>12000</v>
      </c>
      <c r="E95" s="13">
        <v>41662</v>
      </c>
      <c r="F95" s="13">
        <v>44173</v>
      </c>
      <c r="G95" s="27">
        <v>25000</v>
      </c>
      <c r="H95" s="22">
        <f t="shared" si="14"/>
        <v>44842.824999999997</v>
      </c>
      <c r="I95" s="23">
        <f t="shared" si="11"/>
        <v>6379.7999999999993</v>
      </c>
      <c r="J95" s="17" t="str">
        <f t="shared" si="10"/>
        <v>NOT DUE</v>
      </c>
      <c r="K95" s="31" t="s">
        <v>708</v>
      </c>
      <c r="L95" s="20" t="s">
        <v>5167</v>
      </c>
    </row>
    <row r="96" spans="1:13" ht="36" customHeight="1">
      <c r="A96" s="17" t="s">
        <v>1508</v>
      </c>
      <c r="B96" s="31" t="s">
        <v>260</v>
      </c>
      <c r="C96" s="31" t="s">
        <v>701</v>
      </c>
      <c r="D96" s="21">
        <v>24000</v>
      </c>
      <c r="E96" s="13">
        <v>41662</v>
      </c>
      <c r="F96" s="13">
        <v>44173</v>
      </c>
      <c r="G96" s="27">
        <v>25000</v>
      </c>
      <c r="H96" s="22">
        <f>IF(I96&lt;=24000,$F$5+(I96/24),"error")</f>
        <v>45342.824999999997</v>
      </c>
      <c r="I96" s="23">
        <f t="shared" si="11"/>
        <v>18379.8</v>
      </c>
      <c r="J96" s="17" t="str">
        <f t="shared" si="10"/>
        <v>NOT DUE</v>
      </c>
      <c r="K96" s="31" t="s">
        <v>711</v>
      </c>
      <c r="L96" s="20" t="s">
        <v>5167</v>
      </c>
    </row>
    <row r="97" spans="1:13" ht="36" customHeight="1">
      <c r="A97" s="17" t="s">
        <v>1509</v>
      </c>
      <c r="B97" s="31" t="s">
        <v>261</v>
      </c>
      <c r="C97" s="31" t="s">
        <v>707</v>
      </c>
      <c r="D97" s="21">
        <v>2000</v>
      </c>
      <c r="E97" s="13">
        <v>41662</v>
      </c>
      <c r="F97" s="13">
        <v>44494</v>
      </c>
      <c r="G97" s="27">
        <v>29380</v>
      </c>
      <c r="H97" s="22">
        <f>IF(I97&lt;=2000,$F$5+(I97/24),"error")</f>
        <v>44608.658333333333</v>
      </c>
      <c r="I97" s="238">
        <f t="shared" si="11"/>
        <v>759.79999999999927</v>
      </c>
      <c r="J97" s="17" t="str">
        <f t="shared" si="10"/>
        <v>NOT DUE</v>
      </c>
      <c r="K97" s="31" t="s">
        <v>621</v>
      </c>
      <c r="L97" s="20" t="s">
        <v>5167</v>
      </c>
      <c r="M97" s="317"/>
    </row>
    <row r="98" spans="1:13" ht="36" customHeight="1">
      <c r="A98" s="17" t="s">
        <v>1510</v>
      </c>
      <c r="B98" s="31" t="s">
        <v>261</v>
      </c>
      <c r="C98" s="31" t="s">
        <v>698</v>
      </c>
      <c r="D98" s="21">
        <v>6000</v>
      </c>
      <c r="E98" s="13">
        <v>41662</v>
      </c>
      <c r="F98" s="13">
        <v>44173</v>
      </c>
      <c r="G98" s="27">
        <v>25000</v>
      </c>
      <c r="H98" s="22">
        <f>IF(I98&lt;=6000,$F$5+(I98/24),"error")</f>
        <v>44592.824999999997</v>
      </c>
      <c r="I98" s="23">
        <f t="shared" si="11"/>
        <v>379.79999999999927</v>
      </c>
      <c r="J98" s="17" t="str">
        <f t="shared" si="10"/>
        <v>NOT DUE</v>
      </c>
      <c r="K98" s="31" t="s">
        <v>708</v>
      </c>
      <c r="L98" s="20" t="s">
        <v>5167</v>
      </c>
    </row>
    <row r="99" spans="1:13" ht="36" customHeight="1">
      <c r="A99" s="17" t="s">
        <v>1511</v>
      </c>
      <c r="B99" s="31" t="s">
        <v>261</v>
      </c>
      <c r="C99" s="31" t="s">
        <v>699</v>
      </c>
      <c r="D99" s="21">
        <v>12000</v>
      </c>
      <c r="E99" s="13">
        <v>41662</v>
      </c>
      <c r="F99" s="13">
        <v>44173</v>
      </c>
      <c r="G99" s="27">
        <v>25000</v>
      </c>
      <c r="H99" s="22">
        <f>IF(I99&lt;=12000,$F$5+(I99/24),"error")</f>
        <v>44842.824999999997</v>
      </c>
      <c r="I99" s="23">
        <f t="shared" si="11"/>
        <v>6379.7999999999993</v>
      </c>
      <c r="J99" s="17" t="str">
        <f t="shared" si="10"/>
        <v>NOT DUE</v>
      </c>
      <c r="K99" s="31" t="s">
        <v>709</v>
      </c>
      <c r="L99" s="20" t="s">
        <v>5167</v>
      </c>
    </row>
    <row r="100" spans="1:13" ht="36" customHeight="1">
      <c r="A100" s="17" t="s">
        <v>1512</v>
      </c>
      <c r="B100" s="31" t="s">
        <v>261</v>
      </c>
      <c r="C100" s="31" t="s">
        <v>699</v>
      </c>
      <c r="D100" s="21">
        <v>24000</v>
      </c>
      <c r="E100" s="13">
        <v>41662</v>
      </c>
      <c r="F100" s="13">
        <v>44173</v>
      </c>
      <c r="G100" s="27">
        <v>25000</v>
      </c>
      <c r="H100" s="22">
        <f>IF(I100&lt;=24000,$F$5+(I100/24),"error")</f>
        <v>45342.824999999997</v>
      </c>
      <c r="I100" s="23">
        <f t="shared" si="11"/>
        <v>18379.8</v>
      </c>
      <c r="J100" s="17" t="str">
        <f t="shared" si="10"/>
        <v>NOT DUE</v>
      </c>
      <c r="K100" s="31" t="s">
        <v>710</v>
      </c>
      <c r="L100" s="20" t="s">
        <v>5167</v>
      </c>
    </row>
    <row r="101" spans="1:13" ht="36" customHeight="1">
      <c r="A101" s="17" t="s">
        <v>1513</v>
      </c>
      <c r="B101" s="31" t="s">
        <v>261</v>
      </c>
      <c r="C101" s="31" t="s">
        <v>700</v>
      </c>
      <c r="D101" s="21">
        <v>12000</v>
      </c>
      <c r="E101" s="13">
        <v>41662</v>
      </c>
      <c r="F101" s="13">
        <v>44173</v>
      </c>
      <c r="G101" s="27">
        <v>25000</v>
      </c>
      <c r="H101" s="22">
        <f t="shared" ref="H101:H102" si="15">IF(I101&lt;=12000,$F$5+(I101/24),"error")</f>
        <v>44842.824999999997</v>
      </c>
      <c r="I101" s="23">
        <f t="shared" si="11"/>
        <v>6379.7999999999993</v>
      </c>
      <c r="J101" s="17" t="str">
        <f t="shared" si="10"/>
        <v>NOT DUE</v>
      </c>
      <c r="K101" s="31" t="s">
        <v>709</v>
      </c>
      <c r="L101" s="20" t="s">
        <v>5167</v>
      </c>
    </row>
    <row r="102" spans="1:13" ht="36" customHeight="1">
      <c r="A102" s="17" t="s">
        <v>1514</v>
      </c>
      <c r="B102" s="31" t="s">
        <v>261</v>
      </c>
      <c r="C102" s="31" t="s">
        <v>701</v>
      </c>
      <c r="D102" s="21">
        <v>12000</v>
      </c>
      <c r="E102" s="13">
        <v>41662</v>
      </c>
      <c r="F102" s="13">
        <v>44173</v>
      </c>
      <c r="G102" s="27">
        <v>25000</v>
      </c>
      <c r="H102" s="22">
        <f t="shared" si="15"/>
        <v>44842.824999999997</v>
      </c>
      <c r="I102" s="23">
        <f t="shared" si="11"/>
        <v>6379.7999999999993</v>
      </c>
      <c r="J102" s="17" t="str">
        <f t="shared" si="10"/>
        <v>NOT DUE</v>
      </c>
      <c r="K102" s="31" t="s">
        <v>708</v>
      </c>
      <c r="L102" s="20" t="s">
        <v>5167</v>
      </c>
    </row>
    <row r="103" spans="1:13" ht="36" customHeight="1">
      <c r="A103" s="17" t="s">
        <v>1515</v>
      </c>
      <c r="B103" s="31" t="s">
        <v>261</v>
      </c>
      <c r="C103" s="31" t="s">
        <v>701</v>
      </c>
      <c r="D103" s="21">
        <v>24000</v>
      </c>
      <c r="E103" s="13">
        <v>41662</v>
      </c>
      <c r="F103" s="13">
        <v>44173</v>
      </c>
      <c r="G103" s="27">
        <v>25000</v>
      </c>
      <c r="H103" s="22">
        <f>IF(I103&lt;=24000,$F$5+(I103/24),"error")</f>
        <v>45342.824999999997</v>
      </c>
      <c r="I103" s="23">
        <f t="shared" si="11"/>
        <v>18379.8</v>
      </c>
      <c r="J103" s="17" t="str">
        <f t="shared" si="10"/>
        <v>NOT DUE</v>
      </c>
      <c r="K103" s="31" t="s">
        <v>711</v>
      </c>
      <c r="L103" s="20" t="s">
        <v>5167</v>
      </c>
    </row>
    <row r="104" spans="1:13" ht="36" customHeight="1">
      <c r="A104" s="17" t="s">
        <v>1516</v>
      </c>
      <c r="B104" s="31" t="s">
        <v>262</v>
      </c>
      <c r="C104" s="31" t="s">
        <v>707</v>
      </c>
      <c r="D104" s="21">
        <v>2000</v>
      </c>
      <c r="E104" s="13">
        <v>41662</v>
      </c>
      <c r="F104" s="13">
        <v>44494</v>
      </c>
      <c r="G104" s="27">
        <v>29380</v>
      </c>
      <c r="H104" s="22">
        <f>IF(I104&lt;=2000,$F$5+(I104/24),"error")</f>
        <v>44608.658333333333</v>
      </c>
      <c r="I104" s="238">
        <f t="shared" si="11"/>
        <v>759.79999999999927</v>
      </c>
      <c r="J104" s="17" t="str">
        <f t="shared" si="10"/>
        <v>NOT DUE</v>
      </c>
      <c r="K104" s="31" t="s">
        <v>621</v>
      </c>
      <c r="L104" s="20" t="s">
        <v>5167</v>
      </c>
      <c r="M104" s="317"/>
    </row>
    <row r="105" spans="1:13" ht="36" customHeight="1">
      <c r="A105" s="17" t="s">
        <v>1517</v>
      </c>
      <c r="B105" s="31" t="s">
        <v>262</v>
      </c>
      <c r="C105" s="31" t="s">
        <v>698</v>
      </c>
      <c r="D105" s="21">
        <v>6000</v>
      </c>
      <c r="E105" s="13">
        <v>41662</v>
      </c>
      <c r="F105" s="13">
        <v>44173</v>
      </c>
      <c r="G105" s="27">
        <v>25000</v>
      </c>
      <c r="H105" s="22">
        <f>IF(I105&lt;=6000,$F$5+(I105/24),"error")</f>
        <v>44592.824999999997</v>
      </c>
      <c r="I105" s="23">
        <f t="shared" si="11"/>
        <v>379.79999999999927</v>
      </c>
      <c r="J105" s="17" t="str">
        <f t="shared" si="10"/>
        <v>NOT DUE</v>
      </c>
      <c r="K105" s="31" t="s">
        <v>708</v>
      </c>
      <c r="L105" s="20" t="s">
        <v>5167</v>
      </c>
    </row>
    <row r="106" spans="1:13" ht="36" customHeight="1">
      <c r="A106" s="17" t="s">
        <v>1518</v>
      </c>
      <c r="B106" s="31" t="s">
        <v>262</v>
      </c>
      <c r="C106" s="31" t="s">
        <v>699</v>
      </c>
      <c r="D106" s="21">
        <v>12000</v>
      </c>
      <c r="E106" s="13">
        <v>41662</v>
      </c>
      <c r="F106" s="13">
        <v>44173</v>
      </c>
      <c r="G106" s="27">
        <v>25000</v>
      </c>
      <c r="H106" s="22">
        <f>IF(I106&lt;=12000,$F$5+(I106/24),"error")</f>
        <v>44842.824999999997</v>
      </c>
      <c r="I106" s="23">
        <f t="shared" si="11"/>
        <v>6379.7999999999993</v>
      </c>
      <c r="J106" s="17" t="str">
        <f t="shared" si="10"/>
        <v>NOT DUE</v>
      </c>
      <c r="K106" s="31" t="s">
        <v>709</v>
      </c>
      <c r="L106" s="20" t="s">
        <v>5167</v>
      </c>
    </row>
    <row r="107" spans="1:13" ht="36" customHeight="1">
      <c r="A107" s="17" t="s">
        <v>1519</v>
      </c>
      <c r="B107" s="31" t="s">
        <v>262</v>
      </c>
      <c r="C107" s="31" t="s">
        <v>699</v>
      </c>
      <c r="D107" s="21">
        <v>24000</v>
      </c>
      <c r="E107" s="13">
        <v>41662</v>
      </c>
      <c r="F107" s="13">
        <v>44173</v>
      </c>
      <c r="G107" s="27">
        <v>25000</v>
      </c>
      <c r="H107" s="22">
        <f>IF(I107&lt;=24000,$F$5+(I107/24),"error")</f>
        <v>45342.824999999997</v>
      </c>
      <c r="I107" s="23">
        <f t="shared" si="11"/>
        <v>18379.8</v>
      </c>
      <c r="J107" s="17" t="str">
        <f t="shared" si="10"/>
        <v>NOT DUE</v>
      </c>
      <c r="K107" s="31" t="s">
        <v>710</v>
      </c>
      <c r="L107" s="20" t="s">
        <v>5167</v>
      </c>
    </row>
    <row r="108" spans="1:13" ht="36" customHeight="1">
      <c r="A108" s="17" t="s">
        <v>1520</v>
      </c>
      <c r="B108" s="31" t="s">
        <v>262</v>
      </c>
      <c r="C108" s="31" t="s">
        <v>700</v>
      </c>
      <c r="D108" s="21">
        <v>12000</v>
      </c>
      <c r="E108" s="13">
        <v>41662</v>
      </c>
      <c r="F108" s="13">
        <v>44173</v>
      </c>
      <c r="G108" s="27">
        <v>25000</v>
      </c>
      <c r="H108" s="22">
        <f t="shared" ref="H108:H109" si="16">IF(I108&lt;=12000,$F$5+(I108/24),"error")</f>
        <v>44842.824999999997</v>
      </c>
      <c r="I108" s="23">
        <f t="shared" si="11"/>
        <v>6379.7999999999993</v>
      </c>
      <c r="J108" s="17" t="str">
        <f t="shared" si="10"/>
        <v>NOT DUE</v>
      </c>
      <c r="K108" s="31" t="s">
        <v>709</v>
      </c>
      <c r="L108" s="20" t="s">
        <v>5167</v>
      </c>
    </row>
    <row r="109" spans="1:13" ht="36" customHeight="1">
      <c r="A109" s="17" t="s">
        <v>1521</v>
      </c>
      <c r="B109" s="31" t="s">
        <v>262</v>
      </c>
      <c r="C109" s="31" t="s">
        <v>701</v>
      </c>
      <c r="D109" s="21">
        <v>12000</v>
      </c>
      <c r="E109" s="13">
        <v>41662</v>
      </c>
      <c r="F109" s="13">
        <v>44173</v>
      </c>
      <c r="G109" s="27">
        <v>25000</v>
      </c>
      <c r="H109" s="22">
        <f t="shared" si="16"/>
        <v>44842.824999999997</v>
      </c>
      <c r="I109" s="23">
        <f t="shared" si="11"/>
        <v>6379.7999999999993</v>
      </c>
      <c r="J109" s="17" t="str">
        <f t="shared" si="10"/>
        <v>NOT DUE</v>
      </c>
      <c r="K109" s="31" t="s">
        <v>708</v>
      </c>
      <c r="L109" s="20" t="s">
        <v>5167</v>
      </c>
    </row>
    <row r="110" spans="1:13" ht="36" customHeight="1">
      <c r="A110" s="17" t="s">
        <v>1522</v>
      </c>
      <c r="B110" s="31" t="s">
        <v>262</v>
      </c>
      <c r="C110" s="31" t="s">
        <v>701</v>
      </c>
      <c r="D110" s="21">
        <v>24000</v>
      </c>
      <c r="E110" s="13">
        <v>41662</v>
      </c>
      <c r="F110" s="13">
        <v>44173</v>
      </c>
      <c r="G110" s="27">
        <v>25000</v>
      </c>
      <c r="H110" s="22">
        <f>IF(I110&lt;=24000,$F$5+(I110/24),"error")</f>
        <v>45342.824999999997</v>
      </c>
      <c r="I110" s="23">
        <f t="shared" si="11"/>
        <v>18379.8</v>
      </c>
      <c r="J110" s="17" t="str">
        <f t="shared" si="10"/>
        <v>NOT DUE</v>
      </c>
      <c r="K110" s="31" t="s">
        <v>711</v>
      </c>
      <c r="L110" s="20" t="s">
        <v>5167</v>
      </c>
    </row>
    <row r="111" spans="1:13" ht="36" customHeight="1">
      <c r="A111" s="17" t="s">
        <v>1523</v>
      </c>
      <c r="B111" s="31" t="s">
        <v>100</v>
      </c>
      <c r="C111" s="31" t="s">
        <v>747</v>
      </c>
      <c r="D111" s="21">
        <v>12000</v>
      </c>
      <c r="E111" s="13">
        <v>41662</v>
      </c>
      <c r="F111" s="13">
        <v>44170</v>
      </c>
      <c r="G111" s="27">
        <v>25000</v>
      </c>
      <c r="H111" s="22">
        <f>IF(I111&lt;=12000,$F$5+(I111/24),"error")</f>
        <v>44842.824999999997</v>
      </c>
      <c r="I111" s="23">
        <f t="shared" si="11"/>
        <v>6379.7999999999993</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44842.824999999997</v>
      </c>
      <c r="I112" s="23">
        <f t="shared" si="11"/>
        <v>6379.7999999999993</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44842.824999999997</v>
      </c>
      <c r="I113" s="23">
        <f t="shared" si="11"/>
        <v>6379.7999999999993</v>
      </c>
      <c r="J113" s="17" t="str">
        <f t="shared" si="10"/>
        <v>NOT DUE</v>
      </c>
      <c r="K113" s="31" t="s">
        <v>710</v>
      </c>
      <c r="L113" s="20" t="s">
        <v>5167</v>
      </c>
    </row>
    <row r="114" spans="1:12" ht="36" customHeight="1">
      <c r="A114" s="17" t="s">
        <v>1526</v>
      </c>
      <c r="B114" s="31" t="s">
        <v>100</v>
      </c>
      <c r="C114" s="31" t="s">
        <v>750</v>
      </c>
      <c r="D114" s="21">
        <v>12000</v>
      </c>
      <c r="E114" s="13">
        <v>41662</v>
      </c>
      <c r="F114" s="13">
        <v>44170</v>
      </c>
      <c r="G114" s="27">
        <v>25000</v>
      </c>
      <c r="H114" s="22">
        <f t="shared" si="17"/>
        <v>44842.824999999997</v>
      </c>
      <c r="I114" s="23">
        <f t="shared" si="11"/>
        <v>6379.7999999999993</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44842.824999999997</v>
      </c>
      <c r="I115" s="23">
        <f t="shared" si="11"/>
        <v>6379.7999999999993</v>
      </c>
      <c r="J115" s="17" t="str">
        <f t="shared" si="10"/>
        <v>NOT DUE</v>
      </c>
      <c r="K115" s="31" t="s">
        <v>709</v>
      </c>
      <c r="L115" s="20" t="s">
        <v>5168</v>
      </c>
    </row>
    <row r="116" spans="1:12" ht="36" customHeight="1">
      <c r="A116" s="17" t="s">
        <v>1528</v>
      </c>
      <c r="B116" s="31" t="s">
        <v>101</v>
      </c>
      <c r="C116" s="31" t="s">
        <v>747</v>
      </c>
      <c r="D116" s="21">
        <v>12000</v>
      </c>
      <c r="E116" s="13">
        <v>41662</v>
      </c>
      <c r="F116" s="13">
        <v>44170</v>
      </c>
      <c r="G116" s="27">
        <v>25000</v>
      </c>
      <c r="H116" s="22">
        <f>IF(I116&lt;=12000,$F$5+(I116/24),"error")</f>
        <v>44842.824999999997</v>
      </c>
      <c r="I116" s="23">
        <f t="shared" si="11"/>
        <v>6379.7999999999993</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44842.824999999997</v>
      </c>
      <c r="I117" s="23">
        <f t="shared" si="11"/>
        <v>6379.7999999999993</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44842.824999999997</v>
      </c>
      <c r="I118" s="23">
        <f t="shared" si="11"/>
        <v>6379.7999999999993</v>
      </c>
      <c r="J118" s="17" t="str">
        <f t="shared" si="10"/>
        <v>NOT DUE</v>
      </c>
      <c r="K118" s="31" t="s">
        <v>710</v>
      </c>
      <c r="L118" s="20" t="s">
        <v>5167</v>
      </c>
    </row>
    <row r="119" spans="1:12" ht="36" customHeight="1">
      <c r="A119" s="17" t="s">
        <v>1531</v>
      </c>
      <c r="B119" s="31" t="s">
        <v>101</v>
      </c>
      <c r="C119" s="31" t="s">
        <v>750</v>
      </c>
      <c r="D119" s="21">
        <v>12000</v>
      </c>
      <c r="E119" s="13">
        <v>41662</v>
      </c>
      <c r="F119" s="13">
        <v>44170</v>
      </c>
      <c r="G119" s="27">
        <v>25000</v>
      </c>
      <c r="H119" s="22">
        <f t="shared" si="17"/>
        <v>44842.824999999997</v>
      </c>
      <c r="I119" s="23">
        <f t="shared" si="11"/>
        <v>6379.7999999999993</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44842.824999999997</v>
      </c>
      <c r="I120" s="23">
        <f t="shared" si="11"/>
        <v>6379.7999999999993</v>
      </c>
      <c r="J120" s="17" t="str">
        <f t="shared" si="10"/>
        <v>NOT DUE</v>
      </c>
      <c r="K120" s="31" t="s">
        <v>709</v>
      </c>
      <c r="L120" s="20" t="s">
        <v>5168</v>
      </c>
    </row>
    <row r="121" spans="1:12" ht="36" customHeight="1">
      <c r="A121" s="17" t="s">
        <v>1533</v>
      </c>
      <c r="B121" s="31" t="s">
        <v>102</v>
      </c>
      <c r="C121" s="31" t="s">
        <v>747</v>
      </c>
      <c r="D121" s="21">
        <v>12000</v>
      </c>
      <c r="E121" s="13">
        <v>41662</v>
      </c>
      <c r="F121" s="13">
        <v>44170</v>
      </c>
      <c r="G121" s="27">
        <v>25000</v>
      </c>
      <c r="H121" s="22">
        <f>IF(I121&lt;=12000,$F$5+(I121/24),"error")</f>
        <v>44842.824999999997</v>
      </c>
      <c r="I121" s="23">
        <f t="shared" si="11"/>
        <v>6379.7999999999993</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44842.824999999997</v>
      </c>
      <c r="I122" s="23">
        <f t="shared" si="11"/>
        <v>6379.7999999999993</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44842.824999999997</v>
      </c>
      <c r="I123" s="23">
        <f t="shared" si="11"/>
        <v>6379.7999999999993</v>
      </c>
      <c r="J123" s="17" t="str">
        <f t="shared" si="10"/>
        <v>NOT DUE</v>
      </c>
      <c r="K123" s="31" t="s">
        <v>710</v>
      </c>
      <c r="L123" s="20" t="s">
        <v>5167</v>
      </c>
    </row>
    <row r="124" spans="1:12" ht="36" customHeight="1">
      <c r="A124" s="17" t="s">
        <v>1536</v>
      </c>
      <c r="B124" s="31" t="s">
        <v>102</v>
      </c>
      <c r="C124" s="31" t="s">
        <v>750</v>
      </c>
      <c r="D124" s="21">
        <v>12000</v>
      </c>
      <c r="E124" s="13">
        <v>41662</v>
      </c>
      <c r="F124" s="13">
        <v>44170</v>
      </c>
      <c r="G124" s="27">
        <v>25000</v>
      </c>
      <c r="H124" s="22">
        <f t="shared" si="17"/>
        <v>44842.824999999997</v>
      </c>
      <c r="I124" s="23">
        <f t="shared" si="11"/>
        <v>6379.7999999999993</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44842.824999999997</v>
      </c>
      <c r="I125" s="23">
        <f t="shared" si="11"/>
        <v>6379.7999999999993</v>
      </c>
      <c r="J125" s="17" t="str">
        <f t="shared" si="10"/>
        <v>NOT DUE</v>
      </c>
      <c r="K125" s="31" t="s">
        <v>709</v>
      </c>
      <c r="L125" s="20" t="s">
        <v>5168</v>
      </c>
    </row>
    <row r="126" spans="1:12" ht="36" customHeight="1">
      <c r="A126" s="17" t="s">
        <v>1538</v>
      </c>
      <c r="B126" s="31" t="s">
        <v>103</v>
      </c>
      <c r="C126" s="31" t="s">
        <v>747</v>
      </c>
      <c r="D126" s="21">
        <v>12000</v>
      </c>
      <c r="E126" s="13">
        <v>41662</v>
      </c>
      <c r="F126" s="13">
        <v>44170</v>
      </c>
      <c r="G126" s="27">
        <v>25000</v>
      </c>
      <c r="H126" s="22">
        <f>IF(I126&lt;=12000,$F$5+(I126/24),"error")</f>
        <v>44842.824999999997</v>
      </c>
      <c r="I126" s="23">
        <f t="shared" si="11"/>
        <v>6379.7999999999993</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44842.824999999997</v>
      </c>
      <c r="I127" s="23">
        <f t="shared" si="11"/>
        <v>6379.7999999999993</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44842.824999999997</v>
      </c>
      <c r="I128" s="23">
        <f t="shared" si="11"/>
        <v>6379.7999999999993</v>
      </c>
      <c r="J128" s="17" t="str">
        <f t="shared" si="10"/>
        <v>NOT DUE</v>
      </c>
      <c r="K128" s="31" t="s">
        <v>710</v>
      </c>
      <c r="L128" s="20" t="s">
        <v>5167</v>
      </c>
    </row>
    <row r="129" spans="1:12" ht="36" customHeight="1">
      <c r="A129" s="17" t="s">
        <v>1541</v>
      </c>
      <c r="B129" s="31" t="s">
        <v>103</v>
      </c>
      <c r="C129" s="31" t="s">
        <v>750</v>
      </c>
      <c r="D129" s="21">
        <v>12000</v>
      </c>
      <c r="E129" s="13">
        <v>41662</v>
      </c>
      <c r="F129" s="13">
        <v>44170</v>
      </c>
      <c r="G129" s="27">
        <v>25000</v>
      </c>
      <c r="H129" s="22">
        <f t="shared" si="17"/>
        <v>44842.824999999997</v>
      </c>
      <c r="I129" s="23">
        <f t="shared" si="11"/>
        <v>6379.7999999999993</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44842.824999999997</v>
      </c>
      <c r="I130" s="23">
        <f t="shared" si="11"/>
        <v>6379.7999999999993</v>
      </c>
      <c r="J130" s="17" t="str">
        <f t="shared" si="10"/>
        <v>NOT DUE</v>
      </c>
      <c r="K130" s="31" t="s">
        <v>709</v>
      </c>
      <c r="L130" s="20" t="s">
        <v>5168</v>
      </c>
    </row>
    <row r="131" spans="1:12" ht="36" customHeight="1">
      <c r="A131" s="17" t="s">
        <v>1543</v>
      </c>
      <c r="B131" s="31" t="s">
        <v>104</v>
      </c>
      <c r="C131" s="31" t="s">
        <v>747</v>
      </c>
      <c r="D131" s="21">
        <v>12000</v>
      </c>
      <c r="E131" s="13">
        <v>41662</v>
      </c>
      <c r="F131" s="13">
        <v>44170</v>
      </c>
      <c r="G131" s="27">
        <v>25000</v>
      </c>
      <c r="H131" s="22">
        <f>IF(I131&lt;=12000,$F$5+(I131/24),"error")</f>
        <v>44842.824999999997</v>
      </c>
      <c r="I131" s="23">
        <f t="shared" si="11"/>
        <v>6379.7999999999993</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44842.824999999997</v>
      </c>
      <c r="I132" s="23">
        <f t="shared" si="11"/>
        <v>6379.7999999999993</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44842.824999999997</v>
      </c>
      <c r="I133" s="23">
        <f t="shared" si="11"/>
        <v>6379.7999999999993</v>
      </c>
      <c r="J133" s="17" t="str">
        <f t="shared" si="10"/>
        <v>NOT DUE</v>
      </c>
      <c r="K133" s="31" t="s">
        <v>710</v>
      </c>
      <c r="L133" s="20" t="s">
        <v>5167</v>
      </c>
    </row>
    <row r="134" spans="1:12" ht="36" customHeight="1">
      <c r="A134" s="17" t="s">
        <v>1546</v>
      </c>
      <c r="B134" s="31" t="s">
        <v>104</v>
      </c>
      <c r="C134" s="31" t="s">
        <v>750</v>
      </c>
      <c r="D134" s="21">
        <v>12000</v>
      </c>
      <c r="E134" s="13">
        <v>41662</v>
      </c>
      <c r="F134" s="13">
        <v>44170</v>
      </c>
      <c r="G134" s="27">
        <v>25000</v>
      </c>
      <c r="H134" s="22">
        <f t="shared" si="17"/>
        <v>44842.824999999997</v>
      </c>
      <c r="I134" s="23">
        <f t="shared" si="11"/>
        <v>6379.7999999999993</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44842.824999999997</v>
      </c>
      <c r="I135" s="23">
        <f t="shared" si="11"/>
        <v>6379.7999999999993</v>
      </c>
      <c r="J135" s="17" t="str">
        <f t="shared" si="10"/>
        <v>NOT DUE</v>
      </c>
      <c r="K135" s="31" t="s">
        <v>709</v>
      </c>
      <c r="L135" s="20" t="s">
        <v>5168</v>
      </c>
    </row>
    <row r="136" spans="1:12" ht="36" customHeight="1">
      <c r="A136" s="17" t="s">
        <v>1548</v>
      </c>
      <c r="B136" s="31" t="s">
        <v>782</v>
      </c>
      <c r="C136" s="31" t="s">
        <v>792</v>
      </c>
      <c r="D136" s="50">
        <v>3000</v>
      </c>
      <c r="E136" s="13">
        <v>41662</v>
      </c>
      <c r="F136" s="13">
        <v>44403</v>
      </c>
      <c r="G136" s="27">
        <v>27977.200000000001</v>
      </c>
      <c r="H136" s="22">
        <f>IF(I136&lt;=3000,$F$5+(I136/24),"error")</f>
        <v>44591.875</v>
      </c>
      <c r="I136" s="23">
        <f t="shared" si="11"/>
        <v>357</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44842.824999999997</v>
      </c>
      <c r="I137" s="23">
        <f t="shared" si="11"/>
        <v>6379.7999999999993</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45342.824999999997</v>
      </c>
      <c r="I138" s="23">
        <f t="shared" ref="I138:I201" si="19">D138-($F$4-G138)</f>
        <v>18379.8</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45342.824999999997</v>
      </c>
      <c r="I139" s="23">
        <f t="shared" si="19"/>
        <v>18379.8</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44842.824999999997</v>
      </c>
      <c r="I140" s="23">
        <f t="shared" si="19"/>
        <v>6379.7999999999993</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44591.875</v>
      </c>
      <c r="I141" s="23">
        <f t="shared" si="19"/>
        <v>357</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44842.824999999997</v>
      </c>
      <c r="I142" s="23">
        <f t="shared" si="19"/>
        <v>6379.7999999999993</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45342.824999999997</v>
      </c>
      <c r="I143" s="23">
        <f t="shared" si="19"/>
        <v>18379.8</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45342.824999999997</v>
      </c>
      <c r="I144" s="23">
        <f t="shared" si="19"/>
        <v>18379.8</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44842.824999999997</v>
      </c>
      <c r="I145" s="23">
        <f t="shared" si="19"/>
        <v>6379.7999999999993</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44591.875</v>
      </c>
      <c r="I146" s="23">
        <f t="shared" si="19"/>
        <v>357</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44842.824999999997</v>
      </c>
      <c r="I147" s="23">
        <f t="shared" si="19"/>
        <v>6379.7999999999993</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45342.824999999997</v>
      </c>
      <c r="I148" s="23">
        <f t="shared" si="19"/>
        <v>18379.8</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45342.824999999997</v>
      </c>
      <c r="I149" s="23">
        <f t="shared" si="19"/>
        <v>18379.8</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44842.824999999997</v>
      </c>
      <c r="I150" s="23">
        <f t="shared" si="19"/>
        <v>6379.7999999999993</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44591.875</v>
      </c>
      <c r="I151" s="23">
        <f t="shared" si="19"/>
        <v>357</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44842.824999999997</v>
      </c>
      <c r="I152" s="23">
        <f t="shared" si="19"/>
        <v>6379.7999999999993</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45342.824999999997</v>
      </c>
      <c r="I153" s="23">
        <f t="shared" si="19"/>
        <v>18379.8</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45342.824999999997</v>
      </c>
      <c r="I154" s="23">
        <f t="shared" si="19"/>
        <v>18379.8</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44842.824999999997</v>
      </c>
      <c r="I155" s="23">
        <f t="shared" si="19"/>
        <v>6379.7999999999993</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44591.875</v>
      </c>
      <c r="I156" s="23">
        <f t="shared" si="19"/>
        <v>357</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44842.824999999997</v>
      </c>
      <c r="I157" s="23">
        <f t="shared" si="19"/>
        <v>6379.7999999999993</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45342.824999999997</v>
      </c>
      <c r="I158" s="23">
        <f t="shared" si="19"/>
        <v>18379.8</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45342.824999999997</v>
      </c>
      <c r="I159" s="23">
        <f t="shared" si="19"/>
        <v>18379.8</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44842.824999999997</v>
      </c>
      <c r="I160" s="23">
        <f t="shared" si="19"/>
        <v>6379.7999999999993</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44591.875</v>
      </c>
      <c r="I161" s="238">
        <f t="shared" si="19"/>
        <v>357</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44591.875</v>
      </c>
      <c r="I162" s="238">
        <f t="shared" si="19"/>
        <v>357</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44842.824999999997</v>
      </c>
      <c r="I163" s="23">
        <f t="shared" si="19"/>
        <v>6379.7999999999993</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45342.824999999997</v>
      </c>
      <c r="I164" s="23">
        <f t="shared" si="19"/>
        <v>18379.8</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44808.533333333333</v>
      </c>
      <c r="I165" s="23">
        <f t="shared" si="19"/>
        <v>5556.7999999999993</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44808.533333333333</v>
      </c>
      <c r="I166" s="23">
        <f t="shared" si="19"/>
        <v>5556.7999999999993</v>
      </c>
      <c r="J166" s="17" t="str">
        <f t="shared" si="18"/>
        <v>NOT DUE</v>
      </c>
      <c r="K166" s="31" t="s">
        <v>839</v>
      </c>
      <c r="L166" s="20" t="s">
        <v>5167</v>
      </c>
    </row>
    <row r="167" spans="1:13" ht="36" customHeight="1">
      <c r="A167" s="17" t="s">
        <v>1579</v>
      </c>
      <c r="B167" s="31" t="s">
        <v>836</v>
      </c>
      <c r="C167" s="31" t="s">
        <v>838</v>
      </c>
      <c r="D167" s="21">
        <v>24000</v>
      </c>
      <c r="E167" s="13">
        <v>41662</v>
      </c>
      <c r="F167" s="13">
        <v>44091</v>
      </c>
      <c r="G167" s="27">
        <v>24177</v>
      </c>
      <c r="H167" s="22">
        <f>IF(I167&lt;=24000,$F$5+(I167/24),"error")</f>
        <v>45308.533333333333</v>
      </c>
      <c r="I167" s="23">
        <f t="shared" si="19"/>
        <v>17556.8</v>
      </c>
      <c r="J167" s="17" t="str">
        <f t="shared" si="18"/>
        <v>NOT DUE</v>
      </c>
      <c r="K167" s="31" t="s">
        <v>840</v>
      </c>
      <c r="L167" s="20" t="s">
        <v>5167</v>
      </c>
    </row>
    <row r="168" spans="1:13" ht="36" customHeight="1">
      <c r="A168" s="17" t="s">
        <v>1580</v>
      </c>
      <c r="B168" s="31" t="s">
        <v>844</v>
      </c>
      <c r="C168" s="31" t="s">
        <v>845</v>
      </c>
      <c r="D168" s="21">
        <v>12000</v>
      </c>
      <c r="E168" s="13">
        <v>41662</v>
      </c>
      <c r="F168" s="13">
        <v>44175</v>
      </c>
      <c r="G168" s="27">
        <v>25000</v>
      </c>
      <c r="H168" s="22">
        <f t="shared" si="17"/>
        <v>44842.824999999997</v>
      </c>
      <c r="I168" s="23">
        <f t="shared" si="19"/>
        <v>6379.7999999999993</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44842.824999999997</v>
      </c>
      <c r="I169" s="23">
        <f t="shared" si="19"/>
        <v>6379.7999999999993</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44842.824999999997</v>
      </c>
      <c r="I170" s="23">
        <f t="shared" si="19"/>
        <v>6379.7999999999993</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44568.324999999997</v>
      </c>
      <c r="I171" s="238">
        <f t="shared" si="19"/>
        <v>-208.20000000000073</v>
      </c>
      <c r="J171" s="17" t="str">
        <f t="shared" si="18"/>
        <v>OVERDUE</v>
      </c>
      <c r="K171" s="31" t="s">
        <v>833</v>
      </c>
      <c r="L171" s="271" t="s">
        <v>5301</v>
      </c>
      <c r="M171" s="317"/>
    </row>
    <row r="172" spans="1:13" ht="36" customHeight="1">
      <c r="A172" s="17" t="s">
        <v>1584</v>
      </c>
      <c r="B172" s="31" t="s">
        <v>852</v>
      </c>
      <c r="C172" s="31" t="s">
        <v>854</v>
      </c>
      <c r="D172" s="21">
        <v>12000</v>
      </c>
      <c r="E172" s="13">
        <v>41662</v>
      </c>
      <c r="F172" s="13">
        <v>44062</v>
      </c>
      <c r="G172" s="27">
        <v>24017</v>
      </c>
      <c r="H172" s="22">
        <f t="shared" si="17"/>
        <v>44801.866666666669</v>
      </c>
      <c r="I172" s="23">
        <f t="shared" si="19"/>
        <v>5396.7999999999993</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44801.866666666669</v>
      </c>
      <c r="I173" s="23">
        <f t="shared" si="19"/>
        <v>5396.7999999999993</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44801.866666666669</v>
      </c>
      <c r="I174" s="23">
        <f t="shared" si="19"/>
        <v>5396.7999999999993</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44577.908333333333</v>
      </c>
      <c r="I175" s="238">
        <f t="shared" si="19"/>
        <v>21.799999999999272</v>
      </c>
      <c r="J175" s="17" t="str">
        <f t="shared" si="18"/>
        <v>NOT DUE</v>
      </c>
      <c r="K175" s="31" t="s">
        <v>873</v>
      </c>
      <c r="L175" s="20" t="s">
        <v>5227</v>
      </c>
      <c r="M175" s="317" t="s">
        <v>5228</v>
      </c>
    </row>
    <row r="176" spans="1:13" s="244" customFormat="1" ht="36" customHeight="1">
      <c r="A176" s="234" t="s">
        <v>1588</v>
      </c>
      <c r="B176" s="235" t="s">
        <v>864</v>
      </c>
      <c r="C176" s="235" t="s">
        <v>865</v>
      </c>
      <c r="D176" s="236">
        <v>43200</v>
      </c>
      <c r="E176" s="13">
        <v>41663</v>
      </c>
      <c r="F176" s="13">
        <v>43476</v>
      </c>
      <c r="G176" s="27">
        <v>17628</v>
      </c>
      <c r="H176" s="22">
        <f>IF(I176&lt;=43200,$F$5+(I176/24),"error")</f>
        <v>45835.658333333333</v>
      </c>
      <c r="I176" s="238">
        <f t="shared" si="19"/>
        <v>30207.8</v>
      </c>
      <c r="J176" s="234" t="str">
        <f t="shared" si="18"/>
        <v>NOT DUE</v>
      </c>
      <c r="K176" s="235" t="s">
        <v>874</v>
      </c>
      <c r="L176" s="239" t="s">
        <v>4455</v>
      </c>
    </row>
    <row r="177" spans="1:12" ht="36" customHeight="1">
      <c r="A177" s="17" t="s">
        <v>1589</v>
      </c>
      <c r="B177" s="31" t="s">
        <v>866</v>
      </c>
      <c r="C177" s="31" t="s">
        <v>867</v>
      </c>
      <c r="D177" s="43">
        <v>12000</v>
      </c>
      <c r="E177" s="13">
        <v>41662</v>
      </c>
      <c r="F177" s="250">
        <v>43796</v>
      </c>
      <c r="G177" s="251">
        <v>29912</v>
      </c>
      <c r="H177" s="22">
        <f t="shared" ref="H177:H182" si="20">IF(I177&lt;=12000,$F$5+(I177/24),"error")</f>
        <v>45047.491666666669</v>
      </c>
      <c r="I177" s="238">
        <f t="shared" si="19"/>
        <v>11291.8</v>
      </c>
      <c r="J177" s="17" t="str">
        <f t="shared" si="18"/>
        <v>NOT DUE</v>
      </c>
      <c r="K177" s="31" t="s">
        <v>875</v>
      </c>
      <c r="L177" s="20" t="s">
        <v>5306</v>
      </c>
    </row>
    <row r="178" spans="1:12" ht="36" customHeight="1">
      <c r="A178" s="17" t="s">
        <v>1590</v>
      </c>
      <c r="B178" s="31" t="s">
        <v>876</v>
      </c>
      <c r="C178" s="31" t="s">
        <v>877</v>
      </c>
      <c r="D178" s="43">
        <v>2000</v>
      </c>
      <c r="E178" s="13">
        <v>41662</v>
      </c>
      <c r="F178" s="13">
        <v>44446</v>
      </c>
      <c r="G178" s="27">
        <v>28642</v>
      </c>
      <c r="H178" s="22">
        <f>IF(I178&lt;=2000,$F$5+(I178/24),"error")</f>
        <v>44577.908333333333</v>
      </c>
      <c r="I178" s="238">
        <f t="shared" si="19"/>
        <v>21.799999999999272</v>
      </c>
      <c r="J178" s="17" t="str">
        <f t="shared" si="18"/>
        <v>NOT DUE</v>
      </c>
      <c r="K178" s="31" t="s">
        <v>879</v>
      </c>
      <c r="L178" s="20"/>
    </row>
    <row r="179" spans="1:12" ht="36" customHeight="1">
      <c r="A179" s="17" t="s">
        <v>1591</v>
      </c>
      <c r="B179" s="31" t="s">
        <v>889</v>
      </c>
      <c r="C179" s="31" t="s">
        <v>880</v>
      </c>
      <c r="D179" s="21">
        <v>6000</v>
      </c>
      <c r="E179" s="13">
        <v>41662</v>
      </c>
      <c r="F179" s="250">
        <v>44293</v>
      </c>
      <c r="G179" s="251">
        <v>26528.3</v>
      </c>
      <c r="H179" s="22">
        <f>IF(I179&lt;=6000,$F$5+(I179/24),"error")</f>
        <v>44656.504166666666</v>
      </c>
      <c r="I179" s="238">
        <f t="shared" si="19"/>
        <v>1908.0999999999985</v>
      </c>
      <c r="J179" s="17" t="str">
        <f t="shared" si="18"/>
        <v>NOT DUE</v>
      </c>
      <c r="K179" s="31" t="s">
        <v>863</v>
      </c>
      <c r="L179" s="20" t="s">
        <v>4991</v>
      </c>
    </row>
    <row r="180" spans="1:12" ht="36" customHeight="1">
      <c r="A180" s="17" t="s">
        <v>1592</v>
      </c>
      <c r="B180" s="31" t="s">
        <v>889</v>
      </c>
      <c r="C180" s="31" t="s">
        <v>881</v>
      </c>
      <c r="D180" s="21">
        <v>6000</v>
      </c>
      <c r="E180" s="13">
        <v>41662</v>
      </c>
      <c r="F180" s="250">
        <v>44291</v>
      </c>
      <c r="G180" s="251">
        <v>26528.3</v>
      </c>
      <c r="H180" s="22">
        <f>IF(I180&lt;=6000,$F$5+(I180/24),"error")</f>
        <v>44656.504166666666</v>
      </c>
      <c r="I180" s="238">
        <f t="shared" si="19"/>
        <v>1908.0999999999985</v>
      </c>
      <c r="J180" s="17" t="str">
        <f t="shared" si="18"/>
        <v>NOT DUE</v>
      </c>
      <c r="K180" s="31" t="s">
        <v>886</v>
      </c>
      <c r="L180" s="20" t="s">
        <v>5214</v>
      </c>
    </row>
    <row r="181" spans="1:12" ht="36" customHeight="1">
      <c r="A181" s="17" t="s">
        <v>1593</v>
      </c>
      <c r="B181" s="31" t="s">
        <v>889</v>
      </c>
      <c r="C181" s="31" t="s">
        <v>885</v>
      </c>
      <c r="D181" s="21">
        <v>6000</v>
      </c>
      <c r="E181" s="13">
        <v>41662</v>
      </c>
      <c r="F181" s="250">
        <v>44291</v>
      </c>
      <c r="G181" s="251">
        <v>26528.3</v>
      </c>
      <c r="H181" s="22">
        <f>IF(I181&lt;=6000,$F$5+(I181/24),"error")</f>
        <v>44656.504166666666</v>
      </c>
      <c r="I181" s="238">
        <f t="shared" si="19"/>
        <v>1908.0999999999985</v>
      </c>
      <c r="J181" s="17" t="str">
        <f t="shared" si="18"/>
        <v>NOT DUE</v>
      </c>
      <c r="K181" s="31" t="s">
        <v>887</v>
      </c>
      <c r="L181" s="20" t="s">
        <v>5213</v>
      </c>
    </row>
    <row r="182" spans="1:12" ht="36" customHeight="1">
      <c r="A182" s="17" t="s">
        <v>1594</v>
      </c>
      <c r="B182" s="31" t="s">
        <v>889</v>
      </c>
      <c r="C182" s="31" t="s">
        <v>882</v>
      </c>
      <c r="D182" s="21">
        <v>12000</v>
      </c>
      <c r="E182" s="13">
        <v>41662</v>
      </c>
      <c r="F182" s="250">
        <v>44291</v>
      </c>
      <c r="G182" s="251">
        <v>26528.3</v>
      </c>
      <c r="H182" s="22">
        <f t="shared" si="20"/>
        <v>44906.504166666666</v>
      </c>
      <c r="I182" s="238">
        <f t="shared" si="19"/>
        <v>7908.0999999999985</v>
      </c>
      <c r="J182" s="17" t="str">
        <f t="shared" si="18"/>
        <v>NOT DUE</v>
      </c>
      <c r="K182" s="31" t="s">
        <v>888</v>
      </c>
      <c r="L182" s="20" t="s">
        <v>5213</v>
      </c>
    </row>
    <row r="183" spans="1:12" ht="36" customHeight="1">
      <c r="A183" s="17" t="s">
        <v>1595</v>
      </c>
      <c r="B183" s="31" t="s">
        <v>889</v>
      </c>
      <c r="C183" s="31" t="s">
        <v>883</v>
      </c>
      <c r="D183" s="43">
        <v>24000</v>
      </c>
      <c r="E183" s="13">
        <v>41662</v>
      </c>
      <c r="F183" s="250">
        <v>44291</v>
      </c>
      <c r="G183" s="251">
        <v>26528.3</v>
      </c>
      <c r="H183" s="22">
        <f>IF(I183&lt;=24000,$F$5+(I183/24),"error")</f>
        <v>45406.504166666666</v>
      </c>
      <c r="I183" s="238">
        <f t="shared" si="19"/>
        <v>19908.099999999999</v>
      </c>
      <c r="J183" s="17" t="str">
        <f t="shared" si="18"/>
        <v>NOT DUE</v>
      </c>
      <c r="K183" s="31" t="s">
        <v>888</v>
      </c>
      <c r="L183" s="20" t="s">
        <v>5213</v>
      </c>
    </row>
    <row r="184" spans="1:12" ht="36" customHeight="1">
      <c r="A184" s="17" t="s">
        <v>1596</v>
      </c>
      <c r="B184" s="31" t="s">
        <v>889</v>
      </c>
      <c r="C184" s="31" t="s">
        <v>884</v>
      </c>
      <c r="D184" s="21">
        <v>24000</v>
      </c>
      <c r="E184" s="13">
        <v>41662</v>
      </c>
      <c r="F184" s="250">
        <v>44291</v>
      </c>
      <c r="G184" s="251">
        <v>26528.3</v>
      </c>
      <c r="H184" s="22">
        <f>IF(I184&lt;=24000,$F$5+(I184/24),"error")</f>
        <v>45406.504166666666</v>
      </c>
      <c r="I184" s="238">
        <f t="shared" si="19"/>
        <v>19908.099999999999</v>
      </c>
      <c r="J184" s="17" t="str">
        <f t="shared" si="18"/>
        <v>NOT DUE</v>
      </c>
      <c r="K184" s="31" t="s">
        <v>888</v>
      </c>
      <c r="L184" s="20" t="s">
        <v>5213</v>
      </c>
    </row>
    <row r="185" spans="1:12" ht="36" customHeight="1">
      <c r="A185" s="17" t="s">
        <v>1597</v>
      </c>
      <c r="B185" s="31" t="s">
        <v>890</v>
      </c>
      <c r="C185" s="31" t="s">
        <v>880</v>
      </c>
      <c r="D185" s="21">
        <v>6000</v>
      </c>
      <c r="E185" s="13">
        <v>41662</v>
      </c>
      <c r="F185" s="250">
        <v>44293</v>
      </c>
      <c r="G185" s="251">
        <v>26528.3</v>
      </c>
      <c r="H185" s="22">
        <f>IF(I185&lt;=6000,$F$5+(I185/24),"error")</f>
        <v>44656.504166666666</v>
      </c>
      <c r="I185" s="238">
        <f t="shared" si="19"/>
        <v>1908.0999999999985</v>
      </c>
      <c r="J185" s="17" t="str">
        <f t="shared" si="18"/>
        <v>NOT DUE</v>
      </c>
      <c r="K185" s="31" t="s">
        <v>863</v>
      </c>
      <c r="L185" s="20" t="s">
        <v>4991</v>
      </c>
    </row>
    <row r="186" spans="1:12" ht="36" customHeight="1">
      <c r="A186" s="17" t="s">
        <v>1598</v>
      </c>
      <c r="B186" s="31" t="s">
        <v>890</v>
      </c>
      <c r="C186" s="31" t="s">
        <v>881</v>
      </c>
      <c r="D186" s="21">
        <v>6000</v>
      </c>
      <c r="E186" s="13">
        <v>41662</v>
      </c>
      <c r="F186" s="250">
        <v>44292</v>
      </c>
      <c r="G186" s="251">
        <v>26528.3</v>
      </c>
      <c r="H186" s="22">
        <f t="shared" ref="H186:H187" si="21">IF(I186&lt;=6000,$F$5+(I186/24),"error")</f>
        <v>44656.504166666666</v>
      </c>
      <c r="I186" s="238">
        <f t="shared" si="19"/>
        <v>1908.0999999999985</v>
      </c>
      <c r="J186" s="17" t="str">
        <f t="shared" si="18"/>
        <v>NOT DUE</v>
      </c>
      <c r="K186" s="31" t="s">
        <v>886</v>
      </c>
      <c r="L186" s="20" t="s">
        <v>5214</v>
      </c>
    </row>
    <row r="187" spans="1:12" ht="36" customHeight="1">
      <c r="A187" s="17" t="s">
        <v>1599</v>
      </c>
      <c r="B187" s="31" t="s">
        <v>890</v>
      </c>
      <c r="C187" s="31" t="s">
        <v>885</v>
      </c>
      <c r="D187" s="21">
        <v>6000</v>
      </c>
      <c r="E187" s="13">
        <v>41662</v>
      </c>
      <c r="F187" s="250">
        <v>44292</v>
      </c>
      <c r="G187" s="251">
        <v>26528.3</v>
      </c>
      <c r="H187" s="22">
        <f t="shared" si="21"/>
        <v>44656.504166666666</v>
      </c>
      <c r="I187" s="238">
        <f t="shared" si="19"/>
        <v>1908.0999999999985</v>
      </c>
      <c r="J187" s="17" t="str">
        <f t="shared" si="18"/>
        <v>NOT DUE</v>
      </c>
      <c r="K187" s="31" t="s">
        <v>887</v>
      </c>
      <c r="L187" s="20" t="s">
        <v>5213</v>
      </c>
    </row>
    <row r="188" spans="1:12" ht="36" customHeight="1">
      <c r="A188" s="17" t="s">
        <v>1600</v>
      </c>
      <c r="B188" s="31" t="s">
        <v>890</v>
      </c>
      <c r="C188" s="31" t="s">
        <v>882</v>
      </c>
      <c r="D188" s="21">
        <v>12000</v>
      </c>
      <c r="E188" s="13">
        <v>41662</v>
      </c>
      <c r="F188" s="250">
        <v>44292</v>
      </c>
      <c r="G188" s="251">
        <v>26528.3</v>
      </c>
      <c r="H188" s="22">
        <f>IF(I188&lt;=12000,$F$5+(I188/24),"error")</f>
        <v>44906.504166666666</v>
      </c>
      <c r="I188" s="238">
        <f t="shared" si="19"/>
        <v>7908.0999999999985</v>
      </c>
      <c r="J188" s="17" t="str">
        <f t="shared" si="18"/>
        <v>NOT DUE</v>
      </c>
      <c r="K188" s="31" t="s">
        <v>888</v>
      </c>
      <c r="L188" s="20" t="s">
        <v>5213</v>
      </c>
    </row>
    <row r="189" spans="1:12" ht="36" customHeight="1">
      <c r="A189" s="17" t="s">
        <v>1601</v>
      </c>
      <c r="B189" s="31" t="s">
        <v>890</v>
      </c>
      <c r="C189" s="31" t="s">
        <v>883</v>
      </c>
      <c r="D189" s="43">
        <v>24000</v>
      </c>
      <c r="E189" s="13">
        <v>41662</v>
      </c>
      <c r="F189" s="250">
        <v>44292</v>
      </c>
      <c r="G189" s="251">
        <v>26528.3</v>
      </c>
      <c r="H189" s="22">
        <f t="shared" ref="H189:H190" si="22">IF(I189&lt;=24000,$F$5+(I189/24),"error")</f>
        <v>45406.504166666666</v>
      </c>
      <c r="I189" s="238">
        <f t="shared" si="19"/>
        <v>19908.099999999999</v>
      </c>
      <c r="J189" s="17" t="str">
        <f t="shared" si="18"/>
        <v>NOT DUE</v>
      </c>
      <c r="K189" s="31" t="s">
        <v>888</v>
      </c>
      <c r="L189" s="20" t="s">
        <v>5213</v>
      </c>
    </row>
    <row r="190" spans="1:12" ht="36" customHeight="1">
      <c r="A190" s="17" t="s">
        <v>1602</v>
      </c>
      <c r="B190" s="31" t="s">
        <v>890</v>
      </c>
      <c r="C190" s="31" t="s">
        <v>884</v>
      </c>
      <c r="D190" s="21">
        <v>24000</v>
      </c>
      <c r="E190" s="13">
        <v>41662</v>
      </c>
      <c r="F190" s="250">
        <v>44292</v>
      </c>
      <c r="G190" s="251">
        <v>26528.3</v>
      </c>
      <c r="H190" s="22">
        <f t="shared" si="22"/>
        <v>45406.504166666666</v>
      </c>
      <c r="I190" s="238">
        <f t="shared" si="19"/>
        <v>19908.099999999999</v>
      </c>
      <c r="J190" s="17" t="str">
        <f t="shared" si="18"/>
        <v>NOT DUE</v>
      </c>
      <c r="K190" s="31" t="s">
        <v>888</v>
      </c>
      <c r="L190" s="20" t="s">
        <v>5213</v>
      </c>
    </row>
    <row r="191" spans="1:12" ht="36" customHeight="1">
      <c r="A191" s="17" t="s">
        <v>1603</v>
      </c>
      <c r="B191" s="31" t="s">
        <v>891</v>
      </c>
      <c r="C191" s="31" t="s">
        <v>880</v>
      </c>
      <c r="D191" s="21">
        <v>6000</v>
      </c>
      <c r="E191" s="13">
        <v>41662</v>
      </c>
      <c r="F191" s="250">
        <v>44293</v>
      </c>
      <c r="G191" s="251">
        <v>26528.3</v>
      </c>
      <c r="H191" s="22">
        <f>IF(I191&lt;=6000,$F$5+(I191/24),"error")</f>
        <v>44656.504166666666</v>
      </c>
      <c r="I191" s="238">
        <f t="shared" si="19"/>
        <v>1908.0999999999985</v>
      </c>
      <c r="J191" s="17" t="str">
        <f t="shared" si="18"/>
        <v>NOT DUE</v>
      </c>
      <c r="K191" s="31" t="s">
        <v>863</v>
      </c>
      <c r="L191" s="20" t="s">
        <v>4991</v>
      </c>
    </row>
    <row r="192" spans="1:12" ht="36" customHeight="1">
      <c r="A192" s="17" t="s">
        <v>1604</v>
      </c>
      <c r="B192" s="31" t="s">
        <v>891</v>
      </c>
      <c r="C192" s="31" t="s">
        <v>881</v>
      </c>
      <c r="D192" s="21">
        <v>6000</v>
      </c>
      <c r="E192" s="13">
        <v>41662</v>
      </c>
      <c r="F192" s="250">
        <v>44291</v>
      </c>
      <c r="G192" s="251">
        <v>26528.3</v>
      </c>
      <c r="H192" s="22">
        <f t="shared" ref="H192:H193" si="23">IF(I192&lt;=6000,$F$5+(I192/24),"error")</f>
        <v>44656.504166666666</v>
      </c>
      <c r="I192" s="238">
        <f t="shared" si="19"/>
        <v>1908.0999999999985</v>
      </c>
      <c r="J192" s="17" t="str">
        <f t="shared" si="18"/>
        <v>NOT DUE</v>
      </c>
      <c r="K192" s="31" t="s">
        <v>886</v>
      </c>
      <c r="L192" s="20" t="s">
        <v>5214</v>
      </c>
    </row>
    <row r="193" spans="1:12" ht="36" customHeight="1">
      <c r="A193" s="17" t="s">
        <v>1605</v>
      </c>
      <c r="B193" s="31" t="s">
        <v>891</v>
      </c>
      <c r="C193" s="31" t="s">
        <v>885</v>
      </c>
      <c r="D193" s="21">
        <v>6000</v>
      </c>
      <c r="E193" s="13">
        <v>41662</v>
      </c>
      <c r="F193" s="250">
        <v>44291</v>
      </c>
      <c r="G193" s="251">
        <v>26528.3</v>
      </c>
      <c r="H193" s="22">
        <f t="shared" si="23"/>
        <v>44656.504166666666</v>
      </c>
      <c r="I193" s="238">
        <f t="shared" si="19"/>
        <v>1908.0999999999985</v>
      </c>
      <c r="J193" s="17" t="str">
        <f t="shared" si="18"/>
        <v>NOT DUE</v>
      </c>
      <c r="K193" s="31" t="s">
        <v>887</v>
      </c>
      <c r="L193" s="20" t="s">
        <v>5213</v>
      </c>
    </row>
    <row r="194" spans="1:12" ht="36" customHeight="1">
      <c r="A194" s="17" t="s">
        <v>1606</v>
      </c>
      <c r="B194" s="31" t="s">
        <v>891</v>
      </c>
      <c r="C194" s="31" t="s">
        <v>882</v>
      </c>
      <c r="D194" s="21">
        <v>12000</v>
      </c>
      <c r="E194" s="13">
        <v>41662</v>
      </c>
      <c r="F194" s="250">
        <v>44291</v>
      </c>
      <c r="G194" s="251">
        <v>26528.3</v>
      </c>
      <c r="H194" s="22">
        <f>IF(I194&lt;=12000,$F$5+(I194/24),"error")</f>
        <v>44906.504166666666</v>
      </c>
      <c r="I194" s="238">
        <f t="shared" si="19"/>
        <v>7908.0999999999985</v>
      </c>
      <c r="J194" s="17" t="str">
        <f t="shared" si="18"/>
        <v>NOT DUE</v>
      </c>
      <c r="K194" s="31" t="s">
        <v>888</v>
      </c>
      <c r="L194" s="20" t="s">
        <v>5213</v>
      </c>
    </row>
    <row r="195" spans="1:12" ht="36" customHeight="1">
      <c r="A195" s="17" t="s">
        <v>1607</v>
      </c>
      <c r="B195" s="31" t="s">
        <v>891</v>
      </c>
      <c r="C195" s="31" t="s">
        <v>883</v>
      </c>
      <c r="D195" s="43">
        <v>24000</v>
      </c>
      <c r="E195" s="13">
        <v>41662</v>
      </c>
      <c r="F195" s="250">
        <v>44291</v>
      </c>
      <c r="G195" s="251">
        <v>26528.3</v>
      </c>
      <c r="H195" s="22">
        <f t="shared" ref="H195:H196" si="24">IF(I195&lt;=24000,$F$5+(I195/24),"error")</f>
        <v>45406.504166666666</v>
      </c>
      <c r="I195" s="238">
        <f t="shared" si="19"/>
        <v>19908.099999999999</v>
      </c>
      <c r="J195" s="17" t="str">
        <f t="shared" si="18"/>
        <v>NOT DUE</v>
      </c>
      <c r="K195" s="31" t="s">
        <v>888</v>
      </c>
      <c r="L195" s="20" t="s">
        <v>5213</v>
      </c>
    </row>
    <row r="196" spans="1:12" ht="36" customHeight="1">
      <c r="A196" s="17" t="s">
        <v>1608</v>
      </c>
      <c r="B196" s="31" t="s">
        <v>891</v>
      </c>
      <c r="C196" s="31" t="s">
        <v>884</v>
      </c>
      <c r="D196" s="21">
        <v>24000</v>
      </c>
      <c r="E196" s="13">
        <v>41662</v>
      </c>
      <c r="F196" s="250">
        <v>44291</v>
      </c>
      <c r="G196" s="251">
        <v>26528.3</v>
      </c>
      <c r="H196" s="22">
        <f t="shared" si="24"/>
        <v>45406.504166666666</v>
      </c>
      <c r="I196" s="238">
        <f t="shared" si="19"/>
        <v>19908.099999999999</v>
      </c>
      <c r="J196" s="17" t="str">
        <f t="shared" si="18"/>
        <v>NOT DUE</v>
      </c>
      <c r="K196" s="31" t="s">
        <v>888</v>
      </c>
      <c r="L196" s="20" t="s">
        <v>5213</v>
      </c>
    </row>
    <row r="197" spans="1:12" ht="36" customHeight="1">
      <c r="A197" s="17" t="s">
        <v>1609</v>
      </c>
      <c r="B197" s="31" t="s">
        <v>892</v>
      </c>
      <c r="C197" s="31" t="s">
        <v>880</v>
      </c>
      <c r="D197" s="21">
        <v>6000</v>
      </c>
      <c r="E197" s="13">
        <v>41662</v>
      </c>
      <c r="F197" s="250">
        <v>44293</v>
      </c>
      <c r="G197" s="251">
        <v>26528.3</v>
      </c>
      <c r="H197" s="22">
        <f>IF(I197&lt;=6000,$F$5+(I197/24),"error")</f>
        <v>44656.504166666666</v>
      </c>
      <c r="I197" s="238">
        <f t="shared" si="19"/>
        <v>1908.0999999999985</v>
      </c>
      <c r="J197" s="17" t="str">
        <f t="shared" si="18"/>
        <v>NOT DUE</v>
      </c>
      <c r="K197" s="31" t="s">
        <v>863</v>
      </c>
      <c r="L197" s="20" t="s">
        <v>4991</v>
      </c>
    </row>
    <row r="198" spans="1:12" ht="36" customHeight="1">
      <c r="A198" s="17" t="s">
        <v>1610</v>
      </c>
      <c r="B198" s="31" t="s">
        <v>892</v>
      </c>
      <c r="C198" s="31" t="s">
        <v>881</v>
      </c>
      <c r="D198" s="21">
        <v>6000</v>
      </c>
      <c r="E198" s="13">
        <v>41662</v>
      </c>
      <c r="F198" s="250">
        <v>44292</v>
      </c>
      <c r="G198" s="251">
        <v>26528.3</v>
      </c>
      <c r="H198" s="22">
        <f t="shared" ref="H198:H199" si="25">IF(I198&lt;=6000,$F$5+(I198/24),"error")</f>
        <v>44656.504166666666</v>
      </c>
      <c r="I198" s="238">
        <f t="shared" si="19"/>
        <v>1908.0999999999985</v>
      </c>
      <c r="J198" s="17" t="str">
        <f t="shared" si="18"/>
        <v>NOT DUE</v>
      </c>
      <c r="K198" s="31" t="s">
        <v>886</v>
      </c>
      <c r="L198" s="20" t="s">
        <v>5214</v>
      </c>
    </row>
    <row r="199" spans="1:12" ht="36" customHeight="1">
      <c r="A199" s="17" t="s">
        <v>1611</v>
      </c>
      <c r="B199" s="31" t="s">
        <v>892</v>
      </c>
      <c r="C199" s="31" t="s">
        <v>885</v>
      </c>
      <c r="D199" s="21">
        <v>6000</v>
      </c>
      <c r="E199" s="13">
        <v>41662</v>
      </c>
      <c r="F199" s="250">
        <v>44292</v>
      </c>
      <c r="G199" s="251">
        <v>26528.3</v>
      </c>
      <c r="H199" s="22">
        <f t="shared" si="25"/>
        <v>44656.504166666666</v>
      </c>
      <c r="I199" s="238">
        <f t="shared" si="19"/>
        <v>1908.0999999999985</v>
      </c>
      <c r="J199" s="17" t="str">
        <f t="shared" si="18"/>
        <v>NOT DUE</v>
      </c>
      <c r="K199" s="31" t="s">
        <v>887</v>
      </c>
      <c r="L199" s="20" t="s">
        <v>5213</v>
      </c>
    </row>
    <row r="200" spans="1:12" ht="36" customHeight="1">
      <c r="A200" s="17" t="s">
        <v>1612</v>
      </c>
      <c r="B200" s="31" t="s">
        <v>892</v>
      </c>
      <c r="C200" s="31" t="s">
        <v>882</v>
      </c>
      <c r="D200" s="21">
        <v>12000</v>
      </c>
      <c r="E200" s="13">
        <v>41662</v>
      </c>
      <c r="F200" s="250">
        <v>44292</v>
      </c>
      <c r="G200" s="251">
        <v>26528.3</v>
      </c>
      <c r="H200" s="22">
        <f>IF(I200&lt;=12000,$F$5+(I200/24),"error")</f>
        <v>44906.504166666666</v>
      </c>
      <c r="I200" s="238">
        <f t="shared" si="19"/>
        <v>7908.0999999999985</v>
      </c>
      <c r="J200" s="17" t="str">
        <f t="shared" si="18"/>
        <v>NOT DUE</v>
      </c>
      <c r="K200" s="31" t="s">
        <v>888</v>
      </c>
      <c r="L200" s="20" t="s">
        <v>5213</v>
      </c>
    </row>
    <row r="201" spans="1:12" ht="36" customHeight="1">
      <c r="A201" s="17" t="s">
        <v>1613</v>
      </c>
      <c r="B201" s="31" t="s">
        <v>892</v>
      </c>
      <c r="C201" s="31" t="s">
        <v>883</v>
      </c>
      <c r="D201" s="43">
        <v>24000</v>
      </c>
      <c r="E201" s="13">
        <v>41662</v>
      </c>
      <c r="F201" s="250">
        <v>44292</v>
      </c>
      <c r="G201" s="251">
        <v>26528.3</v>
      </c>
      <c r="H201" s="22">
        <f t="shared" ref="H201:H202" si="26">IF(I201&lt;=24000,$F$5+(I201/24),"error")</f>
        <v>45406.504166666666</v>
      </c>
      <c r="I201" s="238">
        <f t="shared" si="19"/>
        <v>19908.099999999999</v>
      </c>
      <c r="J201" s="17" t="str">
        <f t="shared" ref="J201:J264" si="27">IF(I201="","",IF(I201&lt;0,"OVERDUE","NOT DUE"))</f>
        <v>NOT DUE</v>
      </c>
      <c r="K201" s="31" t="s">
        <v>888</v>
      </c>
      <c r="L201" s="20" t="s">
        <v>5213</v>
      </c>
    </row>
    <row r="202" spans="1:12" ht="36" customHeight="1">
      <c r="A202" s="17" t="s">
        <v>1614</v>
      </c>
      <c r="B202" s="31" t="s">
        <v>892</v>
      </c>
      <c r="C202" s="31" t="s">
        <v>884</v>
      </c>
      <c r="D202" s="21">
        <v>24000</v>
      </c>
      <c r="E202" s="13">
        <v>41662</v>
      </c>
      <c r="F202" s="250">
        <v>44292</v>
      </c>
      <c r="G202" s="251">
        <v>26528.3</v>
      </c>
      <c r="H202" s="22">
        <f t="shared" si="26"/>
        <v>45406.504166666666</v>
      </c>
      <c r="I202" s="238">
        <f t="shared" ref="I202:I226" si="28">D202-($F$4-G202)</f>
        <v>19908.099999999999</v>
      </c>
      <c r="J202" s="17" t="str">
        <f t="shared" si="27"/>
        <v>NOT DUE</v>
      </c>
      <c r="K202" s="31" t="s">
        <v>888</v>
      </c>
      <c r="L202" s="20" t="s">
        <v>5213</v>
      </c>
    </row>
    <row r="203" spans="1:12" ht="36" customHeight="1">
      <c r="A203" s="17" t="s">
        <v>1615</v>
      </c>
      <c r="B203" s="31" t="s">
        <v>893</v>
      </c>
      <c r="C203" s="31" t="s">
        <v>880</v>
      </c>
      <c r="D203" s="21">
        <v>6000</v>
      </c>
      <c r="E203" s="13">
        <v>41662</v>
      </c>
      <c r="F203" s="250">
        <v>44293</v>
      </c>
      <c r="G203" s="251">
        <v>26528.3</v>
      </c>
      <c r="H203" s="22">
        <f>IF(I203&lt;=6000,$F$5+(I203/24),"error")</f>
        <v>44656.504166666666</v>
      </c>
      <c r="I203" s="23">
        <f t="shared" si="28"/>
        <v>1908.0999999999985</v>
      </c>
      <c r="J203" s="17" t="str">
        <f t="shared" si="27"/>
        <v>NOT DUE</v>
      </c>
      <c r="K203" s="31" t="s">
        <v>863</v>
      </c>
      <c r="L203" s="20" t="s">
        <v>4991</v>
      </c>
    </row>
    <row r="204" spans="1:12" ht="36" customHeight="1">
      <c r="A204" s="17" t="s">
        <v>1616</v>
      </c>
      <c r="B204" s="31" t="s">
        <v>893</v>
      </c>
      <c r="C204" s="31" t="s">
        <v>881</v>
      </c>
      <c r="D204" s="21">
        <v>6000</v>
      </c>
      <c r="E204" s="13">
        <v>41662</v>
      </c>
      <c r="F204" s="250">
        <v>44292</v>
      </c>
      <c r="G204" s="251">
        <v>26528.3</v>
      </c>
      <c r="H204" s="22">
        <f t="shared" ref="H204:H205" si="29">IF(I204&lt;=6000,$F$5+(I204/24),"error")</f>
        <v>44656.504166666666</v>
      </c>
      <c r="I204" s="23">
        <f t="shared" si="28"/>
        <v>1908.0999999999985</v>
      </c>
      <c r="J204" s="17" t="str">
        <f t="shared" si="27"/>
        <v>NOT DUE</v>
      </c>
      <c r="K204" s="31" t="s">
        <v>886</v>
      </c>
      <c r="L204" s="20" t="s">
        <v>5214</v>
      </c>
    </row>
    <row r="205" spans="1:12" ht="36" customHeight="1">
      <c r="A205" s="17" t="s">
        <v>1617</v>
      </c>
      <c r="B205" s="31" t="s">
        <v>893</v>
      </c>
      <c r="C205" s="31" t="s">
        <v>885</v>
      </c>
      <c r="D205" s="21">
        <v>6000</v>
      </c>
      <c r="E205" s="13">
        <v>41662</v>
      </c>
      <c r="F205" s="250">
        <v>44292</v>
      </c>
      <c r="G205" s="251">
        <v>26528.3</v>
      </c>
      <c r="H205" s="22">
        <f t="shared" si="29"/>
        <v>44656.504166666666</v>
      </c>
      <c r="I205" s="23">
        <f t="shared" si="28"/>
        <v>1908.0999999999985</v>
      </c>
      <c r="J205" s="17" t="str">
        <f t="shared" si="27"/>
        <v>NOT DUE</v>
      </c>
      <c r="K205" s="31" t="s">
        <v>887</v>
      </c>
      <c r="L205" s="20" t="s">
        <v>5213</v>
      </c>
    </row>
    <row r="206" spans="1:12" ht="36" customHeight="1">
      <c r="A206" s="17" t="s">
        <v>1618</v>
      </c>
      <c r="B206" s="31" t="s">
        <v>893</v>
      </c>
      <c r="C206" s="31" t="s">
        <v>882</v>
      </c>
      <c r="D206" s="21">
        <v>12000</v>
      </c>
      <c r="E206" s="13">
        <v>41662</v>
      </c>
      <c r="F206" s="250">
        <v>44292</v>
      </c>
      <c r="G206" s="251">
        <v>26528.3</v>
      </c>
      <c r="H206" s="22">
        <f>IF(I206&lt;=12000,$F$5+(I206/24),"error")</f>
        <v>44906.504166666666</v>
      </c>
      <c r="I206" s="238">
        <f t="shared" si="28"/>
        <v>7908.0999999999985</v>
      </c>
      <c r="J206" s="17" t="str">
        <f t="shared" si="27"/>
        <v>NOT DUE</v>
      </c>
      <c r="K206" s="31" t="s">
        <v>888</v>
      </c>
      <c r="L206" s="20" t="s">
        <v>5213</v>
      </c>
    </row>
    <row r="207" spans="1:12" ht="36" customHeight="1">
      <c r="A207" s="17" t="s">
        <v>1619</v>
      </c>
      <c r="B207" s="31" t="s">
        <v>893</v>
      </c>
      <c r="C207" s="31" t="s">
        <v>883</v>
      </c>
      <c r="D207" s="43">
        <v>24000</v>
      </c>
      <c r="E207" s="13">
        <v>41662</v>
      </c>
      <c r="F207" s="250">
        <v>44292</v>
      </c>
      <c r="G207" s="251">
        <v>26528.3</v>
      </c>
      <c r="H207" s="22">
        <f t="shared" ref="H207:H208" si="30">IF(I207&lt;=24000,$F$5+(I207/24),"error")</f>
        <v>45406.504166666666</v>
      </c>
      <c r="I207" s="238">
        <f t="shared" si="28"/>
        <v>19908.099999999999</v>
      </c>
      <c r="J207" s="17" t="str">
        <f t="shared" si="27"/>
        <v>NOT DUE</v>
      </c>
      <c r="K207" s="31" t="s">
        <v>888</v>
      </c>
      <c r="L207" s="20" t="s">
        <v>5213</v>
      </c>
    </row>
    <row r="208" spans="1:12" ht="36" customHeight="1">
      <c r="A208" s="17" t="s">
        <v>1620</v>
      </c>
      <c r="B208" s="31" t="s">
        <v>893</v>
      </c>
      <c r="C208" s="31" t="s">
        <v>884</v>
      </c>
      <c r="D208" s="21">
        <v>24000</v>
      </c>
      <c r="E208" s="13">
        <v>41662</v>
      </c>
      <c r="F208" s="250">
        <v>44292</v>
      </c>
      <c r="G208" s="251">
        <v>26528.3</v>
      </c>
      <c r="H208" s="22">
        <f t="shared" si="30"/>
        <v>45406.504166666666</v>
      </c>
      <c r="I208" s="238">
        <f t="shared" si="28"/>
        <v>19908.099999999999</v>
      </c>
      <c r="J208" s="17" t="str">
        <f t="shared" si="27"/>
        <v>NOT DUE</v>
      </c>
      <c r="K208" s="31" t="s">
        <v>888</v>
      </c>
      <c r="L208" s="20" t="s">
        <v>5213</v>
      </c>
    </row>
    <row r="209" spans="1:13" ht="36" customHeight="1">
      <c r="A209" s="17" t="s">
        <v>1621</v>
      </c>
      <c r="B209" s="31" t="s">
        <v>925</v>
      </c>
      <c r="C209" s="31" t="s">
        <v>924</v>
      </c>
      <c r="D209" s="50">
        <v>1500</v>
      </c>
      <c r="E209" s="13">
        <v>41662</v>
      </c>
      <c r="F209" s="250">
        <v>44495</v>
      </c>
      <c r="G209" s="251">
        <v>29380</v>
      </c>
      <c r="H209" s="22">
        <f>IF(I209&lt;=1500,$F$5+(I209/24),"error")</f>
        <v>44587.824999999997</v>
      </c>
      <c r="I209" s="23">
        <f t="shared" si="28"/>
        <v>259.79999999999927</v>
      </c>
      <c r="J209" s="17" t="str">
        <f t="shared" si="27"/>
        <v>NOT DUE</v>
      </c>
      <c r="K209" s="31" t="s">
        <v>930</v>
      </c>
      <c r="L209" s="20" t="s">
        <v>5298</v>
      </c>
    </row>
    <row r="210" spans="1:13" ht="36" customHeight="1">
      <c r="A210" s="17" t="s">
        <v>1622</v>
      </c>
      <c r="B210" s="31" t="s">
        <v>926</v>
      </c>
      <c r="C210" s="31" t="s">
        <v>924</v>
      </c>
      <c r="D210" s="50">
        <v>1500</v>
      </c>
      <c r="E210" s="13">
        <v>41662</v>
      </c>
      <c r="F210" s="250">
        <v>44495</v>
      </c>
      <c r="G210" s="251">
        <v>29380</v>
      </c>
      <c r="H210" s="22">
        <f t="shared" ref="H210:H213" si="31">IF(I210&lt;=1500,$F$5+(I210/24),"error")</f>
        <v>44587.824999999997</v>
      </c>
      <c r="I210" s="23">
        <f t="shared" si="28"/>
        <v>259.79999999999927</v>
      </c>
      <c r="J210" s="17" t="str">
        <f t="shared" si="27"/>
        <v>NOT DUE</v>
      </c>
      <c r="K210" s="31" t="s">
        <v>930</v>
      </c>
      <c r="L210" s="20" t="s">
        <v>5298</v>
      </c>
    </row>
    <row r="211" spans="1:13" ht="36" customHeight="1">
      <c r="A211" s="17" t="s">
        <v>1623</v>
      </c>
      <c r="B211" s="31" t="s">
        <v>927</v>
      </c>
      <c r="C211" s="31" t="s">
        <v>924</v>
      </c>
      <c r="D211" s="50">
        <v>1500</v>
      </c>
      <c r="E211" s="13">
        <v>41662</v>
      </c>
      <c r="F211" s="250">
        <v>44495</v>
      </c>
      <c r="G211" s="251">
        <v>29380</v>
      </c>
      <c r="H211" s="22">
        <f t="shared" si="31"/>
        <v>44587.824999999997</v>
      </c>
      <c r="I211" s="23">
        <f t="shared" si="28"/>
        <v>259.79999999999927</v>
      </c>
      <c r="J211" s="17" t="str">
        <f t="shared" si="27"/>
        <v>NOT DUE</v>
      </c>
      <c r="K211" s="31" t="s">
        <v>930</v>
      </c>
      <c r="L211" s="20" t="s">
        <v>5298</v>
      </c>
    </row>
    <row r="212" spans="1:13" ht="36" customHeight="1">
      <c r="A212" s="17" t="s">
        <v>1624</v>
      </c>
      <c r="B212" s="31" t="s">
        <v>928</v>
      </c>
      <c r="C212" s="31" t="s">
        <v>924</v>
      </c>
      <c r="D212" s="50">
        <v>1500</v>
      </c>
      <c r="E212" s="13">
        <v>41662</v>
      </c>
      <c r="F212" s="250">
        <v>44495</v>
      </c>
      <c r="G212" s="251">
        <v>29380</v>
      </c>
      <c r="H212" s="22">
        <f t="shared" si="31"/>
        <v>44587.824999999997</v>
      </c>
      <c r="I212" s="23">
        <f t="shared" si="28"/>
        <v>259.79999999999927</v>
      </c>
      <c r="J212" s="17" t="str">
        <f t="shared" si="27"/>
        <v>NOT DUE</v>
      </c>
      <c r="K212" s="31" t="s">
        <v>930</v>
      </c>
      <c r="L212" s="20" t="s">
        <v>5298</v>
      </c>
    </row>
    <row r="213" spans="1:13" ht="36" customHeight="1">
      <c r="A213" s="17" t="s">
        <v>1625</v>
      </c>
      <c r="B213" s="31" t="s">
        <v>929</v>
      </c>
      <c r="C213" s="31" t="s">
        <v>924</v>
      </c>
      <c r="D213" s="50">
        <v>1500</v>
      </c>
      <c r="E213" s="13">
        <v>41662</v>
      </c>
      <c r="F213" s="250">
        <v>44495</v>
      </c>
      <c r="G213" s="251">
        <v>29380</v>
      </c>
      <c r="H213" s="22">
        <f t="shared" si="31"/>
        <v>44587.824999999997</v>
      </c>
      <c r="I213" s="23">
        <f t="shared" si="28"/>
        <v>259.79999999999927</v>
      </c>
      <c r="J213" s="17" t="str">
        <f t="shared" si="27"/>
        <v>NOT DUE</v>
      </c>
      <c r="K213" s="31" t="s">
        <v>930</v>
      </c>
      <c r="L213" s="20" t="s">
        <v>5298</v>
      </c>
    </row>
    <row r="214" spans="1:13" ht="36" customHeight="1">
      <c r="A214" s="17" t="s">
        <v>1626</v>
      </c>
      <c r="B214" s="31" t="s">
        <v>936</v>
      </c>
      <c r="C214" s="31" t="s">
        <v>937</v>
      </c>
      <c r="D214" s="50">
        <v>12000</v>
      </c>
      <c r="E214" s="13">
        <v>41662</v>
      </c>
      <c r="F214" s="13">
        <v>44175</v>
      </c>
      <c r="G214" s="27">
        <v>25000</v>
      </c>
      <c r="H214" s="22">
        <f>IF(I214&lt;=12000,$F$5+(I214/24),"error")</f>
        <v>44842.824999999997</v>
      </c>
      <c r="I214" s="23">
        <f t="shared" si="28"/>
        <v>6379.7999999999993</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44592.824999999997</v>
      </c>
      <c r="I215" s="23">
        <f t="shared" si="28"/>
        <v>379.79999999999927</v>
      </c>
      <c r="J215" s="17" t="str">
        <f t="shared" si="27"/>
        <v>NOT DUE</v>
      </c>
      <c r="K215" s="31" t="s">
        <v>941</v>
      </c>
      <c r="L215" s="20" t="s">
        <v>4454</v>
      </c>
    </row>
    <row r="216" spans="1:13" ht="36" customHeight="1">
      <c r="A216" s="17" t="s">
        <v>1628</v>
      </c>
      <c r="B216" s="31" t="s">
        <v>944</v>
      </c>
      <c r="C216" s="31" t="s">
        <v>945</v>
      </c>
      <c r="D216" s="21">
        <v>200</v>
      </c>
      <c r="E216" s="13">
        <v>41662</v>
      </c>
      <c r="F216" s="13">
        <v>44548</v>
      </c>
      <c r="G216" s="27">
        <v>30320.1</v>
      </c>
      <c r="H216" s="22">
        <f>IF(I216&lt;=200,$F$5+(I216/24),"error")</f>
        <v>44572.82916666667</v>
      </c>
      <c r="I216" s="238">
        <f t="shared" si="28"/>
        <v>-100.10000000000218</v>
      </c>
      <c r="J216" s="17" t="str">
        <f t="shared" si="27"/>
        <v>OVERDUE</v>
      </c>
      <c r="K216" s="31" t="s">
        <v>953</v>
      </c>
      <c r="L216" s="125"/>
      <c r="M216" s="317"/>
    </row>
    <row r="217" spans="1:13" ht="36" customHeight="1">
      <c r="A217" s="17" t="s">
        <v>1629</v>
      </c>
      <c r="B217" s="31" t="s">
        <v>944</v>
      </c>
      <c r="C217" s="31" t="s">
        <v>946</v>
      </c>
      <c r="D217" s="21">
        <v>200</v>
      </c>
      <c r="E217" s="13">
        <v>41662</v>
      </c>
      <c r="F217" s="13">
        <v>44548</v>
      </c>
      <c r="G217" s="27">
        <v>30320.1</v>
      </c>
      <c r="H217" s="22">
        <f t="shared" ref="H217:H218" si="32">IF(I217&lt;=200,$F$5+(I217/24),"error")</f>
        <v>44572.82916666667</v>
      </c>
      <c r="I217" s="238">
        <f t="shared" si="28"/>
        <v>-100.10000000000218</v>
      </c>
      <c r="J217" s="17" t="str">
        <f t="shared" si="27"/>
        <v>OVERDUE</v>
      </c>
      <c r="K217" s="31" t="s">
        <v>954</v>
      </c>
      <c r="L217" s="125"/>
      <c r="M217" s="317"/>
    </row>
    <row r="218" spans="1:13" ht="36" customHeight="1">
      <c r="A218" s="17" t="s">
        <v>1630</v>
      </c>
      <c r="B218" s="31" t="s">
        <v>944</v>
      </c>
      <c r="C218" s="31" t="s">
        <v>947</v>
      </c>
      <c r="D218" s="21">
        <v>200</v>
      </c>
      <c r="E218" s="13">
        <v>41662</v>
      </c>
      <c r="F218" s="13">
        <v>44548</v>
      </c>
      <c r="G218" s="27">
        <v>30320.1</v>
      </c>
      <c r="H218" s="22">
        <f t="shared" si="32"/>
        <v>44572.82916666667</v>
      </c>
      <c r="I218" s="238">
        <f t="shared" si="28"/>
        <v>-100.10000000000218</v>
      </c>
      <c r="J218" s="17" t="str">
        <f t="shared" si="27"/>
        <v>OVERDUE</v>
      </c>
      <c r="K218" s="31" t="s">
        <v>955</v>
      </c>
      <c r="L218" s="125"/>
      <c r="M218" s="317"/>
    </row>
    <row r="219" spans="1:13" ht="36" customHeight="1">
      <c r="A219" s="17" t="s">
        <v>1631</v>
      </c>
      <c r="B219" s="31" t="s">
        <v>560</v>
      </c>
      <c r="C219" s="31" t="s">
        <v>948</v>
      </c>
      <c r="D219" s="21">
        <v>8000</v>
      </c>
      <c r="E219" s="13">
        <v>41662</v>
      </c>
      <c r="F219" s="13">
        <v>44259</v>
      </c>
      <c r="G219" s="27">
        <v>25297</v>
      </c>
      <c r="H219" s="22">
        <f>IF(I219&lt;=8000,$F$5+(I219/24),"error")</f>
        <v>44688.533333333333</v>
      </c>
      <c r="I219" s="238">
        <f t="shared" si="28"/>
        <v>2676.7999999999993</v>
      </c>
      <c r="J219" s="17" t="str">
        <f t="shared" si="27"/>
        <v>NOT DUE</v>
      </c>
      <c r="K219" s="31" t="s">
        <v>956</v>
      </c>
      <c r="L219" s="277" t="s">
        <v>5171</v>
      </c>
    </row>
    <row r="220" spans="1:13" ht="36" customHeight="1">
      <c r="A220" s="17" t="s">
        <v>1632</v>
      </c>
      <c r="B220" s="31" t="s">
        <v>560</v>
      </c>
      <c r="C220" s="31" t="s">
        <v>949</v>
      </c>
      <c r="D220" s="21">
        <v>8000</v>
      </c>
      <c r="E220" s="13">
        <v>41662</v>
      </c>
      <c r="F220" s="13">
        <v>44200</v>
      </c>
      <c r="G220" s="27">
        <v>25297</v>
      </c>
      <c r="H220" s="22">
        <f t="shared" ref="H220:H223" si="33">IF(I220&lt;=8000,$F$5+(I220/24),"error")</f>
        <v>44688.533333333333</v>
      </c>
      <c r="I220" s="238">
        <f t="shared" si="28"/>
        <v>2676.7999999999993</v>
      </c>
      <c r="J220" s="17" t="str">
        <f t="shared" si="27"/>
        <v>NOT DUE</v>
      </c>
      <c r="K220" s="31" t="s">
        <v>956</v>
      </c>
      <c r="L220" s="277" t="s">
        <v>5170</v>
      </c>
    </row>
    <row r="221" spans="1:13" ht="36" customHeight="1">
      <c r="A221" s="17" t="s">
        <v>1633</v>
      </c>
      <c r="B221" s="31" t="s">
        <v>560</v>
      </c>
      <c r="C221" s="31" t="s">
        <v>950</v>
      </c>
      <c r="D221" s="21">
        <v>8000</v>
      </c>
      <c r="E221" s="13">
        <v>41662</v>
      </c>
      <c r="F221" s="13">
        <v>44200</v>
      </c>
      <c r="G221" s="27">
        <v>25297</v>
      </c>
      <c r="H221" s="22">
        <f t="shared" si="33"/>
        <v>44688.533333333333</v>
      </c>
      <c r="I221" s="238">
        <f t="shared" si="28"/>
        <v>2676.7999999999993</v>
      </c>
      <c r="J221" s="17" t="str">
        <f t="shared" si="27"/>
        <v>NOT DUE</v>
      </c>
      <c r="K221" s="31" t="s">
        <v>957</v>
      </c>
      <c r="L221" s="277"/>
    </row>
    <row r="222" spans="1:13" ht="36" customHeight="1">
      <c r="A222" s="17" t="s">
        <v>1634</v>
      </c>
      <c r="B222" s="31" t="s">
        <v>560</v>
      </c>
      <c r="C222" s="31" t="s">
        <v>951</v>
      </c>
      <c r="D222" s="21">
        <v>8000</v>
      </c>
      <c r="E222" s="13">
        <v>41662</v>
      </c>
      <c r="F222" s="13">
        <v>44200</v>
      </c>
      <c r="G222" s="27">
        <v>25297</v>
      </c>
      <c r="H222" s="22">
        <f t="shared" si="33"/>
        <v>44688.533333333333</v>
      </c>
      <c r="I222" s="238">
        <f t="shared" si="28"/>
        <v>2676.7999999999993</v>
      </c>
      <c r="J222" s="17" t="str">
        <f t="shared" si="27"/>
        <v>NOT DUE</v>
      </c>
      <c r="K222" s="31" t="s">
        <v>957</v>
      </c>
      <c r="L222" s="277" t="s">
        <v>5215</v>
      </c>
    </row>
    <row r="223" spans="1:13" ht="36" customHeight="1">
      <c r="A223" s="17" t="s">
        <v>1635</v>
      </c>
      <c r="B223" s="31" t="s">
        <v>560</v>
      </c>
      <c r="C223" s="31" t="s">
        <v>952</v>
      </c>
      <c r="D223" s="21">
        <v>8000</v>
      </c>
      <c r="E223" s="13">
        <v>41662</v>
      </c>
      <c r="F223" s="13">
        <v>44376</v>
      </c>
      <c r="G223" s="27">
        <v>27634.1</v>
      </c>
      <c r="H223" s="22">
        <f t="shared" si="33"/>
        <v>44785.912499999999</v>
      </c>
      <c r="I223" s="238">
        <f t="shared" si="28"/>
        <v>5013.8999999999978</v>
      </c>
      <c r="J223" s="17" t="str">
        <f t="shared" si="27"/>
        <v>NOT DUE</v>
      </c>
      <c r="K223" s="31" t="s">
        <v>957</v>
      </c>
      <c r="L223" s="277" t="s">
        <v>5250</v>
      </c>
    </row>
    <row r="224" spans="1:13" ht="36" customHeight="1">
      <c r="A224" s="17" t="s">
        <v>1636</v>
      </c>
      <c r="B224" s="31" t="s">
        <v>966</v>
      </c>
      <c r="C224" s="31" t="s">
        <v>967</v>
      </c>
      <c r="D224" s="21">
        <v>300</v>
      </c>
      <c r="E224" s="13">
        <v>41662</v>
      </c>
      <c r="F224" s="13">
        <v>44520</v>
      </c>
      <c r="G224" s="27">
        <v>29913</v>
      </c>
      <c r="H224" s="22">
        <f>IF(I224&lt;=300,$F$5+(I224/24),"error")</f>
        <v>44560.033333333333</v>
      </c>
      <c r="I224" s="238">
        <f>D224-($F$4-G224)</f>
        <v>-407.20000000000073</v>
      </c>
      <c r="J224" s="17" t="str">
        <f t="shared" si="27"/>
        <v>OVERDUE</v>
      </c>
      <c r="K224" s="31" t="s">
        <v>974</v>
      </c>
      <c r="L224" s="125" t="s">
        <v>5301</v>
      </c>
    </row>
    <row r="225" spans="1:14" ht="36" customHeight="1">
      <c r="A225" s="17" t="s">
        <v>1637</v>
      </c>
      <c r="B225" s="31" t="s">
        <v>968</v>
      </c>
      <c r="C225" s="31" t="s">
        <v>969</v>
      </c>
      <c r="D225" s="21">
        <v>2000</v>
      </c>
      <c r="E225" s="13">
        <v>41662</v>
      </c>
      <c r="F225" s="13">
        <v>44490</v>
      </c>
      <c r="G225" s="27">
        <v>29380</v>
      </c>
      <c r="H225" s="22">
        <f>IF(I225&lt;=2000,$F$5+(I225/24),"error")</f>
        <v>44608.658333333333</v>
      </c>
      <c r="I225" s="23">
        <f t="shared" si="28"/>
        <v>759.79999999999927</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44608.658333333333</v>
      </c>
      <c r="I226" s="23">
        <f t="shared" si="28"/>
        <v>759.79999999999927</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44577</v>
      </c>
      <c r="I227" s="16"/>
      <c r="J227" s="17" t="str">
        <f t="shared" si="27"/>
        <v/>
      </c>
      <c r="K227" s="31" t="s">
        <v>976</v>
      </c>
      <c r="L227" s="20"/>
    </row>
    <row r="228" spans="1:14" ht="36" customHeight="1">
      <c r="A228" s="17" t="s">
        <v>1640</v>
      </c>
      <c r="B228" s="31" t="s">
        <v>983</v>
      </c>
      <c r="C228" s="31" t="s">
        <v>865</v>
      </c>
      <c r="D228" s="21">
        <v>12000</v>
      </c>
      <c r="E228" s="13">
        <v>41662</v>
      </c>
      <c r="F228" s="250">
        <v>44175</v>
      </c>
      <c r="G228" s="251">
        <v>25000</v>
      </c>
      <c r="H228" s="22">
        <f>IF(I228&lt;=12000,$F$5+(I228/24),"error")</f>
        <v>44842.824999999997</v>
      </c>
      <c r="I228" s="23">
        <f t="shared" ref="I228:I248" si="34">D228-($F$4-G228)</f>
        <v>6379.7999999999993</v>
      </c>
      <c r="J228" s="17" t="str">
        <f t="shared" si="27"/>
        <v>NOT DUE</v>
      </c>
      <c r="K228" s="31" t="s">
        <v>986</v>
      </c>
      <c r="L228" s="20" t="s">
        <v>4460</v>
      </c>
    </row>
    <row r="229" spans="1:14" ht="36" customHeight="1">
      <c r="A229" s="17" t="s">
        <v>1641</v>
      </c>
      <c r="B229" s="31" t="s">
        <v>984</v>
      </c>
      <c r="C229" s="31" t="s">
        <v>985</v>
      </c>
      <c r="D229" s="21">
        <v>12000</v>
      </c>
      <c r="E229" s="13">
        <v>41662</v>
      </c>
      <c r="F229" s="250">
        <v>44316</v>
      </c>
      <c r="G229" s="251">
        <v>26816.9</v>
      </c>
      <c r="H229" s="22">
        <f t="shared" ref="H229:H231" si="35">IF(I229&lt;=12000,$F$5+(I229/24),"error")</f>
        <v>44918.529166666667</v>
      </c>
      <c r="I229" s="238">
        <f t="shared" si="34"/>
        <v>8196.7000000000007</v>
      </c>
      <c r="J229" s="17" t="str">
        <f t="shared" si="27"/>
        <v>NOT DUE</v>
      </c>
      <c r="K229" s="31" t="s">
        <v>987</v>
      </c>
      <c r="L229" s="314" t="s">
        <v>5222</v>
      </c>
    </row>
    <row r="230" spans="1:14" ht="36" customHeight="1">
      <c r="A230" s="17" t="s">
        <v>1642</v>
      </c>
      <c r="B230" s="31" t="s">
        <v>990</v>
      </c>
      <c r="C230" s="31" t="s">
        <v>867</v>
      </c>
      <c r="D230" s="43">
        <v>12000</v>
      </c>
      <c r="E230" s="13">
        <v>41662</v>
      </c>
      <c r="F230" s="250">
        <v>44285</v>
      </c>
      <c r="G230" s="251">
        <v>26528.1</v>
      </c>
      <c r="H230" s="22">
        <f t="shared" si="35"/>
        <v>44906.495833333334</v>
      </c>
      <c r="I230" s="238">
        <f t="shared" si="34"/>
        <v>7907.8999999999978</v>
      </c>
      <c r="J230" s="17" t="str">
        <f t="shared" si="27"/>
        <v>NOT DUE</v>
      </c>
      <c r="K230" s="31" t="s">
        <v>998</v>
      </c>
      <c r="L230" s="203" t="s">
        <v>5210</v>
      </c>
    </row>
    <row r="231" spans="1:14" ht="36" customHeight="1">
      <c r="A231" s="17" t="s">
        <v>1643</v>
      </c>
      <c r="B231" s="31" t="s">
        <v>990</v>
      </c>
      <c r="C231" s="31" t="s">
        <v>991</v>
      </c>
      <c r="D231" s="43">
        <v>12000</v>
      </c>
      <c r="E231" s="13">
        <v>41662</v>
      </c>
      <c r="F231" s="250">
        <v>44285</v>
      </c>
      <c r="G231" s="251">
        <v>26528.1</v>
      </c>
      <c r="H231" s="22">
        <f t="shared" si="35"/>
        <v>44906.495833333334</v>
      </c>
      <c r="I231" s="238">
        <f t="shared" si="34"/>
        <v>7907.8999999999978</v>
      </c>
      <c r="J231" s="17" t="str">
        <f t="shared" si="27"/>
        <v>NOT DUE</v>
      </c>
      <c r="K231" s="31" t="s">
        <v>999</v>
      </c>
      <c r="L231" s="203" t="s">
        <v>5211</v>
      </c>
    </row>
    <row r="232" spans="1:14" ht="36" customHeight="1">
      <c r="A232" s="17" t="s">
        <v>1644</v>
      </c>
      <c r="B232" s="31" t="s">
        <v>992</v>
      </c>
      <c r="C232" s="31" t="s">
        <v>993</v>
      </c>
      <c r="D232" s="43">
        <v>6000</v>
      </c>
      <c r="E232" s="13">
        <v>41662</v>
      </c>
      <c r="F232" s="250">
        <v>44219</v>
      </c>
      <c r="G232" s="251">
        <v>25500</v>
      </c>
      <c r="H232" s="22">
        <f>IF(I232&lt;=6000,$F$5+(I232/24),"error")</f>
        <v>44613.658333333333</v>
      </c>
      <c r="I232" s="23">
        <f t="shared" si="34"/>
        <v>879.79999999999927</v>
      </c>
      <c r="J232" s="17" t="str">
        <f t="shared" si="27"/>
        <v>NOT DUE</v>
      </c>
      <c r="K232" s="31" t="s">
        <v>1000</v>
      </c>
      <c r="L232" s="124"/>
    </row>
    <row r="233" spans="1:14" ht="36" customHeight="1">
      <c r="A233" s="17" t="s">
        <v>1645</v>
      </c>
      <c r="B233" s="31" t="s">
        <v>994</v>
      </c>
      <c r="C233" s="31" t="s">
        <v>865</v>
      </c>
      <c r="D233" s="43">
        <v>24000</v>
      </c>
      <c r="E233" s="13">
        <v>41662</v>
      </c>
      <c r="F233" s="13">
        <v>43026</v>
      </c>
      <c r="G233" s="251">
        <v>12588</v>
      </c>
      <c r="H233" s="22">
        <f>IF(I233&lt;=24000,$F$5+(I233/24),"error")</f>
        <v>44825.658333333333</v>
      </c>
      <c r="I233" s="23">
        <f t="shared" si="34"/>
        <v>5967.7999999999993</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44824.2</v>
      </c>
      <c r="I234" s="23">
        <f t="shared" si="34"/>
        <v>5932.7999999999993</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1">
        <v>12588</v>
      </c>
      <c r="H235" s="22">
        <f>IF(I235&lt;=24000,$F$5+(I235/24),"error")</f>
        <v>44825.658333333333</v>
      </c>
      <c r="I235" s="23">
        <f t="shared" si="34"/>
        <v>5967.7999999999993</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44824.2</v>
      </c>
      <c r="I236" s="23">
        <f t="shared" si="34"/>
        <v>5932.7999999999993</v>
      </c>
      <c r="J236" s="17" t="str">
        <f t="shared" si="27"/>
        <v>NOT DUE</v>
      </c>
      <c r="K236" s="31" t="s">
        <v>1003</v>
      </c>
      <c r="L236" s="20"/>
    </row>
    <row r="237" spans="1:14" ht="36" customHeight="1">
      <c r="A237" s="17" t="s">
        <v>1649</v>
      </c>
      <c r="B237" s="31" t="s">
        <v>1011</v>
      </c>
      <c r="C237" s="31" t="s">
        <v>867</v>
      </c>
      <c r="D237" s="43">
        <v>12000</v>
      </c>
      <c r="E237" s="13">
        <v>41662</v>
      </c>
      <c r="F237" s="250">
        <v>44316</v>
      </c>
      <c r="G237" s="251">
        <v>26816.9</v>
      </c>
      <c r="H237" s="22">
        <f t="shared" si="36"/>
        <v>44918.529166666667</v>
      </c>
      <c r="I237" s="238">
        <f t="shared" si="34"/>
        <v>8196.7000000000007</v>
      </c>
      <c r="J237" s="17" t="str">
        <f t="shared" si="27"/>
        <v>NOT DUE</v>
      </c>
      <c r="K237" s="31" t="s">
        <v>1020</v>
      </c>
      <c r="L237" s="314" t="s">
        <v>5223</v>
      </c>
    </row>
    <row r="238" spans="1:14" ht="36" customHeight="1">
      <c r="A238" s="17" t="s">
        <v>1650</v>
      </c>
      <c r="B238" s="31" t="s">
        <v>1011</v>
      </c>
      <c r="C238" s="31" t="s">
        <v>1012</v>
      </c>
      <c r="D238" s="43">
        <v>12000</v>
      </c>
      <c r="E238" s="13">
        <v>41662</v>
      </c>
      <c r="F238" s="250">
        <v>44316</v>
      </c>
      <c r="G238" s="251">
        <v>26816.9</v>
      </c>
      <c r="H238" s="22">
        <f t="shared" si="36"/>
        <v>44918.529166666667</v>
      </c>
      <c r="I238" s="238">
        <f t="shared" si="34"/>
        <v>8196.7000000000007</v>
      </c>
      <c r="J238" s="17" t="str">
        <f t="shared" si="27"/>
        <v>NOT DUE</v>
      </c>
      <c r="K238" s="31" t="s">
        <v>1021</v>
      </c>
      <c r="L238" s="314" t="s">
        <v>5224</v>
      </c>
    </row>
    <row r="239" spans="1:14" ht="36" customHeight="1">
      <c r="A239" s="17" t="s">
        <v>1651</v>
      </c>
      <c r="B239" s="31" t="s">
        <v>1011</v>
      </c>
      <c r="C239" s="31" t="s">
        <v>1013</v>
      </c>
      <c r="D239" s="43">
        <v>12000</v>
      </c>
      <c r="E239" s="13">
        <v>41662</v>
      </c>
      <c r="F239" s="250">
        <v>44316</v>
      </c>
      <c r="G239" s="251">
        <v>26816.9</v>
      </c>
      <c r="H239" s="22">
        <f t="shared" si="36"/>
        <v>44918.529166666667</v>
      </c>
      <c r="I239" s="238">
        <f t="shared" si="34"/>
        <v>8196.7000000000007</v>
      </c>
      <c r="J239" s="17" t="str">
        <f t="shared" si="27"/>
        <v>NOT DUE</v>
      </c>
      <c r="K239" s="31" t="s">
        <v>1021</v>
      </c>
      <c r="L239" s="314" t="s">
        <v>5225</v>
      </c>
    </row>
    <row r="240" spans="1:14" ht="36" customHeight="1">
      <c r="A240" s="17" t="s">
        <v>1652</v>
      </c>
      <c r="B240" s="31" t="s">
        <v>1014</v>
      </c>
      <c r="C240" s="31" t="s">
        <v>1015</v>
      </c>
      <c r="D240" s="43">
        <v>12000</v>
      </c>
      <c r="E240" s="13">
        <v>41662</v>
      </c>
      <c r="F240" s="250">
        <v>44219</v>
      </c>
      <c r="G240" s="251">
        <v>25500</v>
      </c>
      <c r="H240" s="22">
        <f t="shared" si="36"/>
        <v>44863.658333333333</v>
      </c>
      <c r="I240" s="238">
        <f t="shared" si="34"/>
        <v>6879.7999999999993</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44824.2</v>
      </c>
      <c r="I241" s="23">
        <f t="shared" si="34"/>
        <v>5932.7999999999993</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1">
        <v>12588</v>
      </c>
      <c r="H242" s="22">
        <f>IF(I242&lt;=24000,$F$5+(I242/24),"error")</f>
        <v>44825.658333333333</v>
      </c>
      <c r="I242" s="23">
        <f t="shared" si="34"/>
        <v>5967.7999999999993</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1">
        <v>12588</v>
      </c>
      <c r="H243" s="22">
        <f>IF(I243&lt;=24000,$F$5+(I243/24),"error")</f>
        <v>44825.658333333333</v>
      </c>
      <c r="I243" s="23">
        <f t="shared" si="34"/>
        <v>5967.7999999999993</v>
      </c>
      <c r="J243" s="17" t="str">
        <f t="shared" si="27"/>
        <v>NOT DUE</v>
      </c>
      <c r="K243" s="31" t="s">
        <v>1034</v>
      </c>
      <c r="L243" s="20" t="s">
        <v>4460</v>
      </c>
    </row>
    <row r="244" spans="1:13" ht="36" customHeight="1">
      <c r="A244" s="17" t="s">
        <v>1656</v>
      </c>
      <c r="B244" s="31" t="s">
        <v>1025</v>
      </c>
      <c r="C244" s="31" t="s">
        <v>1028</v>
      </c>
      <c r="D244" s="43">
        <v>6000</v>
      </c>
      <c r="E244" s="13">
        <v>41662</v>
      </c>
      <c r="F244" s="250">
        <v>44201</v>
      </c>
      <c r="G244" s="251">
        <v>25297</v>
      </c>
      <c r="H244" s="22">
        <f>IF(I244&lt;=6000,$F$5+(I244/24),"error")</f>
        <v>44605.2</v>
      </c>
      <c r="I244" s="23">
        <f t="shared" si="34"/>
        <v>676.79999999999927</v>
      </c>
      <c r="J244" s="17" t="str">
        <f t="shared" si="27"/>
        <v>NOT DUE</v>
      </c>
      <c r="K244" s="31" t="s">
        <v>1033</v>
      </c>
      <c r="L244" s="124"/>
    </row>
    <row r="245" spans="1:13" ht="36" customHeight="1">
      <c r="A245" s="17" t="s">
        <v>1657</v>
      </c>
      <c r="B245" s="31" t="s">
        <v>1029</v>
      </c>
      <c r="C245" s="31" t="s">
        <v>1030</v>
      </c>
      <c r="D245" s="21">
        <v>12000</v>
      </c>
      <c r="E245" s="13">
        <v>41662</v>
      </c>
      <c r="F245" s="13">
        <v>44564</v>
      </c>
      <c r="G245" s="251">
        <v>25297</v>
      </c>
      <c r="H245" s="22">
        <f>IF(I245&lt;=12000,$F$5+(I245/24),"error")</f>
        <v>44855.199999999997</v>
      </c>
      <c r="I245" s="238">
        <f t="shared" si="34"/>
        <v>6676.7999999999993</v>
      </c>
      <c r="J245" s="17" t="str">
        <f t="shared" si="27"/>
        <v>NOT DUE</v>
      </c>
      <c r="K245" s="31" t="s">
        <v>1035</v>
      </c>
      <c r="L245" s="20" t="s">
        <v>4460</v>
      </c>
    </row>
    <row r="246" spans="1:13" ht="36" customHeight="1">
      <c r="A246" s="17" t="s">
        <v>1658</v>
      </c>
      <c r="B246" s="31" t="s">
        <v>1031</v>
      </c>
      <c r="C246" s="31" t="s">
        <v>971</v>
      </c>
      <c r="D246" s="21">
        <v>500</v>
      </c>
      <c r="E246" s="13">
        <v>41662</v>
      </c>
      <c r="F246" s="13">
        <v>44564</v>
      </c>
      <c r="G246" s="27">
        <v>30377.1</v>
      </c>
      <c r="H246" s="22">
        <f>IF(I246&lt;=500,$F$5+(I246/24),"error")</f>
        <v>44587.70416666667</v>
      </c>
      <c r="I246" s="238">
        <f t="shared" si="34"/>
        <v>256.89999999999782</v>
      </c>
      <c r="J246" s="17" t="str">
        <f t="shared" si="27"/>
        <v>NOT DUE</v>
      </c>
      <c r="K246" s="31" t="s">
        <v>1036</v>
      </c>
      <c r="L246" s="125"/>
    </row>
    <row r="247" spans="1:13" ht="36" customHeight="1">
      <c r="A247" s="17" t="s">
        <v>1659</v>
      </c>
      <c r="B247" s="31" t="s">
        <v>1046</v>
      </c>
      <c r="C247" s="31" t="s">
        <v>1043</v>
      </c>
      <c r="D247" s="21">
        <v>300</v>
      </c>
      <c r="E247" s="13">
        <v>41662</v>
      </c>
      <c r="F247" s="13">
        <v>44564</v>
      </c>
      <c r="G247" s="27">
        <v>30377.1</v>
      </c>
      <c r="H247" s="22">
        <f>IF(I247&lt;=300,$F$5+(I247/24),"error")</f>
        <v>44579.370833333334</v>
      </c>
      <c r="I247" s="238">
        <f t="shared" si="34"/>
        <v>56.899999999997817</v>
      </c>
      <c r="J247" s="17" t="str">
        <f t="shared" si="27"/>
        <v>NOT DUE</v>
      </c>
      <c r="K247" s="31" t="s">
        <v>1049</v>
      </c>
      <c r="L247" s="125"/>
    </row>
    <row r="248" spans="1:13" ht="36" customHeight="1">
      <c r="A248" s="17" t="s">
        <v>1660</v>
      </c>
      <c r="B248" s="31" t="s">
        <v>1044</v>
      </c>
      <c r="C248" s="31" t="s">
        <v>1045</v>
      </c>
      <c r="D248" s="43">
        <v>300</v>
      </c>
      <c r="E248" s="13">
        <v>41662</v>
      </c>
      <c r="F248" s="13">
        <v>44564</v>
      </c>
      <c r="G248" s="27">
        <v>30377.1</v>
      </c>
      <c r="H248" s="22">
        <f>IF(I248&lt;=300,$F$5+(I248/24),"error")</f>
        <v>44579.370833333334</v>
      </c>
      <c r="I248" s="238">
        <f t="shared" si="34"/>
        <v>56.899999999997817</v>
      </c>
      <c r="J248" s="17" t="str">
        <f t="shared" si="27"/>
        <v>NOT DUE</v>
      </c>
      <c r="K248" s="31" t="s">
        <v>1050</v>
      </c>
      <c r="L248" s="125"/>
    </row>
    <row r="249" spans="1:13" ht="36" customHeight="1">
      <c r="A249" s="17" t="s">
        <v>1661</v>
      </c>
      <c r="B249" s="31" t="s">
        <v>392</v>
      </c>
      <c r="C249" s="31" t="s">
        <v>393</v>
      </c>
      <c r="D249" s="43" t="s">
        <v>4</v>
      </c>
      <c r="E249" s="13">
        <v>41662</v>
      </c>
      <c r="F249" s="13">
        <v>44564</v>
      </c>
      <c r="G249" s="27">
        <v>30377.1</v>
      </c>
      <c r="H249" s="15">
        <f>EDATE(F249-1,1)</f>
        <v>44594</v>
      </c>
      <c r="I249" s="240">
        <f ca="1">IF(ISBLANK(H249),"",H249-DATE(YEAR(NOW()),MONTH(NOW()),DAY(NOW())))</f>
        <v>17</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44564</v>
      </c>
      <c r="G251" s="27">
        <v>30377.1</v>
      </c>
      <c r="H251" s="22">
        <f>IF(I251&lt;=300,$F$5+(I251/24),"error")</f>
        <v>44579.370833333334</v>
      </c>
      <c r="I251" s="238">
        <f>D251-($F$4-G251)</f>
        <v>56.899999999997817</v>
      </c>
      <c r="J251" s="17" t="str">
        <f t="shared" si="27"/>
        <v>NOT DUE</v>
      </c>
      <c r="K251" s="31" t="s">
        <v>1062</v>
      </c>
      <c r="L251" s="125"/>
    </row>
    <row r="252" spans="1:13" ht="36" customHeight="1">
      <c r="A252" s="17" t="s">
        <v>1664</v>
      </c>
      <c r="B252" s="31" t="s">
        <v>1057</v>
      </c>
      <c r="C252" s="31" t="s">
        <v>1058</v>
      </c>
      <c r="D252" s="21" t="s">
        <v>1</v>
      </c>
      <c r="E252" s="13">
        <v>41662</v>
      </c>
      <c r="F252" s="13">
        <f>F8</f>
        <v>44577</v>
      </c>
      <c r="G252" s="27"/>
      <c r="H252" s="15">
        <f>DATE(YEAR(F252),MONTH(F252),DAY(F252)+1)</f>
        <v>44578</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44630.866666666669</v>
      </c>
      <c r="I253" s="238">
        <f>D253-($F$4-G253)</f>
        <v>1292.7999999999993</v>
      </c>
      <c r="J253" s="17" t="str">
        <f t="shared" si="27"/>
        <v>NOT DUE</v>
      </c>
      <c r="K253" s="31" t="s">
        <v>1064</v>
      </c>
      <c r="L253" s="203" t="s">
        <v>4457</v>
      </c>
    </row>
    <row r="254" spans="1:13" ht="36" customHeight="1">
      <c r="A254" s="17" t="s">
        <v>1666</v>
      </c>
      <c r="B254" s="31" t="s">
        <v>1071</v>
      </c>
      <c r="C254" s="31" t="s">
        <v>1072</v>
      </c>
      <c r="D254" s="21">
        <v>500</v>
      </c>
      <c r="E254" s="13">
        <v>41662</v>
      </c>
      <c r="F254" s="13">
        <v>44541</v>
      </c>
      <c r="G254" s="27">
        <v>30160</v>
      </c>
      <c r="H254" s="22">
        <f>IF(I254&lt;=500,$F$5+(I254/24),"error")</f>
        <v>44578.658333333333</v>
      </c>
      <c r="I254" s="238">
        <f>D254-($F$4-G254)</f>
        <v>39.799999999999272</v>
      </c>
      <c r="J254" s="17" t="str">
        <f t="shared" si="27"/>
        <v>NOT DUE</v>
      </c>
      <c r="K254" s="31" t="s">
        <v>1077</v>
      </c>
      <c r="L254" s="316"/>
      <c r="M254" s="317"/>
    </row>
    <row r="255" spans="1:13" ht="36" customHeight="1">
      <c r="A255" s="17" t="s">
        <v>1667</v>
      </c>
      <c r="B255" s="31" t="s">
        <v>1073</v>
      </c>
      <c r="C255" s="31" t="s">
        <v>1074</v>
      </c>
      <c r="D255" s="21" t="s">
        <v>26</v>
      </c>
      <c r="E255" s="13">
        <v>41662</v>
      </c>
      <c r="F255" s="13">
        <f>F256-1</f>
        <v>44576</v>
      </c>
      <c r="G255" s="27"/>
      <c r="H255" s="15">
        <f>DATE(YEAR(F255),MONTH(F255),DAY(F255)+7)</f>
        <v>44583</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44577</v>
      </c>
      <c r="G256" s="27"/>
      <c r="H256" s="15">
        <f t="shared" ref="H256:H269" si="38">DATE(YEAR(F256),MONTH(F256),DAY(F256)+1)</f>
        <v>44578</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44577</v>
      </c>
      <c r="G257" s="27"/>
      <c r="H257" s="15">
        <f t="shared" si="38"/>
        <v>44578</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44577</v>
      </c>
      <c r="G258" s="27"/>
      <c r="H258" s="15">
        <f t="shared" si="38"/>
        <v>44578</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44577</v>
      </c>
      <c r="G259" s="27"/>
      <c r="H259" s="15">
        <f t="shared" si="38"/>
        <v>44578</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44577</v>
      </c>
      <c r="G260" s="27"/>
      <c r="H260" s="15">
        <f t="shared" si="38"/>
        <v>44578</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44577</v>
      </c>
      <c r="G261" s="27"/>
      <c r="H261" s="15">
        <f t="shared" si="38"/>
        <v>44578</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44577</v>
      </c>
      <c r="G262" s="27"/>
      <c r="H262" s="15">
        <f t="shared" si="38"/>
        <v>44578</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44577</v>
      </c>
      <c r="G263" s="27"/>
      <c r="H263" s="15">
        <f t="shared" si="38"/>
        <v>44578</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44577</v>
      </c>
      <c r="G264" s="27"/>
      <c r="H264" s="15">
        <f t="shared" si="38"/>
        <v>44578</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44577</v>
      </c>
      <c r="G265" s="27"/>
      <c r="H265" s="15">
        <f t="shared" si="38"/>
        <v>44578</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44577</v>
      </c>
      <c r="G266" s="27"/>
      <c r="H266" s="15">
        <f t="shared" si="38"/>
        <v>44578</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44577</v>
      </c>
      <c r="G267" s="27"/>
      <c r="H267" s="15">
        <f t="shared" si="38"/>
        <v>44578</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44577</v>
      </c>
      <c r="G268" s="27"/>
      <c r="H268" s="15">
        <f t="shared" si="38"/>
        <v>44578</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44577</v>
      </c>
      <c r="G269" s="27"/>
      <c r="H269" s="15">
        <f t="shared" si="38"/>
        <v>44578</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44576</v>
      </c>
      <c r="G270" s="27"/>
      <c r="H270" s="15">
        <f>DATE(YEAR(F270),MONTH(F270),DAY(F270)+7)</f>
        <v>44583</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44576</v>
      </c>
      <c r="G271" s="27"/>
      <c r="H271" s="15">
        <f>DATE(YEAR(F271),MONTH(F271),DAY(F271)+7)</f>
        <v>44583</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44576</v>
      </c>
      <c r="G272" s="27"/>
      <c r="H272" s="15">
        <f>DATE(YEAR(F272),MONTH(F272),DAY(F272)+7)</f>
        <v>44583</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44576</v>
      </c>
      <c r="G273" s="27"/>
      <c r="H273" s="15">
        <f>DATE(YEAR(F273),MONTH(F273),DAY(F273)+7)</f>
        <v>44583</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44576</v>
      </c>
      <c r="G274" s="27"/>
      <c r="H274" s="15">
        <f>DATE(YEAR(F274),MONTH(F274),DAY(F274)+7)</f>
        <v>44583</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44564</v>
      </c>
      <c r="G275" s="27"/>
      <c r="H275" s="15">
        <f>EDATE(F275-1,1)</f>
        <v>44594</v>
      </c>
      <c r="I275" s="16">
        <f t="shared" ca="1" si="37"/>
        <v>17</v>
      </c>
      <c r="J275" s="17" t="str">
        <f t="shared" ca="1" si="40"/>
        <v>NOT DUE</v>
      </c>
      <c r="K275" s="31" t="s">
        <v>1112</v>
      </c>
      <c r="L275" s="125"/>
    </row>
    <row r="276" spans="1:12" ht="36" customHeight="1">
      <c r="A276" s="17" t="s">
        <v>1688</v>
      </c>
      <c r="B276" s="31" t="s">
        <v>1147</v>
      </c>
      <c r="C276" s="31" t="s">
        <v>1097</v>
      </c>
      <c r="D276" s="21" t="s">
        <v>4</v>
      </c>
      <c r="E276" s="13">
        <v>41662</v>
      </c>
      <c r="F276" s="13">
        <v>44564</v>
      </c>
      <c r="G276" s="27"/>
      <c r="H276" s="15">
        <f>EDATE(F276-1,1)</f>
        <v>44594</v>
      </c>
      <c r="I276" s="16">
        <f t="shared" ca="1" si="37"/>
        <v>17</v>
      </c>
      <c r="J276" s="17" t="str">
        <f t="shared" ca="1" si="40"/>
        <v>NOT DUE</v>
      </c>
      <c r="K276" s="31" t="s">
        <v>1154</v>
      </c>
      <c r="L276" s="125"/>
    </row>
    <row r="277" spans="1:12" ht="36" customHeight="1">
      <c r="A277" s="17" t="s">
        <v>1689</v>
      </c>
      <c r="B277" s="31" t="s">
        <v>1133</v>
      </c>
      <c r="C277" s="31" t="s">
        <v>1097</v>
      </c>
      <c r="D277" s="21" t="s">
        <v>4</v>
      </c>
      <c r="E277" s="13">
        <v>41662</v>
      </c>
      <c r="F277" s="13">
        <v>44564</v>
      </c>
      <c r="G277" s="27"/>
      <c r="H277" s="15">
        <f>EDATE(F277-1,1)</f>
        <v>44594</v>
      </c>
      <c r="I277" s="16">
        <f t="shared" ca="1" si="37"/>
        <v>17</v>
      </c>
      <c r="J277" s="17" t="str">
        <f t="shared" ca="1" si="40"/>
        <v>NOT DUE</v>
      </c>
      <c r="K277" s="31" t="s">
        <v>1155</v>
      </c>
      <c r="L277" s="125"/>
    </row>
    <row r="278" spans="1:12" ht="36" customHeight="1">
      <c r="A278" s="17" t="s">
        <v>1690</v>
      </c>
      <c r="B278" s="31" t="s">
        <v>1148</v>
      </c>
      <c r="C278" s="31" t="s">
        <v>1149</v>
      </c>
      <c r="D278" s="21" t="s">
        <v>4</v>
      </c>
      <c r="E278" s="13">
        <v>41662</v>
      </c>
      <c r="F278" s="13">
        <v>44564</v>
      </c>
      <c r="G278" s="27"/>
      <c r="H278" s="15">
        <f>EDATE(F278-1,1)</f>
        <v>44594</v>
      </c>
      <c r="I278" s="16">
        <f t="shared" ca="1" si="37"/>
        <v>17</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130</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130</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281</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281</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281</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281</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281</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281</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281</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281</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281</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1058</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1058</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1058</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1058</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1058</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1058</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1058</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1058</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1058</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1058</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1058</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1058</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1058</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1058</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1058</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1058</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1058</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1058</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1058</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1058</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1058</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1058</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1058</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1058</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1058</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1058</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1058</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1058</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1058</v>
      </c>
      <c r="J318" s="17" t="str">
        <f t="shared" ca="1" si="40"/>
        <v>NOT DUE</v>
      </c>
      <c r="K318" s="31" t="s">
        <v>1267</v>
      </c>
      <c r="L318" s="20" t="s">
        <v>4459</v>
      </c>
    </row>
    <row r="319" spans="1:12" ht="28.5" customHeight="1">
      <c r="A319" s="289" t="s">
        <v>1731</v>
      </c>
      <c r="B319" s="290" t="s">
        <v>702</v>
      </c>
      <c r="C319" s="290" t="s">
        <v>5057</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5058</v>
      </c>
      <c r="L319" s="232" t="s">
        <v>4456</v>
      </c>
    </row>
    <row r="320" spans="1:12" ht="28.5" customHeight="1">
      <c r="A320" s="289" t="s">
        <v>1732</v>
      </c>
      <c r="B320" s="290" t="s">
        <v>703</v>
      </c>
      <c r="C320" s="290" t="s">
        <v>5057</v>
      </c>
      <c r="D320" s="291">
        <v>12000</v>
      </c>
      <c r="E320" s="292">
        <v>41662</v>
      </c>
      <c r="F320" s="292" t="s">
        <v>4456</v>
      </c>
      <c r="G320" s="292" t="s">
        <v>4456</v>
      </c>
      <c r="H320" s="293" t="e">
        <f>IF(I320&lt;=12000,F320+(D320/24),"error")</f>
        <v>#VALUE!</v>
      </c>
      <c r="I320" s="294" t="e">
        <f t="shared" si="43"/>
        <v>#VALUE!</v>
      </c>
      <c r="J320" s="289" t="e">
        <f t="shared" si="40"/>
        <v>#VALUE!</v>
      </c>
      <c r="K320" s="290" t="s">
        <v>5058</v>
      </c>
      <c r="L320" s="232" t="s">
        <v>4456</v>
      </c>
    </row>
    <row r="321" spans="1:12" ht="28.5" customHeight="1">
      <c r="A321" s="289" t="s">
        <v>1733</v>
      </c>
      <c r="B321" s="290" t="s">
        <v>704</v>
      </c>
      <c r="C321" s="290" t="s">
        <v>5057</v>
      </c>
      <c r="D321" s="291">
        <v>12000</v>
      </c>
      <c r="E321" s="292">
        <v>41662</v>
      </c>
      <c r="F321" s="292" t="s">
        <v>4456</v>
      </c>
      <c r="G321" s="292" t="s">
        <v>4456</v>
      </c>
      <c r="H321" s="293" t="e">
        <f>IF(I321&lt;=12000,F321+(D321/24),"error")</f>
        <v>#VALUE!</v>
      </c>
      <c r="I321" s="294" t="e">
        <f t="shared" si="43"/>
        <v>#VALUE!</v>
      </c>
      <c r="J321" s="289" t="e">
        <f t="shared" si="40"/>
        <v>#VALUE!</v>
      </c>
      <c r="K321" s="290" t="s">
        <v>5058</v>
      </c>
      <c r="L321" s="232" t="s">
        <v>4456</v>
      </c>
    </row>
    <row r="322" spans="1:12" ht="28.5" customHeight="1">
      <c r="A322" s="289" t="s">
        <v>5076</v>
      </c>
      <c r="B322" s="290" t="s">
        <v>705</v>
      </c>
      <c r="C322" s="290" t="s">
        <v>5057</v>
      </c>
      <c r="D322" s="291">
        <v>12000</v>
      </c>
      <c r="E322" s="292">
        <v>41662</v>
      </c>
      <c r="F322" s="292" t="s">
        <v>4456</v>
      </c>
      <c r="G322" s="292" t="s">
        <v>4456</v>
      </c>
      <c r="H322" s="293" t="e">
        <f>IF(I322&lt;=12000,F322+(D322/24),"error")</f>
        <v>#VALUE!</v>
      </c>
      <c r="I322" s="294" t="e">
        <f t="shared" si="43"/>
        <v>#VALUE!</v>
      </c>
      <c r="J322" s="289" t="e">
        <f t="shared" si="40"/>
        <v>#VALUE!</v>
      </c>
      <c r="K322" s="290" t="s">
        <v>5058</v>
      </c>
      <c r="L322" s="232" t="s">
        <v>4456</v>
      </c>
    </row>
    <row r="323" spans="1:12" ht="28.5" customHeight="1">
      <c r="A323" s="289" t="s">
        <v>5077</v>
      </c>
      <c r="B323" s="290" t="s">
        <v>706</v>
      </c>
      <c r="C323" s="290" t="s">
        <v>5057</v>
      </c>
      <c r="D323" s="291">
        <v>12000</v>
      </c>
      <c r="E323" s="292">
        <v>41662</v>
      </c>
      <c r="F323" s="292" t="s">
        <v>4456</v>
      </c>
      <c r="G323" s="292" t="s">
        <v>4456</v>
      </c>
      <c r="H323" s="293" t="e">
        <f>IF(I323&lt;=12000,F323+(D323/24),"error")</f>
        <v>#VALUE!</v>
      </c>
      <c r="I323" s="294" t="e">
        <f t="shared" si="43"/>
        <v>#VALUE!</v>
      </c>
      <c r="J323" s="289" t="e">
        <f t="shared" si="40"/>
        <v>#VALUE!</v>
      </c>
      <c r="K323" s="290" t="s">
        <v>5058</v>
      </c>
      <c r="L323" s="232" t="s">
        <v>4456</v>
      </c>
    </row>
    <row r="324" spans="1:12" ht="28.5" customHeight="1">
      <c r="A324" s="289" t="s">
        <v>5078</v>
      </c>
      <c r="B324" s="290" t="s">
        <v>5062</v>
      </c>
      <c r="C324" s="290" t="s">
        <v>5063</v>
      </c>
      <c r="D324" s="291">
        <v>300</v>
      </c>
      <c r="E324" s="292">
        <v>41662</v>
      </c>
      <c r="F324" s="292" t="s">
        <v>4456</v>
      </c>
      <c r="G324" s="292" t="s">
        <v>4456</v>
      </c>
      <c r="H324" s="293" t="e">
        <f>IF(I324&lt;=300,F324+(D324/24),"error")</f>
        <v>#VALUE!</v>
      </c>
      <c r="I324" s="294" t="e">
        <f t="shared" si="43"/>
        <v>#VALUE!</v>
      </c>
      <c r="J324" s="289" t="e">
        <f t="shared" si="40"/>
        <v>#VALUE!</v>
      </c>
      <c r="K324" s="290" t="s">
        <v>5064</v>
      </c>
      <c r="L324" s="232" t="s">
        <v>4456</v>
      </c>
    </row>
    <row r="325" spans="1:12" ht="28.5" customHeight="1">
      <c r="A325" s="289" t="s">
        <v>5079</v>
      </c>
      <c r="B325" s="290" t="s">
        <v>5066</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5067</v>
      </c>
      <c r="L325" s="233" t="s">
        <v>4456</v>
      </c>
    </row>
    <row r="326" spans="1:12" ht="25.5">
      <c r="A326" s="234" t="s">
        <v>5080</v>
      </c>
      <c r="B326" s="235" t="s">
        <v>389</v>
      </c>
      <c r="C326" s="235" t="s">
        <v>386</v>
      </c>
      <c r="D326" s="237">
        <v>500</v>
      </c>
      <c r="E326" s="13">
        <v>41663</v>
      </c>
      <c r="F326" s="13">
        <v>44564</v>
      </c>
      <c r="G326" s="27">
        <v>30377.1</v>
      </c>
      <c r="H326" s="22">
        <f>IF(I326&lt;=500,$F$5+(I326/24),"error")</f>
        <v>44587.70416666667</v>
      </c>
      <c r="I326" s="238">
        <f t="shared" si="43"/>
        <v>256.89999999999782</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307</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307</v>
      </c>
      <c r="J328" s="234" t="str">
        <f t="shared" ca="1" si="40"/>
        <v>NOT DUE</v>
      </c>
      <c r="K328" s="235"/>
      <c r="L328" s="241"/>
    </row>
    <row r="329" spans="1:12" ht="36" customHeight="1">
      <c r="A329" s="234" t="s">
        <v>5083</v>
      </c>
      <c r="B329" s="235" t="s">
        <v>944</v>
      </c>
      <c r="C329" s="235" t="s">
        <v>4606</v>
      </c>
      <c r="D329" s="236">
        <v>500</v>
      </c>
      <c r="E329" s="13">
        <v>41662</v>
      </c>
      <c r="F329" s="13">
        <v>44523</v>
      </c>
      <c r="G329" s="27">
        <v>29912</v>
      </c>
      <c r="H329" s="22">
        <f>IF(I329&lt;=500,$F$5+(I329/24),"error")</f>
        <v>44568.324999999997</v>
      </c>
      <c r="I329" s="238">
        <f>D329-($F$4-G329)</f>
        <v>-208.20000000000073</v>
      </c>
      <c r="J329" s="234" t="str">
        <f>IF(I329="","",IF(I329&lt;0,"OVERDUE","NOT DUE"))</f>
        <v>OVERDUE</v>
      </c>
      <c r="K329" s="235" t="s">
        <v>4607</v>
      </c>
      <c r="L329" s="241" t="s">
        <v>5301</v>
      </c>
    </row>
    <row r="330" spans="1:12" ht="25.5">
      <c r="A330" s="234" t="s">
        <v>5084</v>
      </c>
      <c r="B330" s="235" t="s">
        <v>4549</v>
      </c>
      <c r="C330" s="235" t="s">
        <v>4550</v>
      </c>
      <c r="D330" s="237">
        <v>300</v>
      </c>
      <c r="E330" s="13">
        <v>41662</v>
      </c>
      <c r="F330" s="13">
        <v>44546</v>
      </c>
      <c r="G330" s="27">
        <v>30272.1</v>
      </c>
      <c r="H330" s="22">
        <f>IF(I330&lt;=300,$F$5+(I330/24),"error")</f>
        <v>44574.995833333334</v>
      </c>
      <c r="I330" s="238">
        <f>D330-($F$4-G330)</f>
        <v>-48.100000000002183</v>
      </c>
      <c r="J330" s="234" t="str">
        <f t="shared" si="40"/>
        <v>OVERDUE</v>
      </c>
      <c r="K330" s="235"/>
      <c r="L330" s="241"/>
    </row>
    <row r="331" spans="1:12" ht="25.5">
      <c r="A331" s="234" t="s">
        <v>5085</v>
      </c>
      <c r="B331" s="235" t="s">
        <v>4608</v>
      </c>
      <c r="C331" s="235" t="s">
        <v>4609</v>
      </c>
      <c r="D331" s="237">
        <v>1000</v>
      </c>
      <c r="E331" s="13">
        <v>41662</v>
      </c>
      <c r="F331" s="13">
        <v>44557</v>
      </c>
      <c r="G331" s="27">
        <v>30377</v>
      </c>
      <c r="H331" s="22">
        <f>IF(I331&lt;=1000,$F$5+(I331/24),"error")</f>
        <v>44608.533333333333</v>
      </c>
      <c r="I331" s="238">
        <f>D331-($F$4-G331)</f>
        <v>756.79999999999927</v>
      </c>
      <c r="J331" s="234" t="str">
        <f t="shared" si="40"/>
        <v>NOT DUE</v>
      </c>
      <c r="K331" s="235"/>
      <c r="L331" s="241"/>
    </row>
    <row r="332" spans="1:12">
      <c r="A332"/>
      <c r="C332" s="224"/>
      <c r="D332"/>
    </row>
    <row r="333" spans="1:12">
      <c r="A333"/>
      <c r="C333" s="224"/>
      <c r="D333"/>
    </row>
    <row r="334" spans="1:12">
      <c r="A334"/>
      <c r="C334" s="224"/>
      <c r="D334"/>
    </row>
    <row r="335" spans="1:12">
      <c r="A335"/>
      <c r="B335" s="255" t="s">
        <v>5143</v>
      </c>
      <c r="C335"/>
      <c r="D335" s="255" t="s">
        <v>5144</v>
      </c>
      <c r="H335" s="255" t="s">
        <v>5145</v>
      </c>
    </row>
    <row r="336" spans="1:12">
      <c r="A336"/>
      <c r="C336"/>
      <c r="D336"/>
    </row>
    <row r="337" spans="1:11">
      <c r="A337"/>
      <c r="C337" s="270" t="s">
        <v>5267</v>
      </c>
      <c r="D337"/>
      <c r="E337" s="381" t="s">
        <v>5302</v>
      </c>
      <c r="F337" s="381"/>
      <c r="G337" s="381"/>
      <c r="I337" s="381" t="s">
        <v>5292</v>
      </c>
      <c r="J337" s="381"/>
      <c r="K337" s="381"/>
    </row>
    <row r="338" spans="1:11">
      <c r="A338"/>
      <c r="C338" s="254" t="s">
        <v>5146</v>
      </c>
      <c r="D338"/>
      <c r="E338" s="382" t="s">
        <v>5147</v>
      </c>
      <c r="F338" s="382"/>
      <c r="G338" s="382"/>
      <c r="I338" s="382" t="s">
        <v>5148</v>
      </c>
      <c r="J338" s="382"/>
      <c r="K338" s="382"/>
    </row>
    <row r="339" spans="1:11">
      <c r="A339"/>
      <c r="C339"/>
      <c r="D339"/>
      <c r="I339" s="257"/>
      <c r="J339" s="257"/>
      <c r="K339" s="257"/>
    </row>
    <row r="340" spans="1:11">
      <c r="A340" s="321"/>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B319" zoomScale="70" zoomScaleNormal="70" workbookViewId="0">
      <selection activeCell="L335" sqref="L335"/>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1270</v>
      </c>
      <c r="D3" s="385" t="s">
        <v>12</v>
      </c>
      <c r="E3" s="385"/>
      <c r="F3" s="5" t="s">
        <v>4404</v>
      </c>
    </row>
    <row r="4" spans="1:12" ht="18" customHeight="1">
      <c r="A4" s="383" t="s">
        <v>77</v>
      </c>
      <c r="B4" s="383"/>
      <c r="C4" s="37" t="s">
        <v>599</v>
      </c>
      <c r="D4" s="385" t="s">
        <v>15</v>
      </c>
      <c r="E4" s="385"/>
      <c r="F4" s="6">
        <f>'Running Hours'!B9</f>
        <v>21364</v>
      </c>
    </row>
    <row r="5" spans="1:12" ht="18" customHeight="1">
      <c r="A5" s="383" t="s">
        <v>78</v>
      </c>
      <c r="B5" s="383"/>
      <c r="C5" s="38" t="s">
        <v>597</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44577</v>
      </c>
      <c r="G8" s="27"/>
      <c r="H8" s="15">
        <f>DATE(YEAR(F8),MONTH(F8),DAY(F8)+1)</f>
        <v>44578</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44577</v>
      </c>
      <c r="G9" s="27"/>
      <c r="H9" s="15">
        <f>DATE(YEAR(F9),MONTH(F9),DAY(F9)+1)</f>
        <v>44578</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44618.666666666664</v>
      </c>
      <c r="I10" s="238">
        <f t="shared" ref="I10:I73" si="1">D10-($F$4-G10)</f>
        <v>1000</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44637.5</v>
      </c>
      <c r="I11" s="23">
        <f>D11-($F$4-G11)</f>
        <v>1452</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44686.875</v>
      </c>
      <c r="I12" s="23">
        <f t="shared" si="1"/>
        <v>2637</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44686.875</v>
      </c>
      <c r="I13" s="23">
        <f t="shared" si="1"/>
        <v>2637</v>
      </c>
      <c r="J13" s="17" t="str">
        <f t="shared" si="0"/>
        <v>NOT DUE</v>
      </c>
      <c r="K13" s="31" t="s">
        <v>622</v>
      </c>
      <c r="L13" s="325"/>
    </row>
    <row r="14" spans="1:12" ht="36" customHeight="1">
      <c r="A14" s="17" t="s">
        <v>4615</v>
      </c>
      <c r="B14" s="31" t="s">
        <v>702</v>
      </c>
      <c r="C14" s="31" t="s">
        <v>610</v>
      </c>
      <c r="D14" s="21">
        <v>12000</v>
      </c>
      <c r="E14" s="13">
        <v>41662</v>
      </c>
      <c r="F14" s="13">
        <v>43378</v>
      </c>
      <c r="G14" s="27">
        <v>12001</v>
      </c>
      <c r="H14" s="22">
        <f t="shared" si="2"/>
        <v>44686.875</v>
      </c>
      <c r="I14" s="23">
        <f t="shared" si="1"/>
        <v>2637</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44686.875</v>
      </c>
      <c r="I15" s="23">
        <f t="shared" si="1"/>
        <v>2637</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44702</v>
      </c>
      <c r="I16" s="238">
        <f t="shared" si="1"/>
        <v>3000</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44686.875</v>
      </c>
      <c r="I17" s="23">
        <f t="shared" si="1"/>
        <v>2637</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44702</v>
      </c>
      <c r="I18" s="238">
        <f t="shared" si="1"/>
        <v>3000</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44686.875</v>
      </c>
      <c r="I19" s="23">
        <f t="shared" si="1"/>
        <v>2637</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44686.875</v>
      </c>
      <c r="I20" s="23">
        <f t="shared" si="1"/>
        <v>2637</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44686.875</v>
      </c>
      <c r="I21" s="23">
        <f t="shared" si="1"/>
        <v>2637</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44686.833333333336</v>
      </c>
      <c r="I22" s="23">
        <f t="shared" si="1"/>
        <v>2636</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44686.875</v>
      </c>
      <c r="I23" s="23">
        <f t="shared" si="1"/>
        <v>2637</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44637.5</v>
      </c>
      <c r="I24" s="23">
        <f t="shared" si="1"/>
        <v>1452</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44783.791666666664</v>
      </c>
      <c r="I25" s="23">
        <f t="shared" si="1"/>
        <v>4963</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44686.875</v>
      </c>
      <c r="I26" s="23">
        <f t="shared" si="1"/>
        <v>2637</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44686.875</v>
      </c>
      <c r="I27" s="23">
        <f t="shared" si="1"/>
        <v>2637</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44686.875</v>
      </c>
      <c r="I28" s="23">
        <f t="shared" si="1"/>
        <v>2637</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44702</v>
      </c>
      <c r="I29" s="238">
        <f t="shared" si="1"/>
        <v>3000</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44686.875</v>
      </c>
      <c r="I30" s="23">
        <f t="shared" si="1"/>
        <v>2637</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44702</v>
      </c>
      <c r="I31" s="238">
        <f t="shared" si="1"/>
        <v>3000</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44686.875</v>
      </c>
      <c r="I32" s="23">
        <f t="shared" si="1"/>
        <v>2637</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44686.875</v>
      </c>
      <c r="I33" s="23">
        <f t="shared" si="1"/>
        <v>2637</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44686.875</v>
      </c>
      <c r="I34" s="23">
        <f t="shared" si="1"/>
        <v>2637</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44686.833333333336</v>
      </c>
      <c r="I35" s="23">
        <f t="shared" si="1"/>
        <v>2636</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44686.875</v>
      </c>
      <c r="I36" s="23">
        <f t="shared" si="1"/>
        <v>2637</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44637.5</v>
      </c>
      <c r="I37" s="23">
        <f t="shared" si="1"/>
        <v>1452</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44686.875</v>
      </c>
      <c r="I38" s="23">
        <f t="shared" si="1"/>
        <v>2637</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44686.875</v>
      </c>
      <c r="I39" s="23">
        <f t="shared" si="1"/>
        <v>2637</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44686.875</v>
      </c>
      <c r="I40" s="23">
        <f t="shared" si="1"/>
        <v>2637</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44686.875</v>
      </c>
      <c r="I41" s="23">
        <f t="shared" si="1"/>
        <v>2637</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44702</v>
      </c>
      <c r="I42" s="238">
        <f t="shared" si="1"/>
        <v>3000</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44686.875</v>
      </c>
      <c r="I43" s="23">
        <f t="shared" si="1"/>
        <v>2637</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44702</v>
      </c>
      <c r="I44" s="238">
        <f t="shared" si="1"/>
        <v>3000</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44686.875</v>
      </c>
      <c r="I45" s="23">
        <f t="shared" si="1"/>
        <v>2637</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44686.875</v>
      </c>
      <c r="I46" s="23">
        <f t="shared" si="1"/>
        <v>2637</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44686.875</v>
      </c>
      <c r="I47" s="23">
        <f t="shared" si="1"/>
        <v>2637</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44686.833333333336</v>
      </c>
      <c r="I48" s="23">
        <f t="shared" si="1"/>
        <v>2636</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44686.875</v>
      </c>
      <c r="I49" s="23">
        <f t="shared" si="1"/>
        <v>2637</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44637.5</v>
      </c>
      <c r="I50" s="23">
        <f t="shared" si="1"/>
        <v>1452</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44686.875</v>
      </c>
      <c r="I51" s="23">
        <f t="shared" si="1"/>
        <v>2637</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44686.875</v>
      </c>
      <c r="I52" s="23">
        <f t="shared" si="1"/>
        <v>2637</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44686.875</v>
      </c>
      <c r="I53" s="23">
        <f t="shared" si="1"/>
        <v>2637</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44686.875</v>
      </c>
      <c r="I54" s="23">
        <f t="shared" si="1"/>
        <v>2637</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44702</v>
      </c>
      <c r="I55" s="238">
        <f t="shared" si="1"/>
        <v>3000</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44686.875</v>
      </c>
      <c r="I56" s="23">
        <f t="shared" si="1"/>
        <v>2637</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44702</v>
      </c>
      <c r="I57" s="238">
        <f t="shared" si="1"/>
        <v>3000</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44686.875</v>
      </c>
      <c r="I58" s="23">
        <f t="shared" si="1"/>
        <v>2637</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44686.875</v>
      </c>
      <c r="I59" s="23">
        <f t="shared" si="1"/>
        <v>2637</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44686.875</v>
      </c>
      <c r="I60" s="23">
        <f t="shared" si="1"/>
        <v>2637</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44686.833333333336</v>
      </c>
      <c r="I61" s="23">
        <f t="shared" si="1"/>
        <v>2636</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44686.875</v>
      </c>
      <c r="I62" s="23">
        <f t="shared" si="1"/>
        <v>2637</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44637.5</v>
      </c>
      <c r="I63" s="23">
        <f t="shared" si="1"/>
        <v>1452</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44686.875</v>
      </c>
      <c r="I64" s="23">
        <f t="shared" si="1"/>
        <v>2637</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44686.875</v>
      </c>
      <c r="I65" s="23">
        <f t="shared" si="1"/>
        <v>2637</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44686.875</v>
      </c>
      <c r="I66" s="23">
        <f t="shared" si="1"/>
        <v>2637</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44686.875</v>
      </c>
      <c r="I67" s="23">
        <f t="shared" si="1"/>
        <v>2637</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44702</v>
      </c>
      <c r="I68" s="238">
        <f t="shared" si="1"/>
        <v>3000</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44686.875</v>
      </c>
      <c r="I69" s="23">
        <f t="shared" si="1"/>
        <v>2637</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44702</v>
      </c>
      <c r="I70" s="238">
        <f t="shared" si="1"/>
        <v>3000</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44686.875</v>
      </c>
      <c r="I71" s="23">
        <f t="shared" si="1"/>
        <v>2637</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44686.875</v>
      </c>
      <c r="I72" s="23">
        <f t="shared" si="1"/>
        <v>2637</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44686.875</v>
      </c>
      <c r="I73" s="23">
        <f t="shared" si="1"/>
        <v>2637</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44686.833333333336</v>
      </c>
      <c r="I74" s="23">
        <f t="shared" ref="I74:I137" si="11">D74-($F$4-G74)</f>
        <v>2636</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44686.875</v>
      </c>
      <c r="I75" s="23">
        <f t="shared" si="11"/>
        <v>2637</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44610.458333333336</v>
      </c>
      <c r="I76" s="23">
        <f t="shared" si="11"/>
        <v>803</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44688.666666666664</v>
      </c>
      <c r="I77" s="238">
        <f t="shared" si="11"/>
        <v>2680</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44686.875</v>
      </c>
      <c r="I78" s="23">
        <f t="shared" si="11"/>
        <v>2637</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44686.833333333336</v>
      </c>
      <c r="I79" s="23">
        <f t="shared" si="11"/>
        <v>2636</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44686.875</v>
      </c>
      <c r="I80" s="23">
        <f t="shared" si="11"/>
        <v>2637</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44686.875</v>
      </c>
      <c r="I81" s="23">
        <f t="shared" si="11"/>
        <v>2637</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44686.833333333336</v>
      </c>
      <c r="I82" s="23">
        <f t="shared" si="11"/>
        <v>2636</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44610.458333333336</v>
      </c>
      <c r="I83" s="23">
        <f t="shared" si="11"/>
        <v>803</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44688.666666666664</v>
      </c>
      <c r="I84" s="238">
        <f t="shared" si="11"/>
        <v>2680</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44686.875</v>
      </c>
      <c r="I85" s="23">
        <f t="shared" si="11"/>
        <v>2637</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44686.833333333336</v>
      </c>
      <c r="I86" s="23">
        <f t="shared" si="11"/>
        <v>2636</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44686.875</v>
      </c>
      <c r="I87" s="23">
        <f t="shared" si="11"/>
        <v>2637</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44686.875</v>
      </c>
      <c r="I88" s="23">
        <f t="shared" si="11"/>
        <v>2637</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44686.833333333336</v>
      </c>
      <c r="I89" s="23">
        <f t="shared" si="11"/>
        <v>2636</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44610.458333333336</v>
      </c>
      <c r="I90" s="23">
        <f t="shared" si="11"/>
        <v>803</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44688.666666666664</v>
      </c>
      <c r="I91" s="238">
        <f t="shared" si="11"/>
        <v>2680</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44686.875</v>
      </c>
      <c r="I92" s="23">
        <f t="shared" si="11"/>
        <v>2637</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44686.833333333336</v>
      </c>
      <c r="I93" s="23">
        <f t="shared" si="11"/>
        <v>2636</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44686.875</v>
      </c>
      <c r="I94" s="23">
        <f t="shared" si="11"/>
        <v>2637</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44686.875</v>
      </c>
      <c r="I95" s="23">
        <f t="shared" si="11"/>
        <v>2637</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44686.833333333336</v>
      </c>
      <c r="I96" s="23">
        <f t="shared" si="11"/>
        <v>2636</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44610.458333333336</v>
      </c>
      <c r="I97" s="23">
        <f t="shared" si="11"/>
        <v>803</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44688.666666666664</v>
      </c>
      <c r="I98" s="238">
        <f t="shared" si="11"/>
        <v>2680</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44686.875</v>
      </c>
      <c r="I99" s="23">
        <f t="shared" si="11"/>
        <v>2637</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44686.833333333336</v>
      </c>
      <c r="I100" s="23">
        <f t="shared" si="11"/>
        <v>2636</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44686.875</v>
      </c>
      <c r="I101" s="23">
        <f t="shared" si="11"/>
        <v>2637</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44686.875</v>
      </c>
      <c r="I102" s="23">
        <f t="shared" si="11"/>
        <v>2637</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44686.833333333336</v>
      </c>
      <c r="I103" s="23">
        <f t="shared" si="11"/>
        <v>2636</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44610.458333333336</v>
      </c>
      <c r="I104" s="23">
        <f t="shared" si="11"/>
        <v>803</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44688.666666666664</v>
      </c>
      <c r="I105" s="238">
        <f t="shared" si="11"/>
        <v>2680</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44686.875</v>
      </c>
      <c r="I106" s="23">
        <f t="shared" si="11"/>
        <v>2637</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44686.833333333336</v>
      </c>
      <c r="I107" s="23">
        <f t="shared" si="11"/>
        <v>2636</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44686.875</v>
      </c>
      <c r="I108" s="23">
        <f t="shared" si="11"/>
        <v>2637</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44686.875</v>
      </c>
      <c r="I109" s="23">
        <f t="shared" si="11"/>
        <v>2637</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44686.833333333336</v>
      </c>
      <c r="I110" s="23">
        <f t="shared" si="11"/>
        <v>2636</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44686.875</v>
      </c>
      <c r="I111" s="23">
        <f t="shared" si="11"/>
        <v>2637</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44686.875</v>
      </c>
      <c r="I112" s="23">
        <f t="shared" si="11"/>
        <v>2637</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44686.875</v>
      </c>
      <c r="I113" s="23">
        <f t="shared" si="11"/>
        <v>2637</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44686.875</v>
      </c>
      <c r="I114" s="23">
        <f t="shared" si="11"/>
        <v>2637</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44686.875</v>
      </c>
      <c r="I115" s="23">
        <f t="shared" si="11"/>
        <v>2637</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44686.875</v>
      </c>
      <c r="I116" s="23">
        <f t="shared" si="11"/>
        <v>2637</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44686.875</v>
      </c>
      <c r="I117" s="23">
        <f t="shared" si="11"/>
        <v>2637</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44686.875</v>
      </c>
      <c r="I118" s="23">
        <f t="shared" si="11"/>
        <v>2637</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44686.875</v>
      </c>
      <c r="I119" s="23">
        <f t="shared" si="11"/>
        <v>2637</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44686.875</v>
      </c>
      <c r="I120" s="23">
        <f t="shared" si="11"/>
        <v>2637</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44686.875</v>
      </c>
      <c r="I121" s="23">
        <f t="shared" si="11"/>
        <v>2637</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44686.875</v>
      </c>
      <c r="I122" s="23">
        <f t="shared" si="11"/>
        <v>2637</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44686.875</v>
      </c>
      <c r="I123" s="23">
        <f t="shared" si="11"/>
        <v>2637</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44686.875</v>
      </c>
      <c r="I124" s="23">
        <f t="shared" si="11"/>
        <v>2637</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44686.875</v>
      </c>
      <c r="I125" s="23">
        <f t="shared" si="11"/>
        <v>2637</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44686.875</v>
      </c>
      <c r="I126" s="23">
        <f t="shared" si="11"/>
        <v>2637</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44686.875</v>
      </c>
      <c r="I127" s="23">
        <f t="shared" si="11"/>
        <v>2637</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44686.875</v>
      </c>
      <c r="I128" s="23">
        <f t="shared" si="11"/>
        <v>2637</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44686.875</v>
      </c>
      <c r="I129" s="23">
        <f t="shared" si="11"/>
        <v>2637</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44686.875</v>
      </c>
      <c r="I130" s="23">
        <f t="shared" si="11"/>
        <v>2637</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44686.875</v>
      </c>
      <c r="I131" s="23">
        <f t="shared" si="11"/>
        <v>2637</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44686.875</v>
      </c>
      <c r="I132" s="23">
        <f t="shared" si="11"/>
        <v>2637</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44686.875</v>
      </c>
      <c r="I133" s="23">
        <f t="shared" si="11"/>
        <v>2637</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44686.875</v>
      </c>
      <c r="I134" s="23">
        <f t="shared" si="11"/>
        <v>2637</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44686.875</v>
      </c>
      <c r="I135" s="23">
        <f t="shared" si="11"/>
        <v>2637</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44702</v>
      </c>
      <c r="I136" s="238">
        <f t="shared" si="11"/>
        <v>3000</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44686.875</v>
      </c>
      <c r="I137" s="23">
        <f t="shared" si="11"/>
        <v>2637</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44686.833333333336</v>
      </c>
      <c r="I138" s="23">
        <f t="shared" ref="I138:I201" si="19">D138-($F$4-G138)</f>
        <v>2636</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44686.833333333336</v>
      </c>
      <c r="I139" s="23">
        <f t="shared" si="19"/>
        <v>2636</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44686.875</v>
      </c>
      <c r="I140" s="23">
        <f t="shared" si="19"/>
        <v>2637</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44702</v>
      </c>
      <c r="I141" s="238">
        <f t="shared" si="19"/>
        <v>3000</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44686.875</v>
      </c>
      <c r="I142" s="23">
        <f t="shared" si="19"/>
        <v>2637</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44686.833333333336</v>
      </c>
      <c r="I143" s="23">
        <f t="shared" si="19"/>
        <v>2636</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44686.833333333336</v>
      </c>
      <c r="I144" s="23">
        <f t="shared" si="19"/>
        <v>2636</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44686.875</v>
      </c>
      <c r="I145" s="23">
        <f t="shared" si="19"/>
        <v>2637</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44702</v>
      </c>
      <c r="I146" s="238">
        <f t="shared" si="19"/>
        <v>3000</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44686.875</v>
      </c>
      <c r="I147" s="23">
        <f t="shared" si="19"/>
        <v>2637</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44686.833333333336</v>
      </c>
      <c r="I148" s="23">
        <f t="shared" si="19"/>
        <v>2636</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44686.833333333336</v>
      </c>
      <c r="I149" s="23">
        <f t="shared" si="19"/>
        <v>2636</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44686.875</v>
      </c>
      <c r="I150" s="23">
        <f t="shared" si="19"/>
        <v>2637</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44702</v>
      </c>
      <c r="I151" s="238">
        <f t="shared" si="19"/>
        <v>3000</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44686.875</v>
      </c>
      <c r="I152" s="23">
        <f t="shared" si="19"/>
        <v>2637</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44686.833333333336</v>
      </c>
      <c r="I153" s="23">
        <f t="shared" si="19"/>
        <v>2636</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44686.833333333336</v>
      </c>
      <c r="I154" s="23">
        <f t="shared" si="19"/>
        <v>2636</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44686.875</v>
      </c>
      <c r="I155" s="23">
        <f t="shared" si="19"/>
        <v>2637</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44702</v>
      </c>
      <c r="I156" s="238">
        <f t="shared" si="19"/>
        <v>3000</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44686.875</v>
      </c>
      <c r="I157" s="23">
        <f t="shared" si="19"/>
        <v>2637</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44686.833333333336</v>
      </c>
      <c r="I158" s="23">
        <f t="shared" si="19"/>
        <v>2636</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44686.833333333336</v>
      </c>
      <c r="I159" s="23">
        <f t="shared" si="19"/>
        <v>2636</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44686.875</v>
      </c>
      <c r="I160" s="23">
        <f t="shared" si="19"/>
        <v>2637</v>
      </c>
      <c r="J160" s="17" t="str">
        <f t="shared" si="18"/>
        <v>NOT DUE</v>
      </c>
      <c r="K160" s="31" t="s">
        <v>797</v>
      </c>
      <c r="L160" s="20"/>
    </row>
    <row r="161" spans="1:15" ht="36" customHeight="1">
      <c r="A161" s="17" t="s">
        <v>4762</v>
      </c>
      <c r="B161" s="31" t="s">
        <v>823</v>
      </c>
      <c r="C161" s="31" t="s">
        <v>824</v>
      </c>
      <c r="D161" s="21">
        <v>3000</v>
      </c>
      <c r="E161" s="13">
        <v>41662</v>
      </c>
      <c r="F161" s="13">
        <v>44163</v>
      </c>
      <c r="G161" s="27">
        <v>18167.599999999999</v>
      </c>
      <c r="H161" s="22">
        <f>IF(I161&lt;=3000,$F$5+(I161/24),"error")</f>
        <v>44568.816666666666</v>
      </c>
      <c r="I161" s="238">
        <f t="shared" si="19"/>
        <v>-196.40000000000146</v>
      </c>
      <c r="J161" s="17" t="str">
        <f t="shared" si="18"/>
        <v>OVERDUE</v>
      </c>
      <c r="K161" s="31" t="s">
        <v>834</v>
      </c>
      <c r="L161" s="241" t="s">
        <v>5301</v>
      </c>
    </row>
    <row r="162" spans="1:15" ht="36" customHeight="1">
      <c r="A162" s="17" t="s">
        <v>4763</v>
      </c>
      <c r="B162" s="31" t="s">
        <v>823</v>
      </c>
      <c r="C162" s="31" t="s">
        <v>825</v>
      </c>
      <c r="D162" s="21">
        <v>3000</v>
      </c>
      <c r="E162" s="13">
        <v>41662</v>
      </c>
      <c r="F162" s="13">
        <v>44573</v>
      </c>
      <c r="G162" s="27">
        <v>21364</v>
      </c>
      <c r="H162" s="22">
        <f>IF(I162&lt;=3000,$F$5+(I162/24),"error")</f>
        <v>44702</v>
      </c>
      <c r="I162" s="238">
        <f t="shared" si="19"/>
        <v>3000</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44686.875</v>
      </c>
      <c r="I163" s="23">
        <f t="shared" si="19"/>
        <v>2637</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44686.833333333336</v>
      </c>
      <c r="I164" s="23">
        <f t="shared" si="19"/>
        <v>2636</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44686.875</v>
      </c>
      <c r="I165" s="23">
        <f t="shared" si="19"/>
        <v>2637</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44686.875</v>
      </c>
      <c r="I166" s="23">
        <f t="shared" si="19"/>
        <v>2637</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44686.833333333336</v>
      </c>
      <c r="I167" s="23">
        <f t="shared" si="19"/>
        <v>2636</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44686.875</v>
      </c>
      <c r="I168" s="23">
        <f t="shared" si="19"/>
        <v>2637</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44686.875</v>
      </c>
      <c r="I169" s="23">
        <f t="shared" si="19"/>
        <v>2637</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44686.875</v>
      </c>
      <c r="I170" s="23">
        <f t="shared" si="19"/>
        <v>2637</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44581.041666666664</v>
      </c>
      <c r="I171" s="238">
        <f t="shared" si="19"/>
        <v>97</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44686.875</v>
      </c>
      <c r="I172" s="23">
        <f t="shared" si="19"/>
        <v>2637</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44686.875</v>
      </c>
      <c r="I173" s="23">
        <f t="shared" si="19"/>
        <v>2637</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44686.875</v>
      </c>
      <c r="I174" s="23">
        <f t="shared" si="19"/>
        <v>2637</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44643.541666666664</v>
      </c>
      <c r="I175" s="238">
        <f t="shared" si="19"/>
        <v>1597</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46017.833333333336</v>
      </c>
      <c r="I176" s="23">
        <f t="shared" si="19"/>
        <v>34580</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44717.958333333336</v>
      </c>
      <c r="I177" s="23">
        <f t="shared" si="19"/>
        <v>3383</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44660.291666666664</v>
      </c>
      <c r="I178" s="238">
        <f t="shared" si="19"/>
        <v>1999</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44644.083333333336</v>
      </c>
      <c r="I179" s="23">
        <f t="shared" si="19"/>
        <v>1610</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44644.083333333336</v>
      </c>
      <c r="I180" s="23">
        <f t="shared" si="19"/>
        <v>1610</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44644.083333333336</v>
      </c>
      <c r="I181" s="23">
        <f t="shared" si="19"/>
        <v>1610</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44693.125</v>
      </c>
      <c r="I182" s="23">
        <f t="shared" si="19"/>
        <v>2787</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45193.125</v>
      </c>
      <c r="I183" s="23">
        <f t="shared" si="19"/>
        <v>14787</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45193.125</v>
      </c>
      <c r="I184" s="23">
        <f t="shared" si="19"/>
        <v>14787</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44644.083333333336</v>
      </c>
      <c r="I185" s="23">
        <f t="shared" si="19"/>
        <v>1610</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44644.083333333336</v>
      </c>
      <c r="I186" s="23">
        <f t="shared" si="19"/>
        <v>1610</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44644.083333333336</v>
      </c>
      <c r="I187" s="23">
        <f t="shared" si="19"/>
        <v>1610</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44693.125</v>
      </c>
      <c r="I188" s="23">
        <f t="shared" si="19"/>
        <v>2787</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45193.125</v>
      </c>
      <c r="I189" s="23">
        <f t="shared" si="19"/>
        <v>14787</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45193.125</v>
      </c>
      <c r="I190" s="23">
        <f t="shared" si="19"/>
        <v>14787</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44644.083333333336</v>
      </c>
      <c r="I191" s="23">
        <f t="shared" si="19"/>
        <v>1610</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44644.083333333336</v>
      </c>
      <c r="I192" s="23">
        <f t="shared" si="19"/>
        <v>1610</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44644.083333333336</v>
      </c>
      <c r="I193" s="23">
        <f t="shared" si="19"/>
        <v>1610</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44693.125</v>
      </c>
      <c r="I194" s="23">
        <f t="shared" si="19"/>
        <v>2787</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45193.125</v>
      </c>
      <c r="I195" s="23">
        <f t="shared" si="19"/>
        <v>14787</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45193.125</v>
      </c>
      <c r="I196" s="23">
        <f t="shared" si="19"/>
        <v>14787</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44644.083333333336</v>
      </c>
      <c r="I197" s="23">
        <f t="shared" si="19"/>
        <v>1610</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44644.083333333336</v>
      </c>
      <c r="I198" s="23">
        <f t="shared" si="19"/>
        <v>1610</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44644.083333333336</v>
      </c>
      <c r="I199" s="23">
        <f t="shared" si="19"/>
        <v>1610</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44693.125</v>
      </c>
      <c r="I200" s="23">
        <f t="shared" si="19"/>
        <v>2787</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45193.125</v>
      </c>
      <c r="I201" s="23">
        <f t="shared" si="19"/>
        <v>14787</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45193.125</v>
      </c>
      <c r="I202" s="23">
        <f t="shared" ref="I202:I226" si="28">D202-($F$4-G202)</f>
        <v>14787</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44644.083333333336</v>
      </c>
      <c r="I203" s="23">
        <f t="shared" si="28"/>
        <v>1610</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44644.083333333336</v>
      </c>
      <c r="I204" s="23">
        <f t="shared" si="28"/>
        <v>1610</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44644.083333333336</v>
      </c>
      <c r="I205" s="23">
        <f t="shared" si="28"/>
        <v>1610</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44693.125</v>
      </c>
      <c r="I206" s="23">
        <f t="shared" si="28"/>
        <v>2787</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45193.125</v>
      </c>
      <c r="I207" s="23">
        <f t="shared" si="28"/>
        <v>14787</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45193.125</v>
      </c>
      <c r="I208" s="23">
        <f t="shared" si="28"/>
        <v>14787</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44601.583333333336</v>
      </c>
      <c r="I209" s="238">
        <f t="shared" si="28"/>
        <v>590</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44601.583333333336</v>
      </c>
      <c r="I210" s="238">
        <f t="shared" si="28"/>
        <v>590</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44601.583333333336</v>
      </c>
      <c r="I211" s="238">
        <f t="shared" si="28"/>
        <v>590</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44601.583333333336</v>
      </c>
      <c r="I212" s="238">
        <f t="shared" si="28"/>
        <v>590</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44601.583333333336</v>
      </c>
      <c r="I213" s="238">
        <f t="shared" si="28"/>
        <v>590</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44686.875</v>
      </c>
      <c r="I214" s="23">
        <f t="shared" si="28"/>
        <v>2637</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44688.691666666666</v>
      </c>
      <c r="I215" s="23">
        <f t="shared" si="28"/>
        <v>2680.5999999999985</v>
      </c>
      <c r="J215" s="17" t="str">
        <f t="shared" si="27"/>
        <v>NOT DUE</v>
      </c>
      <c r="K215" s="31" t="s">
        <v>941</v>
      </c>
      <c r="L215" s="125"/>
    </row>
    <row r="216" spans="1:12" ht="36" customHeight="1">
      <c r="A216" s="17" t="s">
        <v>4817</v>
      </c>
      <c r="B216" s="31" t="s">
        <v>944</v>
      </c>
      <c r="C216" s="31" t="s">
        <v>945</v>
      </c>
      <c r="D216" s="21">
        <v>200</v>
      </c>
      <c r="E216" s="13">
        <v>41662</v>
      </c>
      <c r="F216" s="13">
        <v>44566</v>
      </c>
      <c r="G216" s="27">
        <v>21363</v>
      </c>
      <c r="H216" s="22">
        <f>IF(I216&lt;=200,$F$5+(I216/24),"error")</f>
        <v>44585.291666666664</v>
      </c>
      <c r="I216" s="238">
        <f t="shared" si="28"/>
        <v>199</v>
      </c>
      <c r="J216" s="17" t="str">
        <f t="shared" si="27"/>
        <v>NOT DUE</v>
      </c>
      <c r="K216" s="31" t="s">
        <v>953</v>
      </c>
      <c r="L216" s="241"/>
    </row>
    <row r="217" spans="1:12" ht="36" customHeight="1">
      <c r="A217" s="17" t="s">
        <v>4818</v>
      </c>
      <c r="B217" s="31" t="s">
        <v>944</v>
      </c>
      <c r="C217" s="31" t="s">
        <v>946</v>
      </c>
      <c r="D217" s="21">
        <v>200</v>
      </c>
      <c r="E217" s="13">
        <v>41662</v>
      </c>
      <c r="F217" s="13">
        <v>44566</v>
      </c>
      <c r="G217" s="27">
        <v>21363</v>
      </c>
      <c r="H217" s="22">
        <f t="shared" ref="H217:H218" si="32">IF(I217&lt;=200,$F$5+(I217/24),"error")</f>
        <v>44585.291666666664</v>
      </c>
      <c r="I217" s="238">
        <f t="shared" si="28"/>
        <v>199</v>
      </c>
      <c r="J217" s="17" t="str">
        <f t="shared" si="27"/>
        <v>NOT DUE</v>
      </c>
      <c r="K217" s="31" t="s">
        <v>954</v>
      </c>
      <c r="L217" s="241"/>
    </row>
    <row r="218" spans="1:12" ht="36" customHeight="1">
      <c r="A218" s="17" t="s">
        <v>4819</v>
      </c>
      <c r="B218" s="31" t="s">
        <v>944</v>
      </c>
      <c r="C218" s="31" t="s">
        <v>947</v>
      </c>
      <c r="D218" s="21">
        <v>200</v>
      </c>
      <c r="E218" s="13">
        <v>41662</v>
      </c>
      <c r="F218" s="13">
        <v>44566</v>
      </c>
      <c r="G218" s="27">
        <v>21363</v>
      </c>
      <c r="H218" s="22">
        <f t="shared" si="32"/>
        <v>44585.291666666664</v>
      </c>
      <c r="I218" s="238">
        <f t="shared" si="28"/>
        <v>199</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44597.75</v>
      </c>
      <c r="I219" s="23">
        <f t="shared" si="28"/>
        <v>498</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44597.75</v>
      </c>
      <c r="I220" s="23">
        <f t="shared" si="28"/>
        <v>498</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44597.75</v>
      </c>
      <c r="I221" s="23">
        <f t="shared" si="28"/>
        <v>498</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44597.75</v>
      </c>
      <c r="I222" s="23">
        <f t="shared" si="28"/>
        <v>498</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44597.75</v>
      </c>
      <c r="I223" s="23">
        <f t="shared" si="28"/>
        <v>498</v>
      </c>
      <c r="J223" s="17" t="str">
        <f t="shared" si="27"/>
        <v>NOT DUE</v>
      </c>
      <c r="K223" s="31" t="s">
        <v>957</v>
      </c>
      <c r="L223" s="20"/>
    </row>
    <row r="224" spans="1:12" ht="36" customHeight="1">
      <c r="A224" s="17" t="s">
        <v>4825</v>
      </c>
      <c r="B224" s="31" t="s">
        <v>966</v>
      </c>
      <c r="C224" s="31" t="s">
        <v>967</v>
      </c>
      <c r="D224" s="21">
        <v>300</v>
      </c>
      <c r="E224" s="13">
        <v>41662</v>
      </c>
      <c r="F224" s="13">
        <v>44573</v>
      </c>
      <c r="G224" s="27">
        <v>21364</v>
      </c>
      <c r="H224" s="22">
        <f>IF(I224&lt;=300,$F$5+(I224/24),"error")</f>
        <v>44589.5</v>
      </c>
      <c r="I224" s="238">
        <f t="shared" si="28"/>
        <v>300</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44660.333333333336</v>
      </c>
      <c r="I225" s="23">
        <f t="shared" si="28"/>
        <v>2000</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44610.458333333336</v>
      </c>
      <c r="I226" s="23">
        <f t="shared" si="28"/>
        <v>803</v>
      </c>
      <c r="J226" s="17" t="str">
        <f t="shared" si="27"/>
        <v>NOT DUE</v>
      </c>
      <c r="K226" s="31" t="s">
        <v>603</v>
      </c>
      <c r="L226" s="125"/>
    </row>
    <row r="227" spans="1:12" ht="36" customHeight="1">
      <c r="A227" s="17" t="s">
        <v>4828</v>
      </c>
      <c r="B227" s="31" t="s">
        <v>973</v>
      </c>
      <c r="C227" s="31" t="s">
        <v>867</v>
      </c>
      <c r="D227" s="21"/>
      <c r="E227" s="13">
        <v>41662</v>
      </c>
      <c r="F227" s="252"/>
      <c r="G227" s="27"/>
      <c r="H227" s="22">
        <f>IF(I227&lt;=24000,$F$5+(I227/24),"error")</f>
        <v>44577</v>
      </c>
      <c r="I227" s="16"/>
      <c r="J227" s="17" t="str">
        <f t="shared" si="27"/>
        <v/>
      </c>
      <c r="K227" s="31" t="s">
        <v>976</v>
      </c>
      <c r="L227" s="20" t="s">
        <v>4460</v>
      </c>
    </row>
    <row r="228" spans="1:12" ht="36" customHeight="1">
      <c r="A228" s="17" t="s">
        <v>4829</v>
      </c>
      <c r="B228" s="31" t="s">
        <v>983</v>
      </c>
      <c r="C228" s="31" t="s">
        <v>865</v>
      </c>
      <c r="D228" s="21">
        <v>12000</v>
      </c>
      <c r="E228" s="13">
        <v>41662</v>
      </c>
      <c r="F228" s="252">
        <v>43378</v>
      </c>
      <c r="G228" s="253">
        <v>12001</v>
      </c>
      <c r="H228" s="22">
        <f>IF(I228&lt;=12000,$F$5+(I228/24),"error")</f>
        <v>44686.875</v>
      </c>
      <c r="I228" s="23">
        <f t="shared" ref="I228:I248" si="34">D228-($F$4-G228)</f>
        <v>2637</v>
      </c>
      <c r="J228" s="17" t="str">
        <f t="shared" si="27"/>
        <v>NOT DUE</v>
      </c>
      <c r="K228" s="31" t="s">
        <v>986</v>
      </c>
      <c r="L228" s="20"/>
    </row>
    <row r="229" spans="1:12" ht="36" customHeight="1">
      <c r="A229" s="17" t="s">
        <v>4830</v>
      </c>
      <c r="B229" s="31" t="s">
        <v>984</v>
      </c>
      <c r="C229" s="31" t="s">
        <v>985</v>
      </c>
      <c r="D229" s="21">
        <v>12000</v>
      </c>
      <c r="E229" s="13">
        <v>41662</v>
      </c>
      <c r="F229" s="252">
        <v>43378</v>
      </c>
      <c r="G229" s="27">
        <v>12001</v>
      </c>
      <c r="H229" s="22">
        <f t="shared" ref="H229:H231" si="35">IF(I229&lt;=12000,$F$5+(I229/24),"error")</f>
        <v>44686.875</v>
      </c>
      <c r="I229" s="23">
        <f t="shared" si="34"/>
        <v>2637</v>
      </c>
      <c r="J229" s="17" t="str">
        <f t="shared" si="27"/>
        <v>NOT DUE</v>
      </c>
      <c r="K229" s="31" t="s">
        <v>987</v>
      </c>
      <c r="L229" s="20" t="s">
        <v>5185</v>
      </c>
    </row>
    <row r="230" spans="1:12" ht="36" customHeight="1">
      <c r="A230" s="17" t="s">
        <v>4831</v>
      </c>
      <c r="B230" s="31" t="s">
        <v>990</v>
      </c>
      <c r="C230" s="31" t="s">
        <v>867</v>
      </c>
      <c r="D230" s="43">
        <v>12000</v>
      </c>
      <c r="E230" s="13">
        <v>41662</v>
      </c>
      <c r="F230" s="13">
        <v>43469</v>
      </c>
      <c r="G230" s="27">
        <v>12910</v>
      </c>
      <c r="H230" s="22">
        <f t="shared" si="35"/>
        <v>44724.75</v>
      </c>
      <c r="I230" s="23">
        <f t="shared" si="34"/>
        <v>3546</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44724.75</v>
      </c>
      <c r="I231" s="23">
        <f t="shared" si="34"/>
        <v>3546</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44700.833333333336</v>
      </c>
      <c r="I232" s="238">
        <f t="shared" si="34"/>
        <v>2972</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44686.833333333336</v>
      </c>
      <c r="I233" s="23">
        <f t="shared" si="34"/>
        <v>2636</v>
      </c>
      <c r="J233" s="17" t="str">
        <f t="shared" si="27"/>
        <v>NOT DUE</v>
      </c>
      <c r="K233" s="31"/>
      <c r="L233" s="20"/>
    </row>
    <row r="234" spans="1:12" ht="36" customHeight="1">
      <c r="A234" s="17" t="s">
        <v>4835</v>
      </c>
      <c r="B234" s="31" t="s">
        <v>995</v>
      </c>
      <c r="C234" s="31" t="s">
        <v>996</v>
      </c>
      <c r="D234" s="43">
        <v>12000</v>
      </c>
      <c r="E234" s="13">
        <v>41662</v>
      </c>
      <c r="F234" s="252">
        <v>44307</v>
      </c>
      <c r="G234" s="27">
        <v>19107</v>
      </c>
      <c r="H234" s="22">
        <f>IF(I234&lt;=12000,$F$5+(I234/24),"error")</f>
        <v>44982.958333333336</v>
      </c>
      <c r="I234" s="23">
        <f t="shared" si="34"/>
        <v>9743</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44686.833333333336</v>
      </c>
      <c r="I235" s="23">
        <f t="shared" si="34"/>
        <v>2636</v>
      </c>
      <c r="J235" s="17" t="str">
        <f t="shared" si="27"/>
        <v>NOT DUE</v>
      </c>
      <c r="K235" s="31" t="s">
        <v>1002</v>
      </c>
      <c r="L235" s="20"/>
    </row>
    <row r="236" spans="1:12" ht="36" customHeight="1">
      <c r="A236" s="17" t="s">
        <v>4837</v>
      </c>
      <c r="B236" s="31" t="s">
        <v>997</v>
      </c>
      <c r="C236" s="31" t="s">
        <v>972</v>
      </c>
      <c r="D236" s="43">
        <v>12000</v>
      </c>
      <c r="E236" s="13">
        <v>41662</v>
      </c>
      <c r="F236" s="252">
        <v>43378</v>
      </c>
      <c r="G236" s="27">
        <v>12001</v>
      </c>
      <c r="H236" s="22">
        <f t="shared" ref="H236:H241" si="36">IF(I236&lt;=12000,$F$5+(I236/24),"error")</f>
        <v>44686.875</v>
      </c>
      <c r="I236" s="23">
        <f t="shared" si="34"/>
        <v>2637</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44707.25</v>
      </c>
      <c r="I237" s="23">
        <f t="shared" si="34"/>
        <v>3126</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44707.25</v>
      </c>
      <c r="I238" s="23">
        <f t="shared" si="34"/>
        <v>3126</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44707.25</v>
      </c>
      <c r="I239" s="23">
        <f t="shared" si="34"/>
        <v>3126</v>
      </c>
      <c r="J239" s="17" t="str">
        <f t="shared" si="27"/>
        <v>NOT DUE</v>
      </c>
      <c r="K239" s="31" t="s">
        <v>1021</v>
      </c>
      <c r="L239" s="20"/>
    </row>
    <row r="240" spans="1:12" ht="36" customHeight="1">
      <c r="A240" s="17" t="s">
        <v>4841</v>
      </c>
      <c r="B240" s="31" t="s">
        <v>1014</v>
      </c>
      <c r="C240" s="31" t="s">
        <v>1015</v>
      </c>
      <c r="D240" s="43">
        <v>12000</v>
      </c>
      <c r="E240" s="13">
        <v>41662</v>
      </c>
      <c r="F240" s="252">
        <v>43378</v>
      </c>
      <c r="G240" s="27">
        <v>12001</v>
      </c>
      <c r="H240" s="22">
        <f t="shared" si="36"/>
        <v>44686.875</v>
      </c>
      <c r="I240" s="23">
        <f t="shared" si="34"/>
        <v>2637</v>
      </c>
      <c r="J240" s="17" t="str">
        <f t="shared" si="27"/>
        <v>NOT DUE</v>
      </c>
      <c r="K240" s="31" t="s">
        <v>1022</v>
      </c>
      <c r="L240" s="20"/>
    </row>
    <row r="241" spans="1:12" ht="36" customHeight="1">
      <c r="A241" s="17" t="s">
        <v>4842</v>
      </c>
      <c r="B241" s="31" t="s">
        <v>1023</v>
      </c>
      <c r="C241" s="31" t="s">
        <v>1024</v>
      </c>
      <c r="D241" s="43">
        <v>12000</v>
      </c>
      <c r="E241" s="13">
        <v>41662</v>
      </c>
      <c r="F241" s="252">
        <v>43378</v>
      </c>
      <c r="G241" s="27">
        <v>12001</v>
      </c>
      <c r="H241" s="22">
        <f t="shared" si="36"/>
        <v>44686.875</v>
      </c>
      <c r="I241" s="23">
        <f t="shared" si="34"/>
        <v>2637</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44686.833333333336</v>
      </c>
      <c r="I242" s="23">
        <f t="shared" si="34"/>
        <v>2636</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44686.833333333336</v>
      </c>
      <c r="I243" s="23">
        <f t="shared" si="34"/>
        <v>2636</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44700.833333333336</v>
      </c>
      <c r="I244" s="238">
        <f t="shared" si="34"/>
        <v>2972</v>
      </c>
      <c r="J244" s="17" t="str">
        <f t="shared" si="27"/>
        <v>NOT DUE</v>
      </c>
      <c r="K244" s="31" t="s">
        <v>1033</v>
      </c>
      <c r="L244" s="20"/>
    </row>
    <row r="245" spans="1:12" ht="36" customHeight="1">
      <c r="A245" s="17" t="s">
        <v>4846</v>
      </c>
      <c r="B245" s="31" t="s">
        <v>1029</v>
      </c>
      <c r="C245" s="31" t="s">
        <v>1030</v>
      </c>
      <c r="D245" s="21">
        <v>12000</v>
      </c>
      <c r="E245" s="13">
        <v>41662</v>
      </c>
      <c r="F245" s="252">
        <v>43378</v>
      </c>
      <c r="G245" s="27">
        <v>12001</v>
      </c>
      <c r="H245" s="22">
        <f>IF(I245&lt;=12000,$F$5+(I245/24),"error")</f>
        <v>44686.875</v>
      </c>
      <c r="I245" s="23">
        <f t="shared" si="34"/>
        <v>2637</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44581.041666666664</v>
      </c>
      <c r="I246" s="238">
        <f t="shared" si="34"/>
        <v>97</v>
      </c>
      <c r="J246" s="17" t="str">
        <f t="shared" si="27"/>
        <v>NOT DUE</v>
      </c>
      <c r="K246" s="31" t="s">
        <v>1036</v>
      </c>
      <c r="L246" s="125"/>
    </row>
    <row r="247" spans="1:12" ht="36" customHeight="1">
      <c r="A247" s="17" t="s">
        <v>4848</v>
      </c>
      <c r="B247" s="31" t="s">
        <v>1046</v>
      </c>
      <c r="C247" s="31" t="s">
        <v>1043</v>
      </c>
      <c r="D247" s="21">
        <v>300</v>
      </c>
      <c r="E247" s="13">
        <v>41662</v>
      </c>
      <c r="F247" s="13">
        <v>44568</v>
      </c>
      <c r="G247" s="27">
        <v>21363</v>
      </c>
      <c r="H247" s="22">
        <f>IF(I247&lt;=300,$F$5+(I247/24),"error")</f>
        <v>44589.458333333336</v>
      </c>
      <c r="I247" s="238">
        <f t="shared" si="34"/>
        <v>299</v>
      </c>
      <c r="J247" s="17" t="str">
        <f t="shared" si="27"/>
        <v>NOT DUE</v>
      </c>
      <c r="K247" s="31" t="s">
        <v>1049</v>
      </c>
      <c r="L247" s="241"/>
    </row>
    <row r="248" spans="1:12" ht="36" customHeight="1">
      <c r="A248" s="17" t="s">
        <v>4849</v>
      </c>
      <c r="B248" s="31" t="s">
        <v>1044</v>
      </c>
      <c r="C248" s="31" t="s">
        <v>1045</v>
      </c>
      <c r="D248" s="43">
        <v>300</v>
      </c>
      <c r="E248" s="13">
        <v>41662</v>
      </c>
      <c r="F248" s="13">
        <v>44568</v>
      </c>
      <c r="G248" s="27">
        <v>21363</v>
      </c>
      <c r="H248" s="22">
        <f>IF(I248&lt;=300,$F$5+(I248/24),"error")</f>
        <v>44589.458333333336</v>
      </c>
      <c r="I248" s="238">
        <f t="shared" si="34"/>
        <v>299</v>
      </c>
      <c r="J248" s="17" t="str">
        <f t="shared" si="27"/>
        <v>NOT DUE</v>
      </c>
      <c r="K248" s="31" t="s">
        <v>1050</v>
      </c>
      <c r="L248" s="241"/>
    </row>
    <row r="249" spans="1:12" ht="36" customHeight="1">
      <c r="A249" s="17" t="s">
        <v>4850</v>
      </c>
      <c r="B249" s="31" t="s">
        <v>392</v>
      </c>
      <c r="C249" s="31" t="s">
        <v>393</v>
      </c>
      <c r="D249" s="43" t="s">
        <v>4</v>
      </c>
      <c r="E249" s="13">
        <v>41662</v>
      </c>
      <c r="F249" s="13">
        <v>44573</v>
      </c>
      <c r="G249" s="27"/>
      <c r="H249" s="15">
        <f>EDATE(F249-1,1)</f>
        <v>44603</v>
      </c>
      <c r="I249" s="240">
        <f ca="1">IF(ISBLANK(H249),"",H249-DATE(YEAR(NOW()),MONTH(NOW()),DAY(NOW())))</f>
        <v>26</v>
      </c>
      <c r="J249" s="17" t="str">
        <f t="shared" ca="1" si="27"/>
        <v>NOT DUE</v>
      </c>
      <c r="K249" s="31"/>
      <c r="L249" s="312"/>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44589.487500000003</v>
      </c>
      <c r="I251" s="238">
        <f>D251-($F$4-G251)</f>
        <v>299.70000000000073</v>
      </c>
      <c r="J251" s="17" t="str">
        <f t="shared" si="27"/>
        <v>NOT DUE</v>
      </c>
      <c r="K251" s="31" t="s">
        <v>1062</v>
      </c>
      <c r="L251" s="241"/>
    </row>
    <row r="252" spans="1:12" ht="36" customHeight="1">
      <c r="A252" s="17" t="s">
        <v>4853</v>
      </c>
      <c r="B252" s="31" t="s">
        <v>1057</v>
      </c>
      <c r="C252" s="31" t="s">
        <v>1058</v>
      </c>
      <c r="D252" s="21" t="s">
        <v>1</v>
      </c>
      <c r="E252" s="13">
        <v>41662</v>
      </c>
      <c r="F252" s="13">
        <f>F8</f>
        <v>44577</v>
      </c>
      <c r="G252" s="27"/>
      <c r="H252" s="15">
        <f>DATE(YEAR(F252),MONTH(F252),DAY(F252)+1)</f>
        <v>44578</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44660.320833333331</v>
      </c>
      <c r="I253" s="238">
        <f>D253-($F$4-G253)</f>
        <v>1999.7000000000007</v>
      </c>
      <c r="J253" s="17" t="str">
        <f t="shared" si="27"/>
        <v>NOT DUE</v>
      </c>
      <c r="K253" s="31" t="s">
        <v>1064</v>
      </c>
      <c r="L253" s="313" t="s">
        <v>5221</v>
      </c>
    </row>
    <row r="254" spans="1:12" ht="36" customHeight="1">
      <c r="A254" s="17" t="s">
        <v>4855</v>
      </c>
      <c r="B254" s="31" t="s">
        <v>1071</v>
      </c>
      <c r="C254" s="31" t="s">
        <v>1072</v>
      </c>
      <c r="D254" s="21">
        <v>500</v>
      </c>
      <c r="E254" s="13">
        <v>41662</v>
      </c>
      <c r="F254" s="13">
        <v>44540</v>
      </c>
      <c r="G254" s="27">
        <v>20961</v>
      </c>
      <c r="H254" s="22">
        <f>IF(I254&lt;=500,$F$5+(I254/24),"error")</f>
        <v>44581.041666666664</v>
      </c>
      <c r="I254" s="238">
        <f>D254-($F$4-G254)</f>
        <v>97</v>
      </c>
      <c r="J254" s="17" t="str">
        <f t="shared" si="27"/>
        <v>NOT DUE</v>
      </c>
      <c r="K254" s="31" t="s">
        <v>1077</v>
      </c>
      <c r="L254" s="312"/>
    </row>
    <row r="255" spans="1:12" ht="36" customHeight="1">
      <c r="A255" s="17" t="s">
        <v>4856</v>
      </c>
      <c r="B255" s="31" t="s">
        <v>1073</v>
      </c>
      <c r="C255" s="31" t="s">
        <v>1074</v>
      </c>
      <c r="D255" s="21" t="s">
        <v>26</v>
      </c>
      <c r="E255" s="13">
        <v>41662</v>
      </c>
      <c r="F255" s="13">
        <f>F256-1</f>
        <v>44576</v>
      </c>
      <c r="G255" s="27"/>
      <c r="H255" s="15">
        <f>DATE(YEAR(F255),MONTH(F255),DAY(F255)+7)</f>
        <v>44583</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44577</v>
      </c>
      <c r="G256" s="27"/>
      <c r="H256" s="15">
        <f t="shared" ref="H256:H269" si="38">DATE(YEAR(F256),MONTH(F256),DAY(F256)+1)</f>
        <v>44578</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44577</v>
      </c>
      <c r="G257" s="27"/>
      <c r="H257" s="15">
        <f t="shared" si="38"/>
        <v>44578</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44577</v>
      </c>
      <c r="G258" s="27"/>
      <c r="H258" s="15">
        <f t="shared" si="38"/>
        <v>44578</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44577</v>
      </c>
      <c r="G259" s="27"/>
      <c r="H259" s="15">
        <f t="shared" si="38"/>
        <v>44578</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44577</v>
      </c>
      <c r="G260" s="27"/>
      <c r="H260" s="15">
        <f t="shared" si="38"/>
        <v>44578</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44577</v>
      </c>
      <c r="G261" s="27"/>
      <c r="H261" s="15">
        <f t="shared" si="38"/>
        <v>44578</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44577</v>
      </c>
      <c r="G262" s="27"/>
      <c r="H262" s="15">
        <f t="shared" si="38"/>
        <v>44578</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44577</v>
      </c>
      <c r="G263" s="27"/>
      <c r="H263" s="15">
        <f t="shared" si="38"/>
        <v>44578</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44577</v>
      </c>
      <c r="G264" s="27"/>
      <c r="H264" s="15">
        <f t="shared" si="38"/>
        <v>44578</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44577</v>
      </c>
      <c r="G265" s="27"/>
      <c r="H265" s="15">
        <f t="shared" si="38"/>
        <v>44578</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44577</v>
      </c>
      <c r="G266" s="27"/>
      <c r="H266" s="15">
        <f t="shared" si="38"/>
        <v>44578</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44577</v>
      </c>
      <c r="G267" s="27"/>
      <c r="H267" s="15">
        <f t="shared" si="38"/>
        <v>44578</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44577</v>
      </c>
      <c r="G268" s="27"/>
      <c r="H268" s="15">
        <f t="shared" si="38"/>
        <v>44578</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44577</v>
      </c>
      <c r="G269" s="27"/>
      <c r="H269" s="15">
        <f t="shared" si="38"/>
        <v>44578</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44576</v>
      </c>
      <c r="G270" s="27"/>
      <c r="H270" s="15">
        <f>DATE(YEAR(F270),MONTH(F270),DAY(F270)+7)</f>
        <v>44583</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44576</v>
      </c>
      <c r="G271" s="27"/>
      <c r="H271" s="15">
        <f>DATE(YEAR(F271),MONTH(F271),DAY(F271)+7)</f>
        <v>44583</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44576</v>
      </c>
      <c r="G272" s="27"/>
      <c r="H272" s="15">
        <f>DATE(YEAR(F272),MONTH(F272),DAY(F272)+7)</f>
        <v>44583</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44576</v>
      </c>
      <c r="G273" s="27"/>
      <c r="H273" s="15">
        <f>DATE(YEAR(F273),MONTH(F273),DAY(F273)+7)</f>
        <v>44583</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44576</v>
      </c>
      <c r="G274" s="27"/>
      <c r="H274" s="15">
        <f>DATE(YEAR(F274),MONTH(F274),DAY(F274)+7)</f>
        <v>44583</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44568</v>
      </c>
      <c r="G275" s="27"/>
      <c r="H275" s="15">
        <f>EDATE(F275-1,1)</f>
        <v>44598</v>
      </c>
      <c r="I275" s="16">
        <f t="shared" ca="1" si="37"/>
        <v>21</v>
      </c>
      <c r="J275" s="17" t="str">
        <f t="shared" ca="1" si="40"/>
        <v>NOT DUE</v>
      </c>
      <c r="K275" s="31" t="s">
        <v>1112</v>
      </c>
      <c r="L275" s="20" t="s">
        <v>4460</v>
      </c>
      <c r="M275" s="345"/>
    </row>
    <row r="276" spans="1:13" ht="36" customHeight="1">
      <c r="A276" s="17" t="s">
        <v>4877</v>
      </c>
      <c r="B276" s="31" t="s">
        <v>1147</v>
      </c>
      <c r="C276" s="31" t="s">
        <v>1097</v>
      </c>
      <c r="D276" s="21" t="s">
        <v>4</v>
      </c>
      <c r="E276" s="13">
        <v>41662</v>
      </c>
      <c r="F276" s="13">
        <v>44568</v>
      </c>
      <c r="G276" s="27"/>
      <c r="H276" s="15">
        <f>EDATE(F276-1,1)</f>
        <v>44598</v>
      </c>
      <c r="I276" s="16">
        <f t="shared" ca="1" si="37"/>
        <v>21</v>
      </c>
      <c r="J276" s="17" t="str">
        <f t="shared" ca="1" si="40"/>
        <v>NOT DUE</v>
      </c>
      <c r="K276" s="31" t="s">
        <v>1154</v>
      </c>
      <c r="L276" s="20" t="s">
        <v>4460</v>
      </c>
      <c r="M276" s="345"/>
    </row>
    <row r="277" spans="1:13" ht="36" customHeight="1">
      <c r="A277" s="17" t="s">
        <v>4878</v>
      </c>
      <c r="B277" s="31" t="s">
        <v>1133</v>
      </c>
      <c r="C277" s="31" t="s">
        <v>1097</v>
      </c>
      <c r="D277" s="21" t="s">
        <v>4</v>
      </c>
      <c r="E277" s="13">
        <v>41662</v>
      </c>
      <c r="F277" s="13">
        <v>44568</v>
      </c>
      <c r="G277" s="27"/>
      <c r="H277" s="15">
        <f>EDATE(F277-1,1)</f>
        <v>44598</v>
      </c>
      <c r="I277" s="16">
        <f t="shared" ca="1" si="37"/>
        <v>21</v>
      </c>
      <c r="J277" s="17" t="str">
        <f t="shared" ca="1" si="40"/>
        <v>NOT DUE</v>
      </c>
      <c r="K277" s="31" t="s">
        <v>1155</v>
      </c>
      <c r="L277" s="20" t="s">
        <v>4460</v>
      </c>
      <c r="M277" s="345"/>
    </row>
    <row r="278" spans="1:13" ht="36" customHeight="1">
      <c r="A278" s="17" t="s">
        <v>4879</v>
      </c>
      <c r="B278" s="31" t="s">
        <v>1148</v>
      </c>
      <c r="C278" s="31" t="s">
        <v>1149</v>
      </c>
      <c r="D278" s="21" t="s">
        <v>4</v>
      </c>
      <c r="E278" s="13">
        <v>41662</v>
      </c>
      <c r="F278" s="13">
        <v>44568</v>
      </c>
      <c r="G278" s="27"/>
      <c r="H278" s="15">
        <f>EDATE(F278-1,1)</f>
        <v>44598</v>
      </c>
      <c r="I278" s="16">
        <f t="shared" ca="1" si="37"/>
        <v>21</v>
      </c>
      <c r="J278" s="17" t="str">
        <f t="shared" ca="1" si="40"/>
        <v>NOT DUE</v>
      </c>
      <c r="K278" s="31" t="s">
        <v>1156</v>
      </c>
      <c r="L278" s="20" t="s">
        <v>4460</v>
      </c>
      <c r="M278" s="345"/>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108</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108</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287</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287</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287</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287</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287</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287</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287</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287</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287</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1046</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1046</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1046</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1046</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1046</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1046</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1046</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1046</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1046</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1046</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1046</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1046</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1046</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1046</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1046</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1046</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1046</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1046</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1046</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1046</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1046</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1046</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1046</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1046</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1046</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1046</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1046</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1046</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1046</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3"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3"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3"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3"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3"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3"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3"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44597.820833333331</v>
      </c>
      <c r="I326" s="145">
        <f t="shared" si="43"/>
        <v>499.70000000000073</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314</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314</v>
      </c>
      <c r="J328" s="136" t="str">
        <f t="shared" ca="1" si="40"/>
        <v>NOT DUE</v>
      </c>
      <c r="K328" s="235"/>
      <c r="L328" s="241"/>
    </row>
    <row r="329" spans="1:12" ht="36" customHeight="1">
      <c r="A329" s="234" t="s">
        <v>5093</v>
      </c>
      <c r="B329" s="235" t="s">
        <v>944</v>
      </c>
      <c r="C329" s="235" t="s">
        <v>4606</v>
      </c>
      <c r="D329" s="236">
        <v>500</v>
      </c>
      <c r="E329" s="13">
        <v>41662</v>
      </c>
      <c r="F329" s="13">
        <v>44536</v>
      </c>
      <c r="G329" s="27">
        <v>20961.900000000001</v>
      </c>
      <c r="H329" s="22">
        <f>IF(I329&lt;=500,$F$5+(I329/24),"error")</f>
        <v>44581.07916666667</v>
      </c>
      <c r="I329" s="238">
        <f>D329-($F$4-G329)</f>
        <v>97.900000000001455</v>
      </c>
      <c r="J329" s="136" t="str">
        <f>IF(I329="","",IF(I329&lt;0,"OVERDUE","NOT DUE"))</f>
        <v>NOT DUE</v>
      </c>
      <c r="K329" s="235" t="s">
        <v>4607</v>
      </c>
      <c r="L329" s="312"/>
    </row>
    <row r="330" spans="1:12" ht="25.5">
      <c r="A330" s="234" t="s">
        <v>5094</v>
      </c>
      <c r="B330" s="235" t="s">
        <v>4549</v>
      </c>
      <c r="C330" s="235" t="s">
        <v>4550</v>
      </c>
      <c r="D330" s="237">
        <v>300</v>
      </c>
      <c r="E330" s="13">
        <v>41662</v>
      </c>
      <c r="F330" s="13">
        <v>44558</v>
      </c>
      <c r="G330" s="27">
        <v>21229</v>
      </c>
      <c r="H330" s="22">
        <f>IF(I330&lt;=300,$F$5+(I330/24),"error")</f>
        <v>44583.875</v>
      </c>
      <c r="I330" s="145">
        <f>D330-($F$4-G330)</f>
        <v>165</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44612</v>
      </c>
      <c r="I331" s="145">
        <f>D331-($F$4-G331)</f>
        <v>840</v>
      </c>
      <c r="J331" s="136" t="str">
        <f t="shared" si="40"/>
        <v>NOT DUE</v>
      </c>
      <c r="K331" s="235"/>
      <c r="L331" s="241"/>
    </row>
    <row r="332" spans="1:12">
      <c r="A332"/>
      <c r="C332" s="224"/>
      <c r="D332"/>
    </row>
    <row r="333" spans="1:12">
      <c r="A333"/>
      <c r="C333" s="224"/>
      <c r="D333"/>
    </row>
    <row r="334" spans="1:12">
      <c r="A334"/>
      <c r="C334" s="224"/>
      <c r="D334"/>
    </row>
    <row r="335" spans="1:12">
      <c r="A335"/>
      <c r="B335" s="255" t="s">
        <v>5143</v>
      </c>
      <c r="C335"/>
      <c r="D335" s="255" t="s">
        <v>5144</v>
      </c>
      <c r="H335" s="255" t="s">
        <v>5145</v>
      </c>
    </row>
    <row r="336" spans="1:12">
      <c r="A336"/>
      <c r="C336"/>
      <c r="D336"/>
    </row>
    <row r="337" spans="1:12">
      <c r="A337"/>
      <c r="C337" s="270" t="s">
        <v>5267</v>
      </c>
      <c r="D337"/>
      <c r="E337" s="381" t="s">
        <v>5302</v>
      </c>
      <c r="F337" s="381"/>
      <c r="G337" s="381"/>
      <c r="I337" s="381" t="s">
        <v>5292</v>
      </c>
      <c r="J337" s="381"/>
      <c r="K337" s="381"/>
    </row>
    <row r="338" spans="1:12">
      <c r="A338"/>
      <c r="C338" s="254" t="s">
        <v>5146</v>
      </c>
      <c r="D338"/>
      <c r="E338" s="382" t="s">
        <v>5147</v>
      </c>
      <c r="F338" s="382"/>
      <c r="G338" s="382"/>
      <c r="I338" s="382" t="s">
        <v>5148</v>
      </c>
      <c r="J338" s="382"/>
      <c r="K338" s="382"/>
    </row>
    <row r="339" spans="1:12">
      <c r="A339"/>
      <c r="C339"/>
      <c r="D339"/>
      <c r="I339" s="257"/>
      <c r="J339" s="257"/>
      <c r="K339" s="257"/>
    </row>
    <row r="340" spans="1:12">
      <c r="A340"/>
      <c r="C340"/>
      <c r="D340"/>
      <c r="L340" s="58"/>
    </row>
    <row r="341" spans="1:12">
      <c r="A341" s="304"/>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P51" sqref="P5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3"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3" ht="19.5" customHeight="1">
      <c r="A3" s="383" t="s">
        <v>10</v>
      </c>
      <c r="B3" s="383"/>
      <c r="C3" s="37" t="s">
        <v>1272</v>
      </c>
      <c r="D3" s="385" t="s">
        <v>12</v>
      </c>
      <c r="E3" s="385"/>
      <c r="F3" s="5" t="s">
        <v>1275</v>
      </c>
    </row>
    <row r="4" spans="1:13" ht="18" customHeight="1">
      <c r="A4" s="383" t="s">
        <v>77</v>
      </c>
      <c r="B4" s="383"/>
      <c r="C4" s="37" t="s">
        <v>1273</v>
      </c>
      <c r="D4" s="385" t="s">
        <v>15</v>
      </c>
      <c r="E4" s="385"/>
      <c r="F4" s="6">
        <v>4484</v>
      </c>
      <c r="J4" s="39"/>
    </row>
    <row r="5" spans="1:13" ht="18" customHeight="1">
      <c r="A5" s="383" t="s">
        <v>78</v>
      </c>
      <c r="B5" s="383"/>
      <c r="C5" s="38" t="s">
        <v>1274</v>
      </c>
      <c r="D5" s="46"/>
      <c r="E5" s="282" t="s">
        <v>2946</v>
      </c>
      <c r="F5" s="13">
        <f>'Running Hours'!D3</f>
        <v>44577</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344</v>
      </c>
      <c r="J8" s="17" t="str">
        <f ca="1">IF(I8="","",IF(I8&lt;0,"OVERDUE","NOT DUE"))</f>
        <v>NOT DUE</v>
      </c>
      <c r="K8" s="31"/>
      <c r="L8" s="127"/>
    </row>
    <row r="9" spans="1:13" ht="36" customHeight="1">
      <c r="A9" s="17" t="s">
        <v>1362</v>
      </c>
      <c r="B9" s="31" t="s">
        <v>1279</v>
      </c>
      <c r="C9" s="31" t="s">
        <v>1280</v>
      </c>
      <c r="D9" s="21" t="s">
        <v>4467</v>
      </c>
      <c r="E9" s="13">
        <v>41662</v>
      </c>
      <c r="F9" s="13">
        <v>44577</v>
      </c>
      <c r="G9" s="27"/>
      <c r="H9" s="15">
        <f>DATE(YEAR(F9),MONTH(F9),DAY(F9)+3)</f>
        <v>44580</v>
      </c>
      <c r="I9" s="16">
        <f t="shared" ca="1" si="0"/>
        <v>3</v>
      </c>
      <c r="J9" s="17" t="str">
        <f t="shared" ref="J9:J51" ca="1" si="1">IF(I9="","",IF(I9&lt;0,"OVERDUE","NOT DUE"))</f>
        <v>NOT DUE</v>
      </c>
      <c r="K9" s="31"/>
      <c r="L9" s="309" t="s">
        <v>4466</v>
      </c>
    </row>
    <row r="10" spans="1:13" ht="36" customHeight="1">
      <c r="A10" s="17" t="s">
        <v>1363</v>
      </c>
      <c r="B10" s="31" t="s">
        <v>1279</v>
      </c>
      <c r="C10" s="31" t="s">
        <v>1281</v>
      </c>
      <c r="D10" s="21" t="s">
        <v>4467</v>
      </c>
      <c r="E10" s="13">
        <v>41662</v>
      </c>
      <c r="F10" s="13">
        <v>44577</v>
      </c>
      <c r="G10" s="27"/>
      <c r="H10" s="15">
        <f>DATE(YEAR(F10),MONTH(F10),DAY(F10)+3)</f>
        <v>44580</v>
      </c>
      <c r="I10" s="16">
        <f t="shared" ca="1" si="0"/>
        <v>3</v>
      </c>
      <c r="J10" s="17" t="str">
        <f t="shared" ca="1" si="1"/>
        <v>NOT DUE</v>
      </c>
      <c r="K10" s="31"/>
      <c r="L10" s="310" t="s">
        <v>5186</v>
      </c>
      <c r="M10" s="304"/>
    </row>
    <row r="11" spans="1:13" ht="36" customHeight="1">
      <c r="A11" s="17" t="s">
        <v>1364</v>
      </c>
      <c r="B11" s="31" t="s">
        <v>1279</v>
      </c>
      <c r="C11" s="31" t="s">
        <v>1282</v>
      </c>
      <c r="D11" s="21" t="s">
        <v>4467</v>
      </c>
      <c r="E11" s="13">
        <v>41662</v>
      </c>
      <c r="F11" s="13">
        <v>44577</v>
      </c>
      <c r="G11" s="27"/>
      <c r="H11" s="15">
        <f>DATE(YEAR(F11),MONTH(F11),DAY(F11)+3)</f>
        <v>44580</v>
      </c>
      <c r="I11" s="16">
        <f t="shared" ca="1" si="0"/>
        <v>3</v>
      </c>
      <c r="J11" s="17" t="str">
        <f t="shared" ca="1" si="1"/>
        <v>NOT DUE</v>
      </c>
      <c r="K11" s="31"/>
      <c r="L11" s="310" t="s">
        <v>5193</v>
      </c>
    </row>
    <row r="12" spans="1:13" ht="36" customHeight="1">
      <c r="A12" s="17" t="s">
        <v>1365</v>
      </c>
      <c r="B12" s="31" t="s">
        <v>1283</v>
      </c>
      <c r="C12" s="31" t="s">
        <v>1284</v>
      </c>
      <c r="D12" s="21" t="s">
        <v>0</v>
      </c>
      <c r="E12" s="13">
        <v>41662</v>
      </c>
      <c r="F12" s="13">
        <v>44560</v>
      </c>
      <c r="G12" s="27"/>
      <c r="H12" s="15">
        <f>DATE(YEAR(F12),MONTH(F12)+3,DAY(F12)-1)</f>
        <v>44649</v>
      </c>
      <c r="I12" s="16">
        <f t="shared" ca="1" si="0"/>
        <v>72</v>
      </c>
      <c r="J12" s="17" t="str">
        <f t="shared" ca="1" si="1"/>
        <v>NOT DUE</v>
      </c>
      <c r="K12" s="31" t="s">
        <v>1343</v>
      </c>
      <c r="L12" s="137"/>
    </row>
    <row r="13" spans="1:13" ht="36" customHeight="1">
      <c r="A13" s="17" t="s">
        <v>1366</v>
      </c>
      <c r="B13" s="31" t="s">
        <v>1283</v>
      </c>
      <c r="C13" s="31" t="s">
        <v>1285</v>
      </c>
      <c r="D13" s="21" t="s">
        <v>4</v>
      </c>
      <c r="E13" s="13">
        <v>41662</v>
      </c>
      <c r="F13" s="13">
        <v>44548</v>
      </c>
      <c r="G13" s="27"/>
      <c r="H13" s="15">
        <f>EDATE(F13-1,1)</f>
        <v>44578</v>
      </c>
      <c r="I13" s="16">
        <f t="shared" ca="1" si="0"/>
        <v>1</v>
      </c>
      <c r="J13" s="17" t="str">
        <f t="shared" ca="1" si="1"/>
        <v>NOT DUE</v>
      </c>
      <c r="K13" s="31" t="s">
        <v>1343</v>
      </c>
      <c r="L13" s="137"/>
    </row>
    <row r="14" spans="1:13" ht="36" customHeight="1">
      <c r="A14" s="17" t="s">
        <v>1367</v>
      </c>
      <c r="B14" s="31" t="s">
        <v>1283</v>
      </c>
      <c r="C14" s="31" t="s">
        <v>1286</v>
      </c>
      <c r="D14" s="21" t="s">
        <v>4</v>
      </c>
      <c r="E14" s="13">
        <v>41662</v>
      </c>
      <c r="F14" s="13">
        <v>44548</v>
      </c>
      <c r="G14" s="27"/>
      <c r="H14" s="15">
        <f>EDATE(F14-1,1)</f>
        <v>44578</v>
      </c>
      <c r="I14" s="16">
        <f t="shared" ca="1" si="0"/>
        <v>1</v>
      </c>
      <c r="J14" s="17" t="str">
        <f t="shared" ca="1" si="1"/>
        <v>NOT DUE</v>
      </c>
      <c r="K14" s="31"/>
      <c r="L14" s="137"/>
    </row>
    <row r="15" spans="1:13" ht="36" customHeight="1">
      <c r="A15" s="17" t="s">
        <v>1368</v>
      </c>
      <c r="B15" s="31" t="s">
        <v>1283</v>
      </c>
      <c r="C15" s="31" t="s">
        <v>1287</v>
      </c>
      <c r="D15" s="21" t="s">
        <v>4</v>
      </c>
      <c r="E15" s="13">
        <v>41662</v>
      </c>
      <c r="F15" s="13">
        <v>44548</v>
      </c>
      <c r="G15" s="27"/>
      <c r="H15" s="15">
        <f>EDATE(F15-1,1)</f>
        <v>44578</v>
      </c>
      <c r="I15" s="16">
        <f t="shared" ca="1" si="0"/>
        <v>1</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244</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357</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155</v>
      </c>
      <c r="J18" s="17" t="str">
        <f t="shared" ca="1" si="1"/>
        <v>NOT DUE</v>
      </c>
      <c r="K18" s="31" t="s">
        <v>1346</v>
      </c>
      <c r="L18" s="324" t="s">
        <v>5192</v>
      </c>
    </row>
    <row r="19" spans="1:12" ht="36" customHeight="1">
      <c r="A19" s="17" t="s">
        <v>1372</v>
      </c>
      <c r="B19" s="31" t="s">
        <v>1291</v>
      </c>
      <c r="C19" s="31" t="s">
        <v>1290</v>
      </c>
      <c r="D19" s="21" t="s">
        <v>379</v>
      </c>
      <c r="E19" s="13">
        <v>41662</v>
      </c>
      <c r="F19" s="13">
        <v>44205</v>
      </c>
      <c r="G19" s="27"/>
      <c r="H19" s="15">
        <f>DATE(YEAR(F19)+2,MONTH(F19),DAY(F19)-1)</f>
        <v>44934</v>
      </c>
      <c r="I19" s="16">
        <f t="shared" ca="1" si="0"/>
        <v>357</v>
      </c>
      <c r="J19" s="17" t="str">
        <f t="shared" ca="1" si="1"/>
        <v>NOT DUE</v>
      </c>
      <c r="K19" s="31" t="s">
        <v>1346</v>
      </c>
      <c r="L19" s="127"/>
    </row>
    <row r="20" spans="1:12" ht="36" customHeight="1">
      <c r="A20" s="17" t="s">
        <v>1373</v>
      </c>
      <c r="B20" s="31" t="s">
        <v>1293</v>
      </c>
      <c r="C20" s="31" t="s">
        <v>1294</v>
      </c>
      <c r="D20" s="21" t="s">
        <v>1</v>
      </c>
      <c r="E20" s="13">
        <v>41662</v>
      </c>
      <c r="F20" s="13">
        <f>'Generator Engine No.2'!F8</f>
        <v>44577</v>
      </c>
      <c r="G20" s="27"/>
      <c r="H20" s="15">
        <f>DATE(YEAR(F20),MONTH(F20),DAY(F20)+1)</f>
        <v>44578</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161</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364</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364</v>
      </c>
      <c r="J23" s="17" t="str">
        <f t="shared" ca="1" si="1"/>
        <v>NOT DUE</v>
      </c>
      <c r="K23" s="31" t="s">
        <v>1349</v>
      </c>
      <c r="L23" s="18"/>
    </row>
    <row r="24" spans="1:12" ht="36" customHeight="1">
      <c r="A24" s="17" t="s">
        <v>1377</v>
      </c>
      <c r="B24" s="31" t="s">
        <v>1300</v>
      </c>
      <c r="C24" s="31" t="s">
        <v>1301</v>
      </c>
      <c r="D24" s="21" t="s">
        <v>1</v>
      </c>
      <c r="E24" s="13">
        <v>41662</v>
      </c>
      <c r="F24" s="13">
        <f>F20</f>
        <v>44577</v>
      </c>
      <c r="G24" s="27"/>
      <c r="H24" s="15">
        <f>DATE(YEAR(F24),MONTH(F24),DAY(F24)+1)</f>
        <v>44578</v>
      </c>
      <c r="I24" s="16">
        <f t="shared" ca="1" si="0"/>
        <v>1</v>
      </c>
      <c r="J24" s="17" t="str">
        <f t="shared" ca="1" si="1"/>
        <v>NOT DUE</v>
      </c>
      <c r="K24" s="31"/>
      <c r="L24" s="130"/>
    </row>
    <row r="25" spans="1:12" ht="36" customHeight="1">
      <c r="A25" s="17" t="s">
        <v>1378</v>
      </c>
      <c r="B25" s="31" t="s">
        <v>1302</v>
      </c>
      <c r="C25" s="31" t="s">
        <v>1359</v>
      </c>
      <c r="D25" s="21" t="s">
        <v>1</v>
      </c>
      <c r="E25" s="13">
        <v>41662</v>
      </c>
      <c r="F25" s="13">
        <f>F24</f>
        <v>44577</v>
      </c>
      <c r="G25" s="27"/>
      <c r="H25" s="15">
        <f>DATE(YEAR(F25),MONTH(F25),DAY(F25)+1)</f>
        <v>44578</v>
      </c>
      <c r="I25" s="16">
        <f t="shared" ca="1" si="0"/>
        <v>1</v>
      </c>
      <c r="J25" s="17" t="str">
        <f t="shared" ca="1" si="1"/>
        <v>NOT DUE</v>
      </c>
      <c r="K25" s="31"/>
      <c r="L25" s="130"/>
    </row>
    <row r="26" spans="1:12" ht="36" customHeight="1">
      <c r="A26" s="17" t="s">
        <v>1379</v>
      </c>
      <c r="B26" s="31" t="s">
        <v>1303</v>
      </c>
      <c r="C26" s="31" t="s">
        <v>1304</v>
      </c>
      <c r="D26" s="21" t="s">
        <v>1</v>
      </c>
      <c r="E26" s="13">
        <v>41662</v>
      </c>
      <c r="F26" s="13">
        <f>F25</f>
        <v>44577</v>
      </c>
      <c r="G26" s="27"/>
      <c r="H26" s="15">
        <f>DATE(YEAR(F26),MONTH(F26),DAY(F26)+1)</f>
        <v>44578</v>
      </c>
      <c r="I26" s="16">
        <f t="shared" ca="1" si="0"/>
        <v>1</v>
      </c>
      <c r="J26" s="17" t="str">
        <f t="shared" ca="1" si="1"/>
        <v>NOT DUE</v>
      </c>
      <c r="K26" s="31"/>
      <c r="L26" s="130"/>
    </row>
    <row r="27" spans="1:12" ht="36" customHeight="1">
      <c r="A27" s="17" t="s">
        <v>1380</v>
      </c>
      <c r="B27" s="31" t="s">
        <v>1305</v>
      </c>
      <c r="C27" s="31" t="s">
        <v>24</v>
      </c>
      <c r="D27" s="21" t="s">
        <v>1</v>
      </c>
      <c r="E27" s="13">
        <v>41662</v>
      </c>
      <c r="F27" s="13">
        <f>F26</f>
        <v>44577</v>
      </c>
      <c r="G27" s="27"/>
      <c r="H27" s="15">
        <f>DATE(YEAR(F27),MONTH(F27),DAY(F27)+1)</f>
        <v>44578</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347</v>
      </c>
      <c r="J28" s="17" t="str">
        <f t="shared" ca="1" si="1"/>
        <v>NOT DUE</v>
      </c>
      <c r="K28" s="31"/>
      <c r="L28" s="129"/>
    </row>
    <row r="29" spans="1:12" ht="36" customHeight="1">
      <c r="A29" s="17" t="s">
        <v>1382</v>
      </c>
      <c r="B29" s="31" t="s">
        <v>1308</v>
      </c>
      <c r="C29" s="31" t="s">
        <v>1309</v>
      </c>
      <c r="D29" s="21" t="s">
        <v>1</v>
      </c>
      <c r="E29" s="13">
        <v>41662</v>
      </c>
      <c r="F29" s="13">
        <f>F27</f>
        <v>44577</v>
      </c>
      <c r="G29" s="27"/>
      <c r="H29" s="15">
        <f>DATE(YEAR(F29),MONTH(F29),DAY(F29)+1)</f>
        <v>44578</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44584.333333333336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44584.333333333336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44584.333333333336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44584.333333333336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44584.333333333336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44584.333333333336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44584.333333333336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164</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164</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164</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164</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164</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164</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164</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164</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164</v>
      </c>
      <c r="J46" s="17" t="str">
        <f t="shared" ca="1" si="1"/>
        <v>NOT DUE</v>
      </c>
      <c r="K46" s="31" t="s">
        <v>1358</v>
      </c>
      <c r="L46" s="125"/>
    </row>
    <row r="47" spans="1:12" ht="36" customHeight="1">
      <c r="A47" s="17" t="s">
        <v>1400</v>
      </c>
      <c r="B47" s="31" t="s">
        <v>1410</v>
      </c>
      <c r="C47" s="31" t="s">
        <v>1337</v>
      </c>
      <c r="D47" s="41" t="s">
        <v>1</v>
      </c>
      <c r="E47" s="13">
        <v>41662</v>
      </c>
      <c r="F47" s="13">
        <f>F29</f>
        <v>44577</v>
      </c>
      <c r="G47" s="27"/>
      <c r="H47" s="15">
        <f>DATE(YEAR(F47),MONTH(F47),DAY(F47)+1)</f>
        <v>44578</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453</v>
      </c>
      <c r="J48" s="17" t="str">
        <f t="shared" ca="1" si="1"/>
        <v>NOT DUE</v>
      </c>
      <c r="K48" s="31"/>
      <c r="L48" s="20" t="s">
        <v>5217</v>
      </c>
    </row>
    <row r="49" spans="1:14" ht="36" customHeight="1">
      <c r="A49" s="17" t="s">
        <v>1402</v>
      </c>
      <c r="B49" s="31" t="s">
        <v>1338</v>
      </c>
      <c r="C49" s="31" t="s">
        <v>1339</v>
      </c>
      <c r="D49" s="41" t="s">
        <v>377</v>
      </c>
      <c r="E49" s="13">
        <v>41662</v>
      </c>
      <c r="F49" s="13">
        <v>44548</v>
      </c>
      <c r="G49" s="27"/>
      <c r="H49" s="15">
        <f>DATE(YEAR(F49)+1,MONTH(F49),DAY(F49)-1)</f>
        <v>44912</v>
      </c>
      <c r="I49" s="16">
        <f t="shared" ca="1" si="5"/>
        <v>335</v>
      </c>
      <c r="J49" s="17" t="str">
        <f t="shared" ca="1" si="1"/>
        <v>NOT DUE</v>
      </c>
      <c r="K49" s="31" t="s">
        <v>1352</v>
      </c>
      <c r="L49" s="20" t="s">
        <v>5220</v>
      </c>
    </row>
    <row r="50" spans="1:14" ht="36" customHeight="1">
      <c r="A50" s="17" t="s">
        <v>1403</v>
      </c>
      <c r="B50" s="31" t="s">
        <v>1340</v>
      </c>
      <c r="C50" s="31" t="s">
        <v>1361</v>
      </c>
      <c r="D50" s="41" t="s">
        <v>26</v>
      </c>
      <c r="E50" s="13">
        <v>41662</v>
      </c>
      <c r="F50" s="13">
        <f>F27-1</f>
        <v>44576</v>
      </c>
      <c r="G50" s="27"/>
      <c r="H50" s="15">
        <f>DATE(YEAR(F50),MONTH(F50),DAY(F50)+7)</f>
        <v>44583</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67</v>
      </c>
      <c r="J51" s="17" t="str">
        <f t="shared" ca="1" si="1"/>
        <v>NOT DUE</v>
      </c>
      <c r="K51" s="31" t="s">
        <v>1352</v>
      </c>
      <c r="L51" s="203" t="s">
        <v>5205</v>
      </c>
    </row>
    <row r="52" spans="1:14" ht="36" customHeight="1">
      <c r="A52" s="17" t="s">
        <v>1405</v>
      </c>
      <c r="B52" s="31" t="s">
        <v>1408</v>
      </c>
      <c r="C52" s="31" t="s">
        <v>1409</v>
      </c>
      <c r="D52" s="41" t="s">
        <v>3</v>
      </c>
      <c r="E52" s="13">
        <v>41662</v>
      </c>
      <c r="F52" s="13">
        <v>44464</v>
      </c>
      <c r="G52" s="27"/>
      <c r="H52" s="15">
        <f>DATE(YEAR(F52),MONTH(F52)+6,DAY(F52)-1)</f>
        <v>44644</v>
      </c>
      <c r="I52" s="16">
        <f ca="1">IF(ISBLANK(H52),"",H52-DATE(YEAR(NOW()),MONTH(NOW()),DAY(NOW())))</f>
        <v>67</v>
      </c>
      <c r="J52" s="17" t="str">
        <f ca="1">IF(I52="","",IF(I52&lt;0,"OVERDUE","NOT DUE"))</f>
        <v>NOT DUE</v>
      </c>
      <c r="K52" s="31"/>
      <c r="L52" s="203" t="s">
        <v>5206</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193</v>
      </c>
      <c r="J53" s="17" t="str">
        <f ca="1">IF(I53="","",IF(I53&lt;0,"OVERDUE","NOT DUE"))</f>
        <v>NOT DUE</v>
      </c>
      <c r="K53" s="31"/>
      <c r="L53" s="20" t="s">
        <v>5258</v>
      </c>
    </row>
    <row r="54" spans="1:14" ht="36" customHeight="1">
      <c r="A54" s="17" t="s">
        <v>1407</v>
      </c>
      <c r="B54" s="31" t="s">
        <v>1413</v>
      </c>
      <c r="C54" s="31" t="s">
        <v>1414</v>
      </c>
      <c r="D54" s="41" t="s">
        <v>3</v>
      </c>
      <c r="E54" s="13">
        <v>41662</v>
      </c>
      <c r="F54" s="13">
        <v>44386</v>
      </c>
      <c r="G54" s="27"/>
      <c r="H54" s="15">
        <f>DATE(YEAR(F54),MONTH(F54)+6,DAY(F54)-1)</f>
        <v>44569</v>
      </c>
      <c r="I54" s="16">
        <f ca="1">IF(ISBLANK(H54),"",H54-DATE(YEAR(NOW()),MONTH(NOW()),DAY(NOW())))</f>
        <v>-8</v>
      </c>
      <c r="J54" s="17" t="str">
        <f ca="1">IF(I54="","",IF(I54&lt;0,"OVERDUE","NOT DUE"))</f>
        <v>OVERDUE</v>
      </c>
      <c r="K54" s="378" t="s">
        <v>5301</v>
      </c>
      <c r="L54" s="203" t="s">
        <v>5218</v>
      </c>
      <c r="M54" s="445" t="s">
        <v>5219</v>
      </c>
      <c r="N54" s="446"/>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45</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723</v>
      </c>
      <c r="J56" s="17" t="str">
        <f ca="1">IF(I56="","",IF(I56&lt;0,"OVERDUE","NOT DUE"))</f>
        <v>NOT DUE</v>
      </c>
      <c r="K56" s="31"/>
      <c r="L56" s="20" t="s">
        <v>5259</v>
      </c>
    </row>
    <row r="57" spans="1:14">
      <c r="A57"/>
      <c r="C57" s="224"/>
      <c r="D57"/>
    </row>
    <row r="58" spans="1:14">
      <c r="A58"/>
      <c r="C58" s="224"/>
      <c r="D58"/>
    </row>
    <row r="59" spans="1:14">
      <c r="A59"/>
      <c r="C59" s="224"/>
      <c r="D59"/>
    </row>
    <row r="60" spans="1:14">
      <c r="A60"/>
      <c r="B60" s="255" t="s">
        <v>5143</v>
      </c>
      <c r="C60"/>
      <c r="D60" s="255" t="s">
        <v>5144</v>
      </c>
      <c r="H60" s="255" t="s">
        <v>5145</v>
      </c>
    </row>
    <row r="61" spans="1:14">
      <c r="A61"/>
      <c r="C61"/>
      <c r="D61"/>
    </row>
    <row r="62" spans="1:14">
      <c r="A62"/>
      <c r="C62" s="270" t="s">
        <v>5267</v>
      </c>
      <c r="D62"/>
      <c r="E62" s="381" t="s">
        <v>5302</v>
      </c>
      <c r="F62" s="381"/>
      <c r="G62" s="381"/>
      <c r="I62" s="381" t="s">
        <v>5292</v>
      </c>
      <c r="J62" s="381"/>
      <c r="K62" s="381"/>
    </row>
    <row r="63" spans="1:14">
      <c r="A63"/>
      <c r="C63" s="254" t="s">
        <v>5146</v>
      </c>
      <c r="D63"/>
      <c r="E63" s="382" t="s">
        <v>5147</v>
      </c>
      <c r="F63" s="382"/>
      <c r="G63" s="382"/>
      <c r="I63" s="382" t="s">
        <v>5148</v>
      </c>
      <c r="J63" s="382"/>
      <c r="K63" s="382"/>
    </row>
    <row r="64" spans="1:14">
      <c r="A64"/>
      <c r="C64"/>
      <c r="D64"/>
      <c r="I64" s="257"/>
      <c r="J64" s="257"/>
      <c r="K64" s="257"/>
    </row>
    <row r="65" spans="1:15">
      <c r="A65" s="320" t="s">
        <v>5313</v>
      </c>
    </row>
    <row r="69" spans="1:15">
      <c r="O69" t="s">
        <v>5165</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7" zoomScale="70" zoomScaleNormal="70" workbookViewId="0">
      <selection activeCell="G40" sqref="G40"/>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1417</v>
      </c>
      <c r="D3" s="385" t="s">
        <v>12</v>
      </c>
      <c r="E3" s="385"/>
      <c r="F3" s="5" t="s">
        <v>1734</v>
      </c>
    </row>
    <row r="4" spans="1:12" ht="18" customHeight="1">
      <c r="A4" s="383" t="s">
        <v>77</v>
      </c>
      <c r="B4" s="383"/>
      <c r="C4" s="37" t="s">
        <v>1735</v>
      </c>
      <c r="D4" s="385" t="s">
        <v>15</v>
      </c>
      <c r="E4" s="385"/>
      <c r="F4" s="323">
        <f>'Running Hours'!B15</f>
        <v>11625.1</v>
      </c>
    </row>
    <row r="5" spans="1:12" ht="18" customHeight="1">
      <c r="A5" s="383" t="s">
        <v>78</v>
      </c>
      <c r="B5" s="383"/>
      <c r="C5" s="38" t="s">
        <v>1418</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44693.60833333333</v>
      </c>
      <c r="I8" s="23">
        <f t="shared" ref="I8:I26" si="0">D8-($F$4-G8)</f>
        <v>2798.6000000000004</v>
      </c>
      <c r="J8" s="17" t="str">
        <f>IF(I8="","",IF(I8&lt;0,"OVERDUE","NOT DUE"))</f>
        <v>NOT DUE</v>
      </c>
      <c r="K8" s="31" t="s">
        <v>1795</v>
      </c>
      <c r="L8" s="18" t="s">
        <v>5309</v>
      </c>
    </row>
    <row r="9" spans="1:12" ht="25.5">
      <c r="A9" s="17" t="s">
        <v>1817</v>
      </c>
      <c r="B9" s="31" t="s">
        <v>1808</v>
      </c>
      <c r="C9" s="31" t="s">
        <v>1737</v>
      </c>
      <c r="D9" s="43">
        <v>3000</v>
      </c>
      <c r="E9" s="13">
        <v>41662</v>
      </c>
      <c r="F9" s="13">
        <v>44538</v>
      </c>
      <c r="G9" s="27">
        <v>11423.7</v>
      </c>
      <c r="H9" s="22">
        <f t="shared" ref="H9:H10" si="1">IF(I9&lt;=3000,$F$5+(I9/24),"error")</f>
        <v>44693.60833333333</v>
      </c>
      <c r="I9" s="23">
        <f t="shared" si="0"/>
        <v>2798.6000000000004</v>
      </c>
      <c r="J9" s="17" t="str">
        <f t="shared" ref="J9:J50" si="2">IF(I9="","",IF(I9&lt;0,"OVERDUE","NOT DUE"))</f>
        <v>NOT DUE</v>
      </c>
      <c r="K9" s="31" t="s">
        <v>1795</v>
      </c>
      <c r="L9" s="18" t="s">
        <v>5309</v>
      </c>
    </row>
    <row r="10" spans="1:12" ht="26.45" customHeight="1">
      <c r="A10" s="17" t="s">
        <v>1818</v>
      </c>
      <c r="B10" s="31" t="s">
        <v>1809</v>
      </c>
      <c r="C10" s="31" t="s">
        <v>1738</v>
      </c>
      <c r="D10" s="43">
        <v>3000</v>
      </c>
      <c r="E10" s="13">
        <v>41662</v>
      </c>
      <c r="F10" s="13">
        <v>44538</v>
      </c>
      <c r="G10" s="27">
        <v>11423.7</v>
      </c>
      <c r="H10" s="22">
        <f t="shared" si="1"/>
        <v>44693.60833333333</v>
      </c>
      <c r="I10" s="23">
        <f t="shared" si="0"/>
        <v>2798.6000000000004</v>
      </c>
      <c r="J10" s="17" t="str">
        <f t="shared" si="2"/>
        <v>NOT DUE</v>
      </c>
      <c r="K10" s="31" t="s">
        <v>1795</v>
      </c>
      <c r="L10" s="18" t="s">
        <v>5309</v>
      </c>
    </row>
    <row r="11" spans="1:12" ht="26.45" customHeight="1">
      <c r="A11" s="17" t="s">
        <v>1819</v>
      </c>
      <c r="B11" s="31" t="s">
        <v>1811</v>
      </c>
      <c r="C11" s="31" t="s">
        <v>1736</v>
      </c>
      <c r="D11" s="43">
        <v>500</v>
      </c>
      <c r="E11" s="13">
        <v>41662</v>
      </c>
      <c r="F11" s="13">
        <v>44538</v>
      </c>
      <c r="G11" s="27">
        <v>11423.7</v>
      </c>
      <c r="H11" s="22">
        <f>IF(I11&lt;=500,$F$5+(I11/24),"error")</f>
        <v>44589.441666666666</v>
      </c>
      <c r="I11" s="23">
        <f t="shared" si="0"/>
        <v>298.60000000000036</v>
      </c>
      <c r="J11" s="17" t="str">
        <f t="shared" si="2"/>
        <v>NOT DUE</v>
      </c>
      <c r="K11" s="31" t="s">
        <v>1795</v>
      </c>
      <c r="L11" s="18"/>
    </row>
    <row r="12" spans="1:12" ht="26.45" customHeight="1">
      <c r="A12" s="17" t="s">
        <v>1820</v>
      </c>
      <c r="B12" s="31" t="s">
        <v>1812</v>
      </c>
      <c r="C12" s="31" t="s">
        <v>1737</v>
      </c>
      <c r="D12" s="43">
        <v>500</v>
      </c>
      <c r="E12" s="13">
        <v>41662</v>
      </c>
      <c r="F12" s="13">
        <v>44538</v>
      </c>
      <c r="G12" s="27">
        <v>11423.7</v>
      </c>
      <c r="H12" s="22">
        <f t="shared" ref="H12:H13" si="3">IF(I12&lt;=500,$F$5+(I12/24),"error")</f>
        <v>44589.441666666666</v>
      </c>
      <c r="I12" s="23">
        <f t="shared" si="0"/>
        <v>298.60000000000036</v>
      </c>
      <c r="J12" s="17" t="str">
        <f t="shared" si="2"/>
        <v>NOT DUE</v>
      </c>
      <c r="K12" s="31" t="s">
        <v>1795</v>
      </c>
      <c r="L12" s="18"/>
    </row>
    <row r="13" spans="1:12" ht="26.45" customHeight="1">
      <c r="A13" s="17" t="s">
        <v>1821</v>
      </c>
      <c r="B13" s="31" t="s">
        <v>1813</v>
      </c>
      <c r="C13" s="31" t="s">
        <v>1738</v>
      </c>
      <c r="D13" s="43">
        <v>500</v>
      </c>
      <c r="E13" s="13">
        <v>41662</v>
      </c>
      <c r="F13" s="13">
        <v>44538</v>
      </c>
      <c r="G13" s="27">
        <v>11423.7</v>
      </c>
      <c r="H13" s="22">
        <f t="shared" si="3"/>
        <v>44589.441666666666</v>
      </c>
      <c r="I13" s="23">
        <f t="shared" si="0"/>
        <v>298.60000000000036</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44693.60833333333</v>
      </c>
      <c r="I14" s="23">
        <f t="shared" si="0"/>
        <v>2798.6000000000004</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44693.60833333333</v>
      </c>
      <c r="I15" s="23">
        <f t="shared" si="0"/>
        <v>2798.6000000000004</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44693.60833333333</v>
      </c>
      <c r="I16" s="23">
        <f t="shared" si="0"/>
        <v>2798.6000000000004</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44818.60833333333</v>
      </c>
      <c r="I17" s="23">
        <f t="shared" si="0"/>
        <v>5798.6</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44818.60833333333</v>
      </c>
      <c r="I18" s="23">
        <f t="shared" si="0"/>
        <v>5798.6</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44584.57916666667</v>
      </c>
      <c r="I19" s="23">
        <f t="shared" si="0"/>
        <v>181.89999999999964</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44584.57916666667</v>
      </c>
      <c r="I20" s="23">
        <f t="shared" si="0"/>
        <v>181.89999999999964</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44626.245833333334</v>
      </c>
      <c r="I21" s="23">
        <f t="shared" si="0"/>
        <v>1181.8999999999996</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44668.412499999999</v>
      </c>
      <c r="I22" s="23">
        <f t="shared" si="0"/>
        <v>2193.8999999999996</v>
      </c>
      <c r="J22" s="17" t="str">
        <f t="shared" si="2"/>
        <v>NOT DUE</v>
      </c>
      <c r="K22" s="31" t="s">
        <v>1796</v>
      </c>
      <c r="L22" s="18"/>
    </row>
    <row r="23" spans="1:12" ht="15" customHeight="1">
      <c r="A23" s="17" t="s">
        <v>1831</v>
      </c>
      <c r="B23" s="31" t="s">
        <v>1752</v>
      </c>
      <c r="C23" s="31" t="s">
        <v>1753</v>
      </c>
      <c r="D23" s="43">
        <v>250</v>
      </c>
      <c r="E23" s="13">
        <v>41662</v>
      </c>
      <c r="F23" s="13">
        <v>44538</v>
      </c>
      <c r="G23" s="27">
        <v>11423.7</v>
      </c>
      <c r="H23" s="22">
        <f>IF(I23&lt;=8000,$F$5+(I23/24),"error")</f>
        <v>44579.025000000001</v>
      </c>
      <c r="I23" s="23">
        <f t="shared" si="0"/>
        <v>48.600000000000364</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44610.275000000001</v>
      </c>
      <c r="I24" s="23">
        <f t="shared" si="0"/>
        <v>798.60000000000036</v>
      </c>
      <c r="J24" s="17" t="str">
        <f t="shared" si="2"/>
        <v>NOT DUE</v>
      </c>
      <c r="K24" s="31"/>
      <c r="L24" s="319"/>
    </row>
    <row r="25" spans="1:12" ht="15" customHeight="1">
      <c r="A25" s="17" t="s">
        <v>1833</v>
      </c>
      <c r="B25" s="31" t="s">
        <v>1756</v>
      </c>
      <c r="C25" s="31" t="s">
        <v>1755</v>
      </c>
      <c r="D25" s="43">
        <v>1000</v>
      </c>
      <c r="E25" s="13">
        <v>41662</v>
      </c>
      <c r="F25" s="13">
        <v>44538</v>
      </c>
      <c r="G25" s="27">
        <v>11423.7</v>
      </c>
      <c r="H25" s="22">
        <f t="shared" si="5"/>
        <v>44610.275000000001</v>
      </c>
      <c r="I25" s="23">
        <f t="shared" si="0"/>
        <v>798.60000000000036</v>
      </c>
      <c r="J25" s="17" t="str">
        <f t="shared" si="2"/>
        <v>NOT DUE</v>
      </c>
      <c r="K25" s="31"/>
      <c r="L25" s="319"/>
    </row>
    <row r="26" spans="1:12" ht="15" customHeight="1">
      <c r="A26" s="17" t="s">
        <v>1834</v>
      </c>
      <c r="B26" s="31" t="s">
        <v>1757</v>
      </c>
      <c r="C26" s="31" t="s">
        <v>37</v>
      </c>
      <c r="D26" s="43">
        <v>2000</v>
      </c>
      <c r="E26" s="13">
        <v>41662</v>
      </c>
      <c r="F26" s="13">
        <v>44538</v>
      </c>
      <c r="G26" s="27">
        <v>11423.7</v>
      </c>
      <c r="H26" s="22">
        <f>IF(I26&lt;=2000,$F$5+(I26/24),"error")</f>
        <v>44651.941666666666</v>
      </c>
      <c r="I26" s="23">
        <f t="shared" si="0"/>
        <v>1798.6000000000004</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226</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226</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44693.60833333333</v>
      </c>
      <c r="I29" s="23">
        <f>D29-($F$4-G29)</f>
        <v>2798.6000000000004</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44693.60833333333</v>
      </c>
      <c r="I30" s="23">
        <f>D30-($F$4-G30)</f>
        <v>2798.6000000000004</v>
      </c>
      <c r="J30" s="17" t="str">
        <f t="shared" si="2"/>
        <v>NOT DUE</v>
      </c>
      <c r="K30" s="31"/>
      <c r="L30" s="318"/>
    </row>
    <row r="31" spans="1:12" ht="15" customHeight="1">
      <c r="A31" s="17" t="s">
        <v>1839</v>
      </c>
      <c r="B31" s="31" t="s">
        <v>1763</v>
      </c>
      <c r="C31" s="31" t="s">
        <v>1764</v>
      </c>
      <c r="D31" s="43">
        <v>9000</v>
      </c>
      <c r="E31" s="13">
        <v>41662</v>
      </c>
      <c r="F31" s="13">
        <v>43321</v>
      </c>
      <c r="G31" s="27">
        <v>5819</v>
      </c>
      <c r="H31" s="22">
        <f>IF(I31&lt;=9000,$F$5+(I31/24),"error")</f>
        <v>44710.07916666667</v>
      </c>
      <c r="I31" s="23">
        <f>D31-($F$4-G31)</f>
        <v>3193.8999999999996</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44710.07916666667</v>
      </c>
      <c r="I32" s="23">
        <f>D32-($F$4-G32)</f>
        <v>3193.8999999999996</v>
      </c>
      <c r="J32" s="17" t="str">
        <f t="shared" si="2"/>
        <v>NOT DUE</v>
      </c>
      <c r="K32" s="31"/>
      <c r="L32" s="20"/>
    </row>
    <row r="33" spans="1:12" ht="38.25" customHeight="1">
      <c r="A33" s="17" t="s">
        <v>1841</v>
      </c>
      <c r="B33" s="31" t="s">
        <v>1765</v>
      </c>
      <c r="C33" s="31" t="s">
        <v>1766</v>
      </c>
      <c r="D33" s="43" t="s">
        <v>1</v>
      </c>
      <c r="E33" s="13">
        <v>41662</v>
      </c>
      <c r="F33" s="13">
        <v>44577</v>
      </c>
      <c r="G33" s="154"/>
      <c r="H33" s="15">
        <f>DATE(YEAR(F33),MONTH(F33),DAY(F33)+1)</f>
        <v>44578</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44577</v>
      </c>
      <c r="G34" s="154"/>
      <c r="H34" s="15">
        <f>DATE(YEAR(F34),MONTH(F34),DAY(F34)+1)</f>
        <v>44578</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44577</v>
      </c>
      <c r="G35" s="154"/>
      <c r="H35" s="15">
        <f>DATE(YEAR(F35),MONTH(F35),DAY(F35)+1)</f>
        <v>44578</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44569</v>
      </c>
      <c r="G36" s="154"/>
      <c r="H36" s="15">
        <f>EDATE(F36-1,1)</f>
        <v>44599</v>
      </c>
      <c r="I36" s="16">
        <f t="shared" ca="1" si="7"/>
        <v>22</v>
      </c>
      <c r="J36" s="17" t="str">
        <f t="shared" ca="1" si="2"/>
        <v>NOT DUE</v>
      </c>
      <c r="K36" s="31" t="s">
        <v>1800</v>
      </c>
      <c r="L36" s="20"/>
    </row>
    <row r="37" spans="1:12" ht="26.45" customHeight="1">
      <c r="A37" s="17" t="s">
        <v>1845</v>
      </c>
      <c r="B37" s="31" t="s">
        <v>1773</v>
      </c>
      <c r="C37" s="31" t="s">
        <v>1774</v>
      </c>
      <c r="D37" s="43" t="s">
        <v>1</v>
      </c>
      <c r="E37" s="13">
        <f>E36</f>
        <v>41662</v>
      </c>
      <c r="F37" s="13">
        <f>F33</f>
        <v>44577</v>
      </c>
      <c r="G37" s="154"/>
      <c r="H37" s="15">
        <f>DATE(YEAR(F37),MONTH(F37),DAY(F37)+1)</f>
        <v>44578</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44577</v>
      </c>
      <c r="G38" s="154"/>
      <c r="H38" s="15">
        <f>DATE(YEAR(F38),MONTH(F38),DAY(F38)+1)</f>
        <v>44578</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44577</v>
      </c>
      <c r="G39" s="154"/>
      <c r="H39" s="15">
        <f>DATE(YEAR(F39),MONTH(F39),DAY(F39)+1)</f>
        <v>44578</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44577</v>
      </c>
      <c r="G40" s="154"/>
      <c r="H40" s="15">
        <f>DATE(YEAR(F40),MONTH(F40),DAY(F40)+1)</f>
        <v>44578</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44577</v>
      </c>
      <c r="G41" s="154"/>
      <c r="H41" s="15">
        <f>DATE(YEAR(F41),MONTH(F41)+6,DAY(F41)-1)</f>
        <v>44757</v>
      </c>
      <c r="I41" s="16">
        <f t="shared" ca="1" si="8"/>
        <v>180</v>
      </c>
      <c r="J41" s="17" t="str">
        <f t="shared" ca="1" si="2"/>
        <v>NOT DUE</v>
      </c>
      <c r="K41" s="31" t="s">
        <v>1802</v>
      </c>
      <c r="L41" s="20"/>
    </row>
    <row r="42" spans="1:12" ht="36" customHeight="1">
      <c r="A42" s="17" t="s">
        <v>1850</v>
      </c>
      <c r="B42" s="31" t="s">
        <v>1782</v>
      </c>
      <c r="C42" s="31"/>
      <c r="D42" s="43" t="s">
        <v>4</v>
      </c>
      <c r="E42" s="13">
        <v>41662</v>
      </c>
      <c r="F42" s="13">
        <v>44569</v>
      </c>
      <c r="G42" s="154"/>
      <c r="H42" s="15">
        <f>EDATE(F42-1,1)</f>
        <v>44599</v>
      </c>
      <c r="I42" s="16">
        <f t="shared" ca="1" si="8"/>
        <v>22</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56</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276</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276</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276</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276</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276</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276</v>
      </c>
      <c r="J49" s="17" t="str">
        <f t="shared" ca="1" si="2"/>
        <v>NOT DUE</v>
      </c>
      <c r="K49" s="31" t="s">
        <v>1805</v>
      </c>
      <c r="L49" s="20"/>
    </row>
    <row r="50" spans="1:12" ht="26.25" customHeight="1">
      <c r="A50" s="17" t="s">
        <v>5178</v>
      </c>
      <c r="B50" s="295" t="s">
        <v>5179</v>
      </c>
      <c r="C50" s="296" t="s">
        <v>5180</v>
      </c>
      <c r="D50" s="297" t="s">
        <v>26</v>
      </c>
      <c r="E50" s="13">
        <v>41662</v>
      </c>
      <c r="F50" s="13">
        <f>F33</f>
        <v>44577</v>
      </c>
      <c r="G50" s="154"/>
      <c r="H50" s="15">
        <f>DATE(YEAR(F50),MONTH(F50),DAY(F50)+7)</f>
        <v>44584</v>
      </c>
      <c r="I50" s="16">
        <f t="shared" ca="1" si="8"/>
        <v>7</v>
      </c>
      <c r="J50" s="17" t="str">
        <f t="shared" ca="1" si="2"/>
        <v>NOT DUE</v>
      </c>
      <c r="K50" s="31" t="s">
        <v>1805</v>
      </c>
      <c r="L50" s="121"/>
    </row>
    <row r="51" spans="1:12">
      <c r="A51"/>
      <c r="C51" s="224"/>
      <c r="D51"/>
    </row>
    <row r="52" spans="1:12">
      <c r="A52"/>
      <c r="C52" s="224"/>
      <c r="D52"/>
    </row>
    <row r="53" spans="1:12">
      <c r="A53"/>
      <c r="B53" s="255" t="s">
        <v>5143</v>
      </c>
      <c r="C53"/>
      <c r="D53" s="255" t="s">
        <v>5144</v>
      </c>
      <c r="H53" s="255" t="s">
        <v>5145</v>
      </c>
    </row>
    <row r="54" spans="1:12">
      <c r="A54"/>
      <c r="C54"/>
      <c r="D54"/>
    </row>
    <row r="55" spans="1:12">
      <c r="A55"/>
      <c r="C55" s="258" t="s">
        <v>5303</v>
      </c>
      <c r="D55"/>
      <c r="E55" s="381" t="s">
        <v>5304</v>
      </c>
      <c r="F55" s="381"/>
      <c r="G55" s="381"/>
      <c r="I55" s="447" t="s">
        <v>5292</v>
      </c>
      <c r="J55" s="447"/>
      <c r="K55" s="447"/>
    </row>
    <row r="56" spans="1:12">
      <c r="A56"/>
      <c r="C56" s="254" t="s">
        <v>5146</v>
      </c>
      <c r="D56"/>
      <c r="E56" s="382" t="s">
        <v>5147</v>
      </c>
      <c r="F56" s="382"/>
      <c r="G56" s="382"/>
      <c r="I56" s="382" t="s">
        <v>5148</v>
      </c>
      <c r="J56" s="382"/>
      <c r="K56" s="382"/>
    </row>
    <row r="57" spans="1:12">
      <c r="A57"/>
      <c r="C57"/>
      <c r="D57"/>
      <c r="I57" s="257"/>
      <c r="J57" s="257"/>
      <c r="K57" s="257"/>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topLeftCell="A4" zoomScale="85" zoomScaleNormal="85" workbookViewId="0">
      <selection activeCell="F39" sqref="F39"/>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3" t="s">
        <v>5</v>
      </c>
      <c r="B1" s="383"/>
      <c r="C1" s="35" t="str">
        <f>'[3]Main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1859</v>
      </c>
      <c r="D3" s="385" t="s">
        <v>12</v>
      </c>
      <c r="E3" s="385"/>
      <c r="F3" s="5" t="s">
        <v>1858</v>
      </c>
    </row>
    <row r="4" spans="1:12" ht="18" customHeight="1">
      <c r="A4" s="383" t="s">
        <v>77</v>
      </c>
      <c r="B4" s="383"/>
      <c r="C4" s="37" t="s">
        <v>1735</v>
      </c>
      <c r="D4" s="385" t="s">
        <v>15</v>
      </c>
      <c r="E4" s="385"/>
      <c r="F4" s="322">
        <f>'Running Hours'!B16</f>
        <v>11893</v>
      </c>
    </row>
    <row r="5" spans="1:12" ht="18" customHeight="1">
      <c r="A5" s="383" t="s">
        <v>78</v>
      </c>
      <c r="B5" s="383"/>
      <c r="C5" s="38" t="s">
        <v>1418</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44696.175000000003</v>
      </c>
      <c r="I8" s="23">
        <f t="shared" ref="I8:I26" si="0">D8-($F$4-G8)</f>
        <v>2860.2000000000007</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44696.175000000003</v>
      </c>
      <c r="I9" s="23">
        <f t="shared" si="0"/>
        <v>2860.2000000000007</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44696.175000000003</v>
      </c>
      <c r="I10" s="23">
        <f t="shared" si="0"/>
        <v>2860.2000000000007</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44592.008333333331</v>
      </c>
      <c r="I11" s="23">
        <f t="shared" si="0"/>
        <v>360.20000000000073</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44592.008333333331</v>
      </c>
      <c r="I12" s="23">
        <f t="shared" si="0"/>
        <v>360.20000000000073</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44592.008333333331</v>
      </c>
      <c r="I13" s="23">
        <f t="shared" si="0"/>
        <v>360.20000000000073</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44696.175000000003</v>
      </c>
      <c r="I14" s="23">
        <f t="shared" si="0"/>
        <v>2860.2000000000007</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44696.175000000003</v>
      </c>
      <c r="I15" s="23">
        <f t="shared" si="0"/>
        <v>2860.2000000000007</v>
      </c>
      <c r="J15" s="17" t="str">
        <f t="shared" si="1"/>
        <v>NOT DUE</v>
      </c>
      <c r="K15" s="31"/>
      <c r="L15" s="18" t="s">
        <v>5268</v>
      </c>
    </row>
    <row r="16" spans="1:12" ht="36" customHeight="1">
      <c r="A16" s="17" t="s">
        <v>1868</v>
      </c>
      <c r="B16" s="31" t="s">
        <v>1743</v>
      </c>
      <c r="C16" s="31" t="s">
        <v>1742</v>
      </c>
      <c r="D16" s="43">
        <v>3000</v>
      </c>
      <c r="E16" s="13">
        <v>41662</v>
      </c>
      <c r="F16" s="13">
        <v>44545</v>
      </c>
      <c r="G16" s="27">
        <v>11753.2</v>
      </c>
      <c r="H16" s="22">
        <f t="shared" si="4"/>
        <v>44696.175000000003</v>
      </c>
      <c r="I16" s="23">
        <f t="shared" si="0"/>
        <v>2860.2000000000007</v>
      </c>
      <c r="J16" s="17" t="str">
        <f t="shared" si="1"/>
        <v>NOT DUE</v>
      </c>
      <c r="K16" s="31"/>
      <c r="L16" s="18" t="s">
        <v>5268</v>
      </c>
    </row>
    <row r="17" spans="1:12" ht="36" customHeight="1">
      <c r="A17" s="17" t="s">
        <v>1869</v>
      </c>
      <c r="B17" s="31" t="s">
        <v>1744</v>
      </c>
      <c r="C17" s="31" t="s">
        <v>1745</v>
      </c>
      <c r="D17" s="43">
        <v>6000</v>
      </c>
      <c r="E17" s="13">
        <v>41662</v>
      </c>
      <c r="F17" s="13">
        <v>44545</v>
      </c>
      <c r="G17" s="27">
        <v>11753.2</v>
      </c>
      <c r="H17" s="22">
        <f>IF(I17&lt;=6000,$F$5+(I17/24),"error")</f>
        <v>44821.175000000003</v>
      </c>
      <c r="I17" s="23">
        <f t="shared" si="0"/>
        <v>5860.2000000000007</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44821.175000000003</v>
      </c>
      <c r="I18" s="23">
        <f t="shared" si="0"/>
        <v>5860.2000000000007</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44612.841666666667</v>
      </c>
      <c r="I19" s="23">
        <f t="shared" si="0"/>
        <v>860.20000000000073</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44612.841666666667</v>
      </c>
      <c r="I20" s="23">
        <f t="shared" si="0"/>
        <v>860.20000000000073</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44627.791666666664</v>
      </c>
      <c r="I21" s="23">
        <f t="shared" si="0"/>
        <v>1219</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44806.833333333336</v>
      </c>
      <c r="I22" s="23">
        <f t="shared" si="0"/>
        <v>5516</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44581.591666666667</v>
      </c>
      <c r="I23" s="23">
        <f t="shared" si="0"/>
        <v>110.20000000000073</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44612.841666666667</v>
      </c>
      <c r="I24" s="23">
        <f t="shared" si="0"/>
        <v>860.20000000000073</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44612.841666666667</v>
      </c>
      <c r="I25" s="23">
        <f t="shared" si="0"/>
        <v>860.20000000000073</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44627.791666666664</v>
      </c>
      <c r="I26" s="23">
        <f t="shared" si="0"/>
        <v>1219</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332</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325</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44669.458333333336</v>
      </c>
      <c r="I29" s="23">
        <f>D29-($F$4-G29)</f>
        <v>2219</v>
      </c>
      <c r="J29" s="17" t="str">
        <f t="shared" si="1"/>
        <v>NOT DUE</v>
      </c>
      <c r="K29" s="31"/>
      <c r="L29" s="20" t="s">
        <v>5269</v>
      </c>
    </row>
    <row r="30" spans="1:12" ht="36" customHeight="1">
      <c r="A30" s="17" t="s">
        <v>1882</v>
      </c>
      <c r="B30" s="31" t="s">
        <v>1761</v>
      </c>
      <c r="C30" s="31" t="s">
        <v>1762</v>
      </c>
      <c r="D30" s="43">
        <v>3000</v>
      </c>
      <c r="E30" s="13">
        <v>41662</v>
      </c>
      <c r="F30" s="13">
        <v>44545</v>
      </c>
      <c r="G30" s="27">
        <v>11753.2</v>
      </c>
      <c r="H30" s="22">
        <f t="shared" si="6"/>
        <v>44696.175000000003</v>
      </c>
      <c r="I30" s="23">
        <f>D30-($F$4-G30)</f>
        <v>2860.2000000000007</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44946.175000000003</v>
      </c>
      <c r="I31" s="23">
        <f>D31-($F$4-G31)</f>
        <v>8860.2000000000007</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44946.175000000003</v>
      </c>
      <c r="I32" s="23">
        <f>D32-($F$4-G32)</f>
        <v>8860.2000000000007</v>
      </c>
      <c r="J32" s="17" t="str">
        <f t="shared" si="1"/>
        <v>NOT DUE</v>
      </c>
      <c r="K32" s="31"/>
      <c r="L32" s="20"/>
    </row>
    <row r="33" spans="1:12" ht="36" customHeight="1">
      <c r="A33" s="17" t="s">
        <v>1885</v>
      </c>
      <c r="B33" s="31" t="s">
        <v>1765</v>
      </c>
      <c r="C33" s="31" t="s">
        <v>1766</v>
      </c>
      <c r="D33" s="43" t="s">
        <v>1</v>
      </c>
      <c r="E33" s="13">
        <v>41662</v>
      </c>
      <c r="F33" s="13">
        <f>'CMP01 Main Air Compressor No.1'!F33</f>
        <v>44577</v>
      </c>
      <c r="G33" s="154"/>
      <c r="H33" s="15">
        <f>DATE(YEAR(F33),MONTH(F33),DAY(F33)+1)</f>
        <v>44578</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44577</v>
      </c>
      <c r="G34" s="154"/>
      <c r="H34" s="15">
        <f>DATE(YEAR(F34),MONTH(F34),DAY(F34)+1)</f>
        <v>44578</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44577</v>
      </c>
      <c r="G35" s="154"/>
      <c r="H35" s="15">
        <f>DATE(YEAR(F35),MONTH(F35),DAY(F35)+1)</f>
        <v>44578</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v>44575</v>
      </c>
      <c r="G36" s="154"/>
      <c r="H36" s="15">
        <f>EDATE(F36-1,1)</f>
        <v>44605</v>
      </c>
      <c r="I36" s="16">
        <f t="shared" ca="1" si="7"/>
        <v>28</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44577</v>
      </c>
      <c r="G37" s="154"/>
      <c r="H37" s="15">
        <f>DATE(YEAR(F37),MONTH(F37),DAY(F37)+1)</f>
        <v>44578</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44577</v>
      </c>
      <c r="G38" s="154"/>
      <c r="H38" s="15">
        <f>DATE(YEAR(F38),MONTH(F38),DAY(F38)+1)</f>
        <v>44578</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44577</v>
      </c>
      <c r="G39" s="154"/>
      <c r="H39" s="15">
        <f>DATE(YEAR(F39),MONTH(F39),DAY(F39)+1)</f>
        <v>44578</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44577</v>
      </c>
      <c r="G40" s="154"/>
      <c r="H40" s="15">
        <f>DATE(YEAR(F40),MONTH(F40),DAY(F40)+1)</f>
        <v>44578</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149</v>
      </c>
      <c r="J41" s="17" t="str">
        <f t="shared" ca="1" si="1"/>
        <v>NOT DUE</v>
      </c>
      <c r="K41" s="31" t="s">
        <v>1802</v>
      </c>
      <c r="L41" s="20"/>
    </row>
    <row r="42" spans="1:12" ht="34.5" customHeight="1">
      <c r="A42" s="17" t="s">
        <v>1894</v>
      </c>
      <c r="B42" s="31" t="s">
        <v>1782</v>
      </c>
      <c r="C42" s="31"/>
      <c r="D42" s="43" t="s">
        <v>4</v>
      </c>
      <c r="E42" s="13">
        <v>41662</v>
      </c>
      <c r="F42" s="13">
        <v>44545</v>
      </c>
      <c r="G42" s="154"/>
      <c r="H42" s="15">
        <f>EDATE(F42-1,1)</f>
        <v>44575</v>
      </c>
      <c r="I42" s="16">
        <f t="shared" ca="1" si="7"/>
        <v>-2</v>
      </c>
      <c r="J42" s="17" t="str">
        <f t="shared" ca="1" si="1"/>
        <v>OVERDUE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56</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276</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276</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276</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276</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276</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276</v>
      </c>
      <c r="J49" s="17" t="str">
        <f t="shared" ca="1" si="1"/>
        <v>NOT DUE</v>
      </c>
      <c r="K49" s="31" t="s">
        <v>1805</v>
      </c>
      <c r="L49" s="20"/>
    </row>
    <row r="50" spans="1:12" ht="31.5" customHeight="1">
      <c r="A50" s="17" t="s">
        <v>5178</v>
      </c>
      <c r="B50" s="295" t="s">
        <v>5179</v>
      </c>
      <c r="C50" s="296" t="s">
        <v>5180</v>
      </c>
      <c r="D50" s="297" t="s">
        <v>26</v>
      </c>
      <c r="E50" s="13">
        <v>41662</v>
      </c>
      <c r="F50" s="13">
        <f>'CMP01 Main Air Compressor No.1'!F50</f>
        <v>44577</v>
      </c>
      <c r="G50" s="154"/>
      <c r="H50" s="15">
        <f>DATE(YEAR(F50),MONTH(F50),DAY(F50)+7)</f>
        <v>44584</v>
      </c>
      <c r="I50" s="16">
        <f t="shared" ca="1" si="7"/>
        <v>7</v>
      </c>
      <c r="J50" s="17" t="str">
        <f t="shared" ca="1" si="1"/>
        <v>NOT DUE</v>
      </c>
      <c r="K50" s="31" t="s">
        <v>1805</v>
      </c>
      <c r="L50" s="121"/>
    </row>
    <row r="51" spans="1:12">
      <c r="A51"/>
      <c r="C51" s="224"/>
      <c r="D51"/>
    </row>
    <row r="52" spans="1:12">
      <c r="A52"/>
      <c r="C52" s="224"/>
      <c r="D52"/>
    </row>
    <row r="53" spans="1:12">
      <c r="A53"/>
      <c r="B53" s="255" t="s">
        <v>5143</v>
      </c>
      <c r="C53"/>
      <c r="D53" s="255" t="s">
        <v>5144</v>
      </c>
      <c r="H53" s="255" t="s">
        <v>5145</v>
      </c>
    </row>
    <row r="54" spans="1:12">
      <c r="A54"/>
      <c r="C54"/>
      <c r="D54"/>
    </row>
    <row r="55" spans="1:12">
      <c r="A55"/>
      <c r="C55" s="374" t="s">
        <v>5303</v>
      </c>
      <c r="D55"/>
      <c r="E55" s="381" t="s">
        <v>5304</v>
      </c>
      <c r="F55" s="381"/>
      <c r="G55" s="381"/>
      <c r="I55" s="447" t="s">
        <v>5292</v>
      </c>
      <c r="J55" s="447"/>
      <c r="K55" s="447"/>
    </row>
    <row r="56" spans="1:12">
      <c r="A56"/>
      <c r="C56" s="254" t="s">
        <v>5146</v>
      </c>
      <c r="D56"/>
      <c r="E56" s="382" t="s">
        <v>5147</v>
      </c>
      <c r="F56" s="382"/>
      <c r="G56" s="382"/>
      <c r="I56" s="382" t="s">
        <v>5148</v>
      </c>
      <c r="J56" s="382"/>
      <c r="K56" s="382"/>
    </row>
    <row r="57" spans="1:12">
      <c r="A57"/>
      <c r="C57"/>
      <c r="D57"/>
      <c r="I57" s="257"/>
      <c r="J57" s="257"/>
      <c r="K57" s="257"/>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112"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'[3]Main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1902</v>
      </c>
      <c r="D3" s="385" t="s">
        <v>12</v>
      </c>
      <c r="E3" s="385"/>
      <c r="F3" s="5" t="s">
        <v>1991</v>
      </c>
    </row>
    <row r="4" spans="1:12" ht="18" customHeight="1">
      <c r="A4" s="383" t="s">
        <v>77</v>
      </c>
      <c r="B4" s="383"/>
      <c r="C4" s="37" t="s">
        <v>1904</v>
      </c>
      <c r="D4" s="385" t="s">
        <v>15</v>
      </c>
      <c r="E4" s="385"/>
      <c r="F4" s="322">
        <f>'Running Hours'!B21</f>
        <v>35382.400000000001</v>
      </c>
    </row>
    <row r="5" spans="1:12" ht="18" customHeight="1">
      <c r="A5" s="383" t="s">
        <v>78</v>
      </c>
      <c r="B5" s="383"/>
      <c r="C5" s="38" t="s">
        <v>1903</v>
      </c>
      <c r="D5" s="46"/>
      <c r="E5" s="282" t="s">
        <v>2946</v>
      </c>
      <c r="F5" s="13">
        <f>'Running Hours'!D3</f>
        <v>44577</v>
      </c>
      <c r="G5" s="261"/>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44660.333333333336</v>
      </c>
      <c r="I8" s="23">
        <f t="shared" ref="I8:I71" si="0">D8-($F$4-G8)</f>
        <v>2000</v>
      </c>
      <c r="J8" s="17" t="str">
        <f>IF(I8="","",IF(I8&lt;0,"OVERDUE","NOT DUE"))</f>
        <v>NOT DUE</v>
      </c>
      <c r="K8" s="31" t="s">
        <v>1965</v>
      </c>
      <c r="L8" s="276">
        <v>44480</v>
      </c>
    </row>
    <row r="9" spans="1:12" ht="25.5">
      <c r="A9" s="17" t="s">
        <v>1993</v>
      </c>
      <c r="B9" s="31" t="s">
        <v>1907</v>
      </c>
      <c r="C9" s="31" t="s">
        <v>1908</v>
      </c>
      <c r="D9" s="43">
        <v>2000</v>
      </c>
      <c r="E9" s="13">
        <v>41662</v>
      </c>
      <c r="F9" s="13">
        <v>44564</v>
      </c>
      <c r="G9" s="27">
        <v>35382.400000000001</v>
      </c>
      <c r="H9" s="22">
        <f t="shared" ref="H9:H36" si="1">IF(I9&lt;=2000,$F$5+(I9/24),"error")</f>
        <v>44660.333333333336</v>
      </c>
      <c r="I9" s="23">
        <f t="shared" si="0"/>
        <v>2000</v>
      </c>
      <c r="J9" s="17" t="str">
        <f t="shared" ref="J9:J72" si="2">IF(I9="","",IF(I9&lt;0,"OVERDUE","NOT DUE"))</f>
        <v>NOT DUE</v>
      </c>
      <c r="K9" s="31" t="s">
        <v>1966</v>
      </c>
      <c r="L9" s="20" t="s">
        <v>5251</v>
      </c>
    </row>
    <row r="10" spans="1:12" ht="15" customHeight="1">
      <c r="A10" s="17" t="s">
        <v>1994</v>
      </c>
      <c r="B10" s="31" t="s">
        <v>1909</v>
      </c>
      <c r="C10" s="31" t="s">
        <v>1910</v>
      </c>
      <c r="D10" s="43">
        <v>2000</v>
      </c>
      <c r="E10" s="13">
        <v>41662</v>
      </c>
      <c r="F10" s="13">
        <v>44564</v>
      </c>
      <c r="G10" s="27">
        <v>35382.400000000001</v>
      </c>
      <c r="H10" s="22">
        <f t="shared" si="1"/>
        <v>44660.333333333336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44660.333333333336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44660.333333333336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44660.333333333336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44660.333333333336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44660.333333333336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44660.333333333336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44660.333333333336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44660.333333333336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44660.333333333336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44660.333333333336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44660.333333333336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44660.333333333336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44660.333333333336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44660.333333333336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44660.333333333336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44660.333333333336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44660.333333333336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44660.333333333336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44660.333333333336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44660.333333333336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44660.333333333336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44660.333333333336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44660.333333333336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44660.333333333336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44660.333333333336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44660.333333333336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44743.666666666664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44660.333333333336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44743.666666666664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44743.666666666664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44743.666666666664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44660.333333333336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44660.333333333336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44743.666666666664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44743.666666666664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44660.333333333336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44910.333333333336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44743.666666666664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44910.333333333336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44910.333333333336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44747.708333333336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44747.708333333336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45081.041666666664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45081.041666666664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44747.708333333336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44747.708333333336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44747.708333333336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44747.708333333336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44747.708333333336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44747.708333333336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44747.708333333336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44747.708333333336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44583.441666666666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44583.441666666666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44583.441666666666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44743.666666666664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44747.708333333336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44747.708333333336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44747.708333333336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45081.041666666664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45081.041666666664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44743.666666666664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44743.666666666664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44747.708333333336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44747.708333333336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44747.708333333336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45081.041666666664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45081.041666666664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45081.041666666664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45081.041666666664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45081.041666666664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45081.041666666664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44747.708333333336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44747.708333333336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44747.708333333336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44747.708333333336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44747.708333333336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44747.708333333336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44747.708333333336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44747.708333333336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44747.708333333336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44747.708333333336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44747.708333333336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44747.708333333336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44747.708333333336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44747.708333333336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45081.041666666664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45081.041666666664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44747.708333333336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45081.041666666664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44747.708333333336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44581.041666666664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44747.708333333336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44747.708333333336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44747.708333333336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44747.708333333336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44747.708333333336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45081.041666666664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44747.708333333336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44747.708333333336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44747.708333333336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44747.708333333336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44747.708333333336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44747.708333333336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44747.708333333336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44747.708333333336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44747.708333333336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44581.041666666664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45414.375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44743.666666666664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44577</v>
      </c>
      <c r="G121" s="27">
        <f>F4</f>
        <v>35382.400000000001</v>
      </c>
      <c r="H121" s="22">
        <f>IF(I121&lt;=24,F121+(D121/24),"error")</f>
        <v>44578</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5" t="s">
        <v>5143</v>
      </c>
      <c r="C125"/>
      <c r="D125" s="255" t="s">
        <v>5144</v>
      </c>
      <c r="H125" s="255" t="s">
        <v>5145</v>
      </c>
    </row>
    <row r="126" spans="1:12">
      <c r="A126"/>
      <c r="C126"/>
      <c r="D126"/>
    </row>
    <row r="127" spans="1:12">
      <c r="A127"/>
      <c r="C127" s="374" t="s">
        <v>5303</v>
      </c>
      <c r="D127"/>
      <c r="E127" s="381" t="s">
        <v>5304</v>
      </c>
      <c r="F127" s="381"/>
      <c r="G127" s="381"/>
      <c r="I127" s="447" t="s">
        <v>5292</v>
      </c>
      <c r="J127" s="447"/>
      <c r="K127" s="447"/>
    </row>
    <row r="128" spans="1:12">
      <c r="A128"/>
      <c r="C128" s="254" t="s">
        <v>5146</v>
      </c>
      <c r="D128"/>
      <c r="E128" s="382" t="s">
        <v>5147</v>
      </c>
      <c r="F128" s="382"/>
      <c r="G128" s="382"/>
      <c r="I128" s="382" t="s">
        <v>5148</v>
      </c>
      <c r="J128" s="382"/>
      <c r="K128" s="382"/>
    </row>
    <row r="129" spans="1:11">
      <c r="A129"/>
      <c r="C129"/>
      <c r="D129"/>
      <c r="I129" s="257"/>
      <c r="J129" s="257"/>
      <c r="K129" s="257"/>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topLeftCell="A115"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3" t="s">
        <v>5</v>
      </c>
      <c r="B1" s="383"/>
      <c r="C1" s="35" t="str">
        <f>'[3]Main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2217</v>
      </c>
      <c r="D3" s="385" t="s">
        <v>12</v>
      </c>
      <c r="E3" s="385"/>
      <c r="F3" s="5" t="s">
        <v>2218</v>
      </c>
    </row>
    <row r="4" spans="1:12" ht="18" customHeight="1">
      <c r="A4" s="383" t="s">
        <v>77</v>
      </c>
      <c r="B4" s="383"/>
      <c r="C4" s="37" t="s">
        <v>1904</v>
      </c>
      <c r="D4" s="385" t="s">
        <v>15</v>
      </c>
      <c r="E4" s="385"/>
      <c r="F4" s="322">
        <f>'Running Hours'!B22</f>
        <v>31124.6</v>
      </c>
    </row>
    <row r="5" spans="1:12" ht="18" customHeight="1">
      <c r="A5" s="383" t="s">
        <v>78</v>
      </c>
      <c r="B5" s="383"/>
      <c r="C5" s="38" t="s">
        <v>1903</v>
      </c>
      <c r="D5" s="46"/>
      <c r="E5" s="282" t="s">
        <v>2946</v>
      </c>
      <c r="F5" s="13">
        <f>'Running Hours'!D3</f>
        <v>44577</v>
      </c>
      <c r="G5" s="261"/>
      <c r="H5" s="261"/>
      <c r="I5" s="261"/>
      <c r="J5" s="261"/>
      <c r="K5" s="261"/>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2"/>
    </row>
    <row r="8" spans="1:12" ht="35.1" customHeight="1">
      <c r="A8" s="17" t="s">
        <v>2219</v>
      </c>
      <c r="B8" s="31" t="s">
        <v>1905</v>
      </c>
      <c r="C8" s="31" t="s">
        <v>1906</v>
      </c>
      <c r="D8" s="43">
        <v>2000</v>
      </c>
      <c r="E8" s="13">
        <v>41662</v>
      </c>
      <c r="F8" s="13">
        <v>44480</v>
      </c>
      <c r="G8" s="14">
        <v>30536</v>
      </c>
      <c r="H8" s="22">
        <f>IF(I8&lt;=2000,$F$5+(I8/24),"error")</f>
        <v>44635.808333333334</v>
      </c>
      <c r="I8" s="23">
        <f>D8-($F$4-G8)</f>
        <v>1411.4000000000015</v>
      </c>
      <c r="J8" s="17" t="str">
        <f t="shared" ref="J8:J39" si="0">IF(I8="","",IF(I8&lt;0,"OVERDUE","NOT DUE"))</f>
        <v>NOT DUE</v>
      </c>
      <c r="K8" s="31" t="s">
        <v>1965</v>
      </c>
      <c r="L8" s="273"/>
    </row>
    <row r="9" spans="1:12" ht="35.1" customHeight="1">
      <c r="A9" s="17" t="s">
        <v>2220</v>
      </c>
      <c r="B9" s="31" t="s">
        <v>1907</v>
      </c>
      <c r="C9" s="31" t="s">
        <v>1908</v>
      </c>
      <c r="D9" s="43">
        <v>2000</v>
      </c>
      <c r="E9" s="13">
        <v>41662</v>
      </c>
      <c r="F9" s="13">
        <v>44480</v>
      </c>
      <c r="G9" s="14">
        <v>30536</v>
      </c>
      <c r="H9" s="22">
        <f t="shared" ref="H9:H36" si="1">IF(I9&lt;=2000,$F$5+(I9/24),"error")</f>
        <v>44635.808333333334</v>
      </c>
      <c r="I9" s="23">
        <f t="shared" ref="I9:I39" si="2">D9-($F$4-G9)</f>
        <v>1411.4000000000015</v>
      </c>
      <c r="J9" s="17" t="str">
        <f t="shared" si="0"/>
        <v>NOT DUE</v>
      </c>
      <c r="K9" s="31" t="s">
        <v>1966</v>
      </c>
      <c r="L9" s="20" t="s">
        <v>5251</v>
      </c>
    </row>
    <row r="10" spans="1:12" ht="35.1" customHeight="1">
      <c r="A10" s="17" t="s">
        <v>2221</v>
      </c>
      <c r="B10" s="31" t="s">
        <v>1909</v>
      </c>
      <c r="C10" s="31" t="s">
        <v>1910</v>
      </c>
      <c r="D10" s="43">
        <v>2000</v>
      </c>
      <c r="E10" s="13">
        <v>41662</v>
      </c>
      <c r="F10" s="13">
        <v>44480</v>
      </c>
      <c r="G10" s="14">
        <v>30536</v>
      </c>
      <c r="H10" s="22">
        <f t="shared" si="1"/>
        <v>44635.808333333334</v>
      </c>
      <c r="I10" s="23">
        <f t="shared" si="2"/>
        <v>1411.4000000000015</v>
      </c>
      <c r="J10" s="17" t="str">
        <f t="shared" si="0"/>
        <v>NOT DUE</v>
      </c>
      <c r="K10" s="31" t="s">
        <v>1966</v>
      </c>
      <c r="L10" s="273"/>
    </row>
    <row r="11" spans="1:12" ht="35.1" customHeight="1">
      <c r="A11" s="17" t="s">
        <v>2222</v>
      </c>
      <c r="B11" s="31" t="s">
        <v>1911</v>
      </c>
      <c r="C11" s="31" t="s">
        <v>1912</v>
      </c>
      <c r="D11" s="43">
        <v>2000</v>
      </c>
      <c r="E11" s="13">
        <v>41662</v>
      </c>
      <c r="F11" s="13">
        <v>44480</v>
      </c>
      <c r="G11" s="14">
        <v>30536</v>
      </c>
      <c r="H11" s="22">
        <f t="shared" si="1"/>
        <v>44635.808333333334</v>
      </c>
      <c r="I11" s="23">
        <f t="shared" si="2"/>
        <v>1411.4000000000015</v>
      </c>
      <c r="J11" s="17" t="str">
        <f t="shared" si="0"/>
        <v>NOT DUE</v>
      </c>
      <c r="K11" s="31" t="s">
        <v>1966</v>
      </c>
      <c r="L11" s="273"/>
    </row>
    <row r="12" spans="1:12" ht="35.1" customHeight="1">
      <c r="A12" s="17" t="s">
        <v>2223</v>
      </c>
      <c r="B12" s="31" t="s">
        <v>1913</v>
      </c>
      <c r="C12" s="31" t="s">
        <v>1914</v>
      </c>
      <c r="D12" s="43">
        <v>2000</v>
      </c>
      <c r="E12" s="13">
        <v>41662</v>
      </c>
      <c r="F12" s="13">
        <v>44480</v>
      </c>
      <c r="G12" s="14">
        <v>30536</v>
      </c>
      <c r="H12" s="22">
        <f t="shared" si="1"/>
        <v>44635.808333333334</v>
      </c>
      <c r="I12" s="23">
        <f t="shared" si="2"/>
        <v>1411.4000000000015</v>
      </c>
      <c r="J12" s="17" t="str">
        <f t="shared" si="0"/>
        <v>NOT DUE</v>
      </c>
      <c r="K12" s="31"/>
      <c r="L12" s="273"/>
    </row>
    <row r="13" spans="1:12" ht="35.1" customHeight="1">
      <c r="A13" s="17" t="s">
        <v>2224</v>
      </c>
      <c r="B13" s="31" t="s">
        <v>1986</v>
      </c>
      <c r="C13" s="31" t="s">
        <v>1915</v>
      </c>
      <c r="D13" s="43">
        <v>2000</v>
      </c>
      <c r="E13" s="13">
        <v>41662</v>
      </c>
      <c r="F13" s="13">
        <v>44480</v>
      </c>
      <c r="G13" s="14">
        <v>30536</v>
      </c>
      <c r="H13" s="22">
        <f t="shared" si="1"/>
        <v>44635.808333333334</v>
      </c>
      <c r="I13" s="23">
        <f t="shared" si="2"/>
        <v>1411.4000000000015</v>
      </c>
      <c r="J13" s="17" t="str">
        <f t="shared" si="0"/>
        <v>NOT DUE</v>
      </c>
      <c r="K13" s="31" t="s">
        <v>1967</v>
      </c>
      <c r="L13" s="273"/>
    </row>
    <row r="14" spans="1:12" ht="35.1" customHeight="1">
      <c r="A14" s="17" t="s">
        <v>2225</v>
      </c>
      <c r="B14" s="31" t="s">
        <v>1987</v>
      </c>
      <c r="C14" s="31" t="s">
        <v>1916</v>
      </c>
      <c r="D14" s="43">
        <v>2000</v>
      </c>
      <c r="E14" s="13">
        <v>41662</v>
      </c>
      <c r="F14" s="13">
        <v>44480</v>
      </c>
      <c r="G14" s="14">
        <v>30536</v>
      </c>
      <c r="H14" s="22">
        <f t="shared" si="1"/>
        <v>44635.808333333334</v>
      </c>
      <c r="I14" s="23">
        <f t="shared" si="2"/>
        <v>1411.4000000000015</v>
      </c>
      <c r="J14" s="17" t="str">
        <f t="shared" si="0"/>
        <v>NOT DUE</v>
      </c>
      <c r="K14" s="31" t="s">
        <v>1967</v>
      </c>
      <c r="L14" s="273"/>
    </row>
    <row r="15" spans="1:12" ht="35.1" customHeight="1">
      <c r="A15" s="17" t="s">
        <v>2226</v>
      </c>
      <c r="B15" s="31" t="s">
        <v>1917</v>
      </c>
      <c r="C15" s="31" t="s">
        <v>1918</v>
      </c>
      <c r="D15" s="43">
        <v>2000</v>
      </c>
      <c r="E15" s="13">
        <v>41662</v>
      </c>
      <c r="F15" s="13">
        <v>44480</v>
      </c>
      <c r="G15" s="14">
        <v>30536</v>
      </c>
      <c r="H15" s="22">
        <f t="shared" si="1"/>
        <v>44635.808333333334</v>
      </c>
      <c r="I15" s="23">
        <f t="shared" si="2"/>
        <v>1411.4000000000015</v>
      </c>
      <c r="J15" s="17" t="str">
        <f t="shared" si="0"/>
        <v>NOT DUE</v>
      </c>
      <c r="K15" s="31"/>
      <c r="L15" s="273"/>
    </row>
    <row r="16" spans="1:12" ht="35.1" customHeight="1">
      <c r="A16" s="17" t="s">
        <v>2227</v>
      </c>
      <c r="B16" s="31" t="s">
        <v>1919</v>
      </c>
      <c r="C16" s="31" t="s">
        <v>1920</v>
      </c>
      <c r="D16" s="43">
        <v>2000</v>
      </c>
      <c r="E16" s="13">
        <v>41662</v>
      </c>
      <c r="F16" s="13">
        <v>44480</v>
      </c>
      <c r="G16" s="14">
        <v>30536</v>
      </c>
      <c r="H16" s="22">
        <f t="shared" si="1"/>
        <v>44635.808333333334</v>
      </c>
      <c r="I16" s="23">
        <f t="shared" si="2"/>
        <v>1411.4000000000015</v>
      </c>
      <c r="J16" s="17" t="str">
        <f t="shared" si="0"/>
        <v>NOT DUE</v>
      </c>
      <c r="K16" s="31"/>
      <c r="L16" s="273"/>
    </row>
    <row r="17" spans="1:12" ht="35.1" customHeight="1">
      <c r="A17" s="17" t="s">
        <v>2228</v>
      </c>
      <c r="B17" s="31" t="s">
        <v>1921</v>
      </c>
      <c r="C17" s="31" t="s">
        <v>1920</v>
      </c>
      <c r="D17" s="43">
        <v>2000</v>
      </c>
      <c r="E17" s="13">
        <v>41662</v>
      </c>
      <c r="F17" s="13">
        <v>44480</v>
      </c>
      <c r="G17" s="14">
        <v>30536</v>
      </c>
      <c r="H17" s="22">
        <f t="shared" si="1"/>
        <v>44635.808333333334</v>
      </c>
      <c r="I17" s="23">
        <f t="shared" si="2"/>
        <v>1411.4000000000015</v>
      </c>
      <c r="J17" s="17" t="str">
        <f t="shared" si="0"/>
        <v>NOT DUE</v>
      </c>
      <c r="K17" s="31" t="s">
        <v>1967</v>
      </c>
      <c r="L17" s="273"/>
    </row>
    <row r="18" spans="1:12" ht="35.1" customHeight="1">
      <c r="A18" s="17" t="s">
        <v>2229</v>
      </c>
      <c r="B18" s="31" t="s">
        <v>1922</v>
      </c>
      <c r="C18" s="31" t="s">
        <v>1923</v>
      </c>
      <c r="D18" s="43">
        <v>2000</v>
      </c>
      <c r="E18" s="13">
        <v>41662</v>
      </c>
      <c r="F18" s="13">
        <v>44480</v>
      </c>
      <c r="G18" s="14">
        <v>30536</v>
      </c>
      <c r="H18" s="22">
        <f t="shared" si="1"/>
        <v>44635.808333333334</v>
      </c>
      <c r="I18" s="23">
        <f t="shared" si="2"/>
        <v>1411.4000000000015</v>
      </c>
      <c r="J18" s="17" t="str">
        <f t="shared" si="0"/>
        <v>NOT DUE</v>
      </c>
      <c r="K18" s="31" t="s">
        <v>1967</v>
      </c>
      <c r="L18" s="273"/>
    </row>
    <row r="19" spans="1:12" ht="35.1" customHeight="1">
      <c r="A19" s="17" t="s">
        <v>2230</v>
      </c>
      <c r="B19" s="31" t="s">
        <v>1924</v>
      </c>
      <c r="C19" s="31" t="s">
        <v>1925</v>
      </c>
      <c r="D19" s="43">
        <v>2000</v>
      </c>
      <c r="E19" s="13">
        <v>41662</v>
      </c>
      <c r="F19" s="13">
        <v>44480</v>
      </c>
      <c r="G19" s="14">
        <v>30536</v>
      </c>
      <c r="H19" s="22">
        <f t="shared" si="1"/>
        <v>44635.808333333334</v>
      </c>
      <c r="I19" s="23">
        <f t="shared" si="2"/>
        <v>1411.4000000000015</v>
      </c>
      <c r="J19" s="17" t="str">
        <f t="shared" si="0"/>
        <v>NOT DUE</v>
      </c>
      <c r="K19" s="31" t="s">
        <v>1967</v>
      </c>
      <c r="L19" s="273"/>
    </row>
    <row r="20" spans="1:12" ht="35.1" customHeight="1">
      <c r="A20" s="17" t="s">
        <v>2231</v>
      </c>
      <c r="B20" s="31" t="s">
        <v>1926</v>
      </c>
      <c r="C20" s="31" t="s">
        <v>1925</v>
      </c>
      <c r="D20" s="43">
        <v>2000</v>
      </c>
      <c r="E20" s="13">
        <v>41662</v>
      </c>
      <c r="F20" s="13">
        <v>44480</v>
      </c>
      <c r="G20" s="14">
        <v>30536</v>
      </c>
      <c r="H20" s="22">
        <f t="shared" si="1"/>
        <v>44635.808333333334</v>
      </c>
      <c r="I20" s="23">
        <f t="shared" si="2"/>
        <v>1411.4000000000015</v>
      </c>
      <c r="J20" s="17" t="str">
        <f t="shared" si="0"/>
        <v>NOT DUE</v>
      </c>
      <c r="K20" s="31" t="s">
        <v>1967</v>
      </c>
      <c r="L20" s="273"/>
    </row>
    <row r="21" spans="1:12" ht="35.1" customHeight="1">
      <c r="A21" s="17" t="s">
        <v>2232</v>
      </c>
      <c r="B21" s="31" t="s">
        <v>1927</v>
      </c>
      <c r="C21" s="31" t="s">
        <v>1928</v>
      </c>
      <c r="D21" s="43">
        <v>2000</v>
      </c>
      <c r="E21" s="13">
        <v>41662</v>
      </c>
      <c r="F21" s="13">
        <v>44480</v>
      </c>
      <c r="G21" s="14">
        <v>30536</v>
      </c>
      <c r="H21" s="22">
        <f t="shared" si="1"/>
        <v>44635.808333333334</v>
      </c>
      <c r="I21" s="23">
        <f t="shared" si="2"/>
        <v>1411.4000000000015</v>
      </c>
      <c r="J21" s="17" t="str">
        <f t="shared" si="0"/>
        <v>NOT DUE</v>
      </c>
      <c r="K21" s="31" t="s">
        <v>1967</v>
      </c>
      <c r="L21" s="273"/>
    </row>
    <row r="22" spans="1:12" ht="35.1" customHeight="1">
      <c r="A22" s="17" t="s">
        <v>2233</v>
      </c>
      <c r="B22" s="31" t="s">
        <v>1988</v>
      </c>
      <c r="C22" s="31" t="s">
        <v>1925</v>
      </c>
      <c r="D22" s="43">
        <v>2000</v>
      </c>
      <c r="E22" s="13">
        <v>41662</v>
      </c>
      <c r="F22" s="13">
        <v>44480</v>
      </c>
      <c r="G22" s="14">
        <v>30536</v>
      </c>
      <c r="H22" s="22">
        <f t="shared" si="1"/>
        <v>44635.808333333334</v>
      </c>
      <c r="I22" s="23">
        <f t="shared" si="2"/>
        <v>1411.4000000000015</v>
      </c>
      <c r="J22" s="17" t="str">
        <f t="shared" si="0"/>
        <v>NOT DUE</v>
      </c>
      <c r="K22" s="31" t="s">
        <v>1967</v>
      </c>
      <c r="L22" s="273"/>
    </row>
    <row r="23" spans="1:12" ht="35.1" customHeight="1">
      <c r="A23" s="17" t="s">
        <v>2234</v>
      </c>
      <c r="B23" s="31" t="s">
        <v>1929</v>
      </c>
      <c r="C23" s="31" t="s">
        <v>1930</v>
      </c>
      <c r="D23" s="43">
        <v>2000</v>
      </c>
      <c r="E23" s="13">
        <v>41662</v>
      </c>
      <c r="F23" s="13">
        <v>44480</v>
      </c>
      <c r="G23" s="14">
        <v>30536</v>
      </c>
      <c r="H23" s="22">
        <f t="shared" si="1"/>
        <v>44635.808333333334</v>
      </c>
      <c r="I23" s="23">
        <f t="shared" si="2"/>
        <v>1411.4000000000015</v>
      </c>
      <c r="J23" s="17" t="str">
        <f t="shared" si="0"/>
        <v>NOT DUE</v>
      </c>
      <c r="K23" s="31" t="s">
        <v>1967</v>
      </c>
      <c r="L23" s="273"/>
    </row>
    <row r="24" spans="1:12" ht="35.1" customHeight="1">
      <c r="A24" s="17" t="s">
        <v>2235</v>
      </c>
      <c r="B24" s="31" t="s">
        <v>1931</v>
      </c>
      <c r="C24" s="31" t="s">
        <v>24</v>
      </c>
      <c r="D24" s="43">
        <v>2000</v>
      </c>
      <c r="E24" s="13">
        <v>41662</v>
      </c>
      <c r="F24" s="13">
        <v>44480</v>
      </c>
      <c r="G24" s="14">
        <v>30536</v>
      </c>
      <c r="H24" s="22">
        <f t="shared" si="1"/>
        <v>44635.808333333334</v>
      </c>
      <c r="I24" s="23">
        <f t="shared" si="2"/>
        <v>1411.4000000000015</v>
      </c>
      <c r="J24" s="17" t="str">
        <f t="shared" si="0"/>
        <v>NOT DUE</v>
      </c>
      <c r="K24" s="31" t="s">
        <v>1968</v>
      </c>
      <c r="L24" s="273"/>
    </row>
    <row r="25" spans="1:12" ht="35.1" customHeight="1">
      <c r="A25" s="17" t="s">
        <v>2236</v>
      </c>
      <c r="B25" s="31" t="s">
        <v>1932</v>
      </c>
      <c r="C25" s="31" t="s">
        <v>1933</v>
      </c>
      <c r="D25" s="43">
        <v>2000</v>
      </c>
      <c r="E25" s="13">
        <v>41662</v>
      </c>
      <c r="F25" s="13">
        <v>44480</v>
      </c>
      <c r="G25" s="14">
        <v>30536</v>
      </c>
      <c r="H25" s="22">
        <f t="shared" si="1"/>
        <v>44635.808333333334</v>
      </c>
      <c r="I25" s="23">
        <f t="shared" si="2"/>
        <v>1411.4000000000015</v>
      </c>
      <c r="J25" s="17" t="str">
        <f t="shared" si="0"/>
        <v>NOT DUE</v>
      </c>
      <c r="K25" s="31" t="s">
        <v>1968</v>
      </c>
      <c r="L25" s="273"/>
    </row>
    <row r="26" spans="1:12" ht="35.1" customHeight="1">
      <c r="A26" s="17" t="s">
        <v>2237</v>
      </c>
      <c r="B26" s="31" t="s">
        <v>1934</v>
      </c>
      <c r="C26" s="31" t="s">
        <v>1935</v>
      </c>
      <c r="D26" s="43">
        <v>2000</v>
      </c>
      <c r="E26" s="13">
        <v>41662</v>
      </c>
      <c r="F26" s="13">
        <v>44480</v>
      </c>
      <c r="G26" s="14">
        <v>30536</v>
      </c>
      <c r="H26" s="22">
        <f t="shared" si="1"/>
        <v>44635.808333333334</v>
      </c>
      <c r="I26" s="23">
        <f t="shared" si="2"/>
        <v>1411.4000000000015</v>
      </c>
      <c r="J26" s="17" t="str">
        <f t="shared" si="0"/>
        <v>NOT DUE</v>
      </c>
      <c r="K26" s="31" t="s">
        <v>1968</v>
      </c>
      <c r="L26" s="273"/>
    </row>
    <row r="27" spans="1:12" ht="35.1" customHeight="1">
      <c r="A27" s="17" t="s">
        <v>2238</v>
      </c>
      <c r="B27" s="31" t="s">
        <v>1936</v>
      </c>
      <c r="C27" s="31" t="s">
        <v>1925</v>
      </c>
      <c r="D27" s="43">
        <v>2000</v>
      </c>
      <c r="E27" s="13">
        <v>41662</v>
      </c>
      <c r="F27" s="13">
        <v>44480</v>
      </c>
      <c r="G27" s="14">
        <v>30536</v>
      </c>
      <c r="H27" s="22">
        <f t="shared" si="1"/>
        <v>44635.808333333334</v>
      </c>
      <c r="I27" s="23">
        <f t="shared" si="2"/>
        <v>1411.4000000000015</v>
      </c>
      <c r="J27" s="17" t="str">
        <f t="shared" si="0"/>
        <v>NOT DUE</v>
      </c>
      <c r="K27" s="31" t="s">
        <v>1969</v>
      </c>
      <c r="L27" s="273"/>
    </row>
    <row r="28" spans="1:12" ht="35.1" customHeight="1">
      <c r="A28" s="17" t="s">
        <v>2239</v>
      </c>
      <c r="B28" s="31" t="s">
        <v>1937</v>
      </c>
      <c r="C28" s="31" t="s">
        <v>1938</v>
      </c>
      <c r="D28" s="43">
        <v>2000</v>
      </c>
      <c r="E28" s="13">
        <v>41662</v>
      </c>
      <c r="F28" s="13">
        <v>44480</v>
      </c>
      <c r="G28" s="14">
        <v>30536</v>
      </c>
      <c r="H28" s="22">
        <f t="shared" si="1"/>
        <v>44635.808333333334</v>
      </c>
      <c r="I28" s="23">
        <f t="shared" si="2"/>
        <v>1411.4000000000015</v>
      </c>
      <c r="J28" s="17" t="str">
        <f t="shared" si="0"/>
        <v>NOT DUE</v>
      </c>
      <c r="K28" s="31" t="s">
        <v>1969</v>
      </c>
      <c r="L28" s="273"/>
    </row>
    <row r="29" spans="1:12" ht="35.1" customHeight="1">
      <c r="A29" s="17" t="s">
        <v>2240</v>
      </c>
      <c r="B29" s="31" t="s">
        <v>1939</v>
      </c>
      <c r="C29" s="31" t="s">
        <v>1940</v>
      </c>
      <c r="D29" s="43">
        <v>2000</v>
      </c>
      <c r="E29" s="13">
        <v>41662</v>
      </c>
      <c r="F29" s="13">
        <v>44480</v>
      </c>
      <c r="G29" s="14">
        <v>30536</v>
      </c>
      <c r="H29" s="22">
        <f t="shared" si="1"/>
        <v>44635.808333333334</v>
      </c>
      <c r="I29" s="23">
        <f t="shared" si="2"/>
        <v>1411.4000000000015</v>
      </c>
      <c r="J29" s="17" t="str">
        <f t="shared" si="0"/>
        <v>NOT DUE</v>
      </c>
      <c r="K29" s="31" t="s">
        <v>1968</v>
      </c>
      <c r="L29" s="273"/>
    </row>
    <row r="30" spans="1:12" ht="35.1" customHeight="1">
      <c r="A30" s="17" t="s">
        <v>2241</v>
      </c>
      <c r="B30" s="31" t="s">
        <v>1941</v>
      </c>
      <c r="C30" s="31" t="s">
        <v>1914</v>
      </c>
      <c r="D30" s="43">
        <v>2000</v>
      </c>
      <c r="E30" s="13">
        <v>41662</v>
      </c>
      <c r="F30" s="13">
        <v>44480</v>
      </c>
      <c r="G30" s="14">
        <v>30536</v>
      </c>
      <c r="H30" s="22">
        <f t="shared" si="1"/>
        <v>44635.808333333334</v>
      </c>
      <c r="I30" s="23">
        <f t="shared" si="2"/>
        <v>1411.4000000000015</v>
      </c>
      <c r="J30" s="17" t="str">
        <f t="shared" si="0"/>
        <v>NOT DUE</v>
      </c>
      <c r="K30" s="31"/>
      <c r="L30" s="273"/>
    </row>
    <row r="31" spans="1:12" ht="35.1" customHeight="1">
      <c r="A31" s="17" t="s">
        <v>2242</v>
      </c>
      <c r="B31" s="31" t="s">
        <v>1989</v>
      </c>
      <c r="C31" s="31" t="s">
        <v>1942</v>
      </c>
      <c r="D31" s="43">
        <v>2000</v>
      </c>
      <c r="E31" s="13">
        <v>41662</v>
      </c>
      <c r="F31" s="13">
        <v>44480</v>
      </c>
      <c r="G31" s="14">
        <v>30536</v>
      </c>
      <c r="H31" s="22">
        <f t="shared" si="1"/>
        <v>44635.808333333334</v>
      </c>
      <c r="I31" s="23">
        <f t="shared" si="2"/>
        <v>1411.4000000000015</v>
      </c>
      <c r="J31" s="17" t="str">
        <f t="shared" si="0"/>
        <v>NOT DUE</v>
      </c>
      <c r="K31" s="31" t="s">
        <v>1968</v>
      </c>
      <c r="L31" s="273"/>
    </row>
    <row r="32" spans="1:12" ht="35.1" customHeight="1">
      <c r="A32" s="17" t="s">
        <v>2243</v>
      </c>
      <c r="B32" s="31" t="s">
        <v>1943</v>
      </c>
      <c r="C32" s="31" t="s">
        <v>1944</v>
      </c>
      <c r="D32" s="43">
        <v>2000</v>
      </c>
      <c r="E32" s="13">
        <v>41662</v>
      </c>
      <c r="F32" s="13">
        <v>44480</v>
      </c>
      <c r="G32" s="14">
        <v>30536</v>
      </c>
      <c r="H32" s="22">
        <f t="shared" si="1"/>
        <v>44635.808333333334</v>
      </c>
      <c r="I32" s="23">
        <f t="shared" si="2"/>
        <v>1411.4000000000015</v>
      </c>
      <c r="J32" s="17" t="str">
        <f t="shared" si="0"/>
        <v>NOT DUE</v>
      </c>
      <c r="K32" s="31" t="s">
        <v>1970</v>
      </c>
      <c r="L32" s="273"/>
    </row>
    <row r="33" spans="1:12" ht="35.1" customHeight="1">
      <c r="A33" s="17" t="s">
        <v>2244</v>
      </c>
      <c r="B33" s="31" t="s">
        <v>1945</v>
      </c>
      <c r="C33" s="31" t="s">
        <v>1946</v>
      </c>
      <c r="D33" s="43">
        <v>2000</v>
      </c>
      <c r="E33" s="13">
        <v>41662</v>
      </c>
      <c r="F33" s="13">
        <v>44480</v>
      </c>
      <c r="G33" s="14">
        <v>30536</v>
      </c>
      <c r="H33" s="22">
        <f t="shared" si="1"/>
        <v>44635.808333333334</v>
      </c>
      <c r="I33" s="23">
        <f t="shared" si="2"/>
        <v>1411.4000000000015</v>
      </c>
      <c r="J33" s="17" t="str">
        <f t="shared" si="0"/>
        <v>NOT DUE</v>
      </c>
      <c r="K33" s="31" t="s">
        <v>1970</v>
      </c>
      <c r="L33" s="273"/>
    </row>
    <row r="34" spans="1:12" ht="35.1" customHeight="1">
      <c r="A34" s="17" t="s">
        <v>2245</v>
      </c>
      <c r="B34" s="31" t="s">
        <v>1947</v>
      </c>
      <c r="C34" s="31" t="s">
        <v>1948</v>
      </c>
      <c r="D34" s="43">
        <v>2000</v>
      </c>
      <c r="E34" s="13">
        <v>41662</v>
      </c>
      <c r="F34" s="13">
        <v>44480</v>
      </c>
      <c r="G34" s="14">
        <v>30536</v>
      </c>
      <c r="H34" s="22">
        <f t="shared" si="1"/>
        <v>44635.808333333334</v>
      </c>
      <c r="I34" s="23">
        <f t="shared" si="2"/>
        <v>1411.4000000000015</v>
      </c>
      <c r="J34" s="17" t="str">
        <f t="shared" si="0"/>
        <v>NOT DUE</v>
      </c>
      <c r="K34" s="31" t="s">
        <v>1970</v>
      </c>
      <c r="L34" s="273"/>
    </row>
    <row r="35" spans="1:12" ht="35.1" customHeight="1">
      <c r="A35" s="17" t="s">
        <v>2246</v>
      </c>
      <c r="B35" s="31" t="s">
        <v>1949</v>
      </c>
      <c r="C35" s="31" t="s">
        <v>1950</v>
      </c>
      <c r="D35" s="43">
        <v>2000</v>
      </c>
      <c r="E35" s="13">
        <v>41662</v>
      </c>
      <c r="F35" s="13">
        <v>44480</v>
      </c>
      <c r="G35" s="14">
        <v>30536</v>
      </c>
      <c r="H35" s="22">
        <f t="shared" si="1"/>
        <v>44635.808333333334</v>
      </c>
      <c r="I35" s="23">
        <f t="shared" si="2"/>
        <v>1411.4000000000015</v>
      </c>
      <c r="J35" s="17" t="str">
        <f t="shared" si="0"/>
        <v>NOT DUE</v>
      </c>
      <c r="K35" s="31" t="s">
        <v>1971</v>
      </c>
      <c r="L35" s="273"/>
    </row>
    <row r="36" spans="1:12" ht="35.1" customHeight="1">
      <c r="A36" s="17" t="s">
        <v>2247</v>
      </c>
      <c r="B36" s="31" t="s">
        <v>1951</v>
      </c>
      <c r="C36" s="31" t="s">
        <v>1339</v>
      </c>
      <c r="D36" s="43">
        <v>2000</v>
      </c>
      <c r="E36" s="13">
        <v>41662</v>
      </c>
      <c r="F36" s="13">
        <v>44480</v>
      </c>
      <c r="G36" s="14">
        <v>30536</v>
      </c>
      <c r="H36" s="22">
        <f t="shared" si="1"/>
        <v>44635.808333333334</v>
      </c>
      <c r="I36" s="23">
        <f t="shared" si="2"/>
        <v>1411.4000000000015</v>
      </c>
      <c r="J36" s="17" t="str">
        <f t="shared" si="0"/>
        <v>NOT DUE</v>
      </c>
      <c r="K36" s="31" t="s">
        <v>1971</v>
      </c>
      <c r="L36" s="273"/>
    </row>
    <row r="37" spans="1:12" ht="35.1" customHeight="1">
      <c r="A37" s="17" t="s">
        <v>2248</v>
      </c>
      <c r="B37" s="31" t="s">
        <v>1952</v>
      </c>
      <c r="C37" s="31" t="s">
        <v>37</v>
      </c>
      <c r="D37" s="43">
        <v>4000</v>
      </c>
      <c r="E37" s="13">
        <v>41662</v>
      </c>
      <c r="F37" s="13">
        <v>44275</v>
      </c>
      <c r="G37" s="14">
        <v>28536</v>
      </c>
      <c r="H37" s="22">
        <f>IF(I37&lt;=4000,$F$5+(I37/24),"error")</f>
        <v>44635.808333333334</v>
      </c>
      <c r="I37" s="23">
        <f t="shared" si="2"/>
        <v>1411.4000000000015</v>
      </c>
      <c r="J37" s="17" t="str">
        <f t="shared" si="0"/>
        <v>NOT DUE</v>
      </c>
      <c r="K37" s="31" t="s">
        <v>1968</v>
      </c>
      <c r="L37" s="274"/>
    </row>
    <row r="38" spans="1:12" ht="35.1" customHeight="1">
      <c r="A38" s="17" t="s">
        <v>2249</v>
      </c>
      <c r="B38" s="31" t="s">
        <v>1990</v>
      </c>
      <c r="C38" s="31" t="s">
        <v>1953</v>
      </c>
      <c r="D38" s="43">
        <v>2000</v>
      </c>
      <c r="E38" s="13">
        <v>41662</v>
      </c>
      <c r="F38" s="13">
        <v>44480</v>
      </c>
      <c r="G38" s="14">
        <v>30536</v>
      </c>
      <c r="H38" s="22">
        <f>IF(I38&lt;=2000,$F$5+(I38/24),"error")</f>
        <v>44635.808333333334</v>
      </c>
      <c r="I38" s="23">
        <f t="shared" si="2"/>
        <v>1411.4000000000015</v>
      </c>
      <c r="J38" s="17" t="str">
        <f t="shared" si="0"/>
        <v>NOT DUE</v>
      </c>
      <c r="K38" s="31" t="s">
        <v>1968</v>
      </c>
      <c r="L38" s="273"/>
    </row>
    <row r="39" spans="1:12" ht="35.1" customHeight="1">
      <c r="A39" s="17" t="s">
        <v>2250</v>
      </c>
      <c r="B39" s="31" t="s">
        <v>1954</v>
      </c>
      <c r="C39" s="31" t="s">
        <v>37</v>
      </c>
      <c r="D39" s="43">
        <v>4000</v>
      </c>
      <c r="E39" s="13">
        <v>41662</v>
      </c>
      <c r="F39" s="13">
        <v>44275</v>
      </c>
      <c r="G39" s="14">
        <v>28536</v>
      </c>
      <c r="H39" s="22">
        <f t="shared" ref="H39:H41" si="3">IF(I39&lt;=4000,$F$5+(I39/24),"error")</f>
        <v>44635.808333333334</v>
      </c>
      <c r="I39" s="23">
        <f t="shared" si="2"/>
        <v>1411.4000000000015</v>
      </c>
      <c r="J39" s="17" t="str">
        <f t="shared" si="0"/>
        <v>NOT DUE</v>
      </c>
      <c r="K39" s="31" t="s">
        <v>1968</v>
      </c>
      <c r="L39" s="274"/>
    </row>
    <row r="40" spans="1:12" ht="35.1" customHeight="1">
      <c r="A40" s="17" t="s">
        <v>2251</v>
      </c>
      <c r="B40" s="31" t="s">
        <v>1955</v>
      </c>
      <c r="C40" s="31" t="s">
        <v>37</v>
      </c>
      <c r="D40" s="43">
        <v>4000</v>
      </c>
      <c r="E40" s="13">
        <v>41662</v>
      </c>
      <c r="F40" s="13">
        <v>44275</v>
      </c>
      <c r="G40" s="14">
        <v>28536</v>
      </c>
      <c r="H40" s="22">
        <f t="shared" si="3"/>
        <v>44635.808333333334</v>
      </c>
      <c r="I40" s="23">
        <f t="shared" ref="I40:I71" si="4">D40-($F$4-G40)</f>
        <v>1411.4000000000015</v>
      </c>
      <c r="J40" s="17" t="str">
        <f t="shared" ref="J40:J71" si="5">IF(I40="","",IF(I40&lt;0,"OVERDUE","NOT DUE"))</f>
        <v>NOT DUE</v>
      </c>
      <c r="K40" s="31" t="s">
        <v>1968</v>
      </c>
      <c r="L40" s="274"/>
    </row>
    <row r="41" spans="1:12" ht="35.1" customHeight="1">
      <c r="A41" s="17" t="s">
        <v>2252</v>
      </c>
      <c r="B41" s="31" t="s">
        <v>1956</v>
      </c>
      <c r="C41" s="31" t="s">
        <v>1957</v>
      </c>
      <c r="D41" s="43">
        <v>4000</v>
      </c>
      <c r="E41" s="13">
        <v>41662</v>
      </c>
      <c r="F41" s="13">
        <v>44275</v>
      </c>
      <c r="G41" s="14">
        <v>28536</v>
      </c>
      <c r="H41" s="22">
        <f t="shared" si="3"/>
        <v>44635.808333333334</v>
      </c>
      <c r="I41" s="23">
        <f t="shared" si="4"/>
        <v>1411.4000000000015</v>
      </c>
      <c r="J41" s="17" t="str">
        <f t="shared" si="5"/>
        <v>NOT DUE</v>
      </c>
      <c r="K41" s="31"/>
      <c r="L41" s="274"/>
    </row>
    <row r="42" spans="1:12" ht="35.1" customHeight="1">
      <c r="A42" s="17" t="s">
        <v>2253</v>
      </c>
      <c r="B42" s="31" t="s">
        <v>1958</v>
      </c>
      <c r="C42" s="31" t="s">
        <v>1957</v>
      </c>
      <c r="D42" s="43">
        <v>2000</v>
      </c>
      <c r="E42" s="13">
        <v>41662</v>
      </c>
      <c r="F42" s="13">
        <v>44275</v>
      </c>
      <c r="G42" s="14">
        <v>30536</v>
      </c>
      <c r="H42" s="22">
        <f t="shared" ref="H42:H43" si="6">IF(I42&lt;=2000,$F$5+(I42/24),"error")</f>
        <v>44635.808333333334</v>
      </c>
      <c r="I42" s="23">
        <f t="shared" si="4"/>
        <v>1411.4000000000015</v>
      </c>
      <c r="J42" s="17" t="str">
        <f t="shared" si="5"/>
        <v>NOT DUE</v>
      </c>
      <c r="K42" s="31"/>
      <c r="L42" s="273"/>
    </row>
    <row r="43" spans="1:12" ht="35.1" customHeight="1">
      <c r="A43" s="17" t="s">
        <v>2254</v>
      </c>
      <c r="B43" s="31" t="s">
        <v>1963</v>
      </c>
      <c r="C43" s="31" t="s">
        <v>1964</v>
      </c>
      <c r="D43" s="43">
        <v>2000</v>
      </c>
      <c r="E43" s="13">
        <v>41662</v>
      </c>
      <c r="F43" s="13">
        <v>44275</v>
      </c>
      <c r="G43" s="14">
        <v>30536</v>
      </c>
      <c r="H43" s="22">
        <f t="shared" si="6"/>
        <v>44635.808333333334</v>
      </c>
      <c r="I43" s="23">
        <f t="shared" si="4"/>
        <v>1411.4000000000015</v>
      </c>
      <c r="J43" s="17" t="str">
        <f t="shared" si="5"/>
        <v>NOT DUE</v>
      </c>
      <c r="K43" s="31"/>
      <c r="L43" s="273"/>
    </row>
    <row r="44" spans="1:12" ht="35.1" customHeight="1">
      <c r="A44" s="17" t="s">
        <v>2255</v>
      </c>
      <c r="B44" s="31" t="s">
        <v>1959</v>
      </c>
      <c r="C44" s="31" t="s">
        <v>1960</v>
      </c>
      <c r="D44" s="43">
        <v>4000</v>
      </c>
      <c r="E44" s="13">
        <v>41662</v>
      </c>
      <c r="F44" s="13">
        <v>44275</v>
      </c>
      <c r="G44" s="14">
        <v>28536</v>
      </c>
      <c r="H44" s="22">
        <f t="shared" ref="H44:H45" si="7">IF(I44&lt;=4000,$F$5+(I44/24),"error")</f>
        <v>44635.808333333334</v>
      </c>
      <c r="I44" s="23">
        <f t="shared" si="4"/>
        <v>1411.4000000000015</v>
      </c>
      <c r="J44" s="17" t="str">
        <f t="shared" si="5"/>
        <v>NOT DUE</v>
      </c>
      <c r="K44" s="31"/>
      <c r="L44" s="274"/>
    </row>
    <row r="45" spans="1:12" ht="35.1" customHeight="1">
      <c r="A45" s="17" t="s">
        <v>2256</v>
      </c>
      <c r="B45" s="31" t="s">
        <v>1961</v>
      </c>
      <c r="C45" s="31" t="s">
        <v>1962</v>
      </c>
      <c r="D45" s="43">
        <v>4000</v>
      </c>
      <c r="E45" s="13">
        <v>41662</v>
      </c>
      <c r="F45" s="13">
        <v>44275</v>
      </c>
      <c r="G45" s="14">
        <v>28536</v>
      </c>
      <c r="H45" s="22">
        <f t="shared" si="7"/>
        <v>44635.808333333334</v>
      </c>
      <c r="I45" s="23">
        <f t="shared" si="4"/>
        <v>1411.4000000000015</v>
      </c>
      <c r="J45" s="17" t="str">
        <f t="shared" si="5"/>
        <v>NOT DUE</v>
      </c>
      <c r="K45" s="31"/>
      <c r="L45" s="274"/>
    </row>
    <row r="46" spans="1:12" ht="35.1" customHeight="1">
      <c r="A46" s="17" t="s">
        <v>2257</v>
      </c>
      <c r="B46" s="31" t="s">
        <v>1972</v>
      </c>
      <c r="C46" s="31" t="s">
        <v>1973</v>
      </c>
      <c r="D46" s="43">
        <v>2000</v>
      </c>
      <c r="E46" s="13">
        <v>41662</v>
      </c>
      <c r="F46" s="13">
        <v>44480</v>
      </c>
      <c r="G46" s="14">
        <v>30536</v>
      </c>
      <c r="H46" s="22">
        <f>IF(I46&lt;=2000,$F$5+(I46/24),"error")</f>
        <v>44635.808333333334</v>
      </c>
      <c r="I46" s="23">
        <f t="shared" si="4"/>
        <v>1411.4000000000015</v>
      </c>
      <c r="J46" s="17" t="str">
        <f t="shared" si="5"/>
        <v>NOT DUE</v>
      </c>
      <c r="K46" s="31"/>
      <c r="L46" s="273"/>
    </row>
    <row r="47" spans="1:12" ht="35.1" customHeight="1">
      <c r="A47" s="17" t="s">
        <v>2258</v>
      </c>
      <c r="B47" s="31" t="s">
        <v>1974</v>
      </c>
      <c r="C47" s="31" t="s">
        <v>1975</v>
      </c>
      <c r="D47" s="43">
        <v>8000</v>
      </c>
      <c r="E47" s="13">
        <v>41662</v>
      </c>
      <c r="F47" s="13">
        <v>44275</v>
      </c>
      <c r="G47" s="14">
        <v>28536</v>
      </c>
      <c r="H47" s="22">
        <f>IF(I47&lt;=8000,$F$5+(I47/24),"error")</f>
        <v>44802.474999999999</v>
      </c>
      <c r="I47" s="23">
        <f t="shared" si="4"/>
        <v>5411.4000000000015</v>
      </c>
      <c r="J47" s="17" t="str">
        <f t="shared" si="5"/>
        <v>NOT DUE</v>
      </c>
      <c r="K47" s="31"/>
      <c r="L47" s="274"/>
    </row>
    <row r="48" spans="1:12" ht="35.1" customHeight="1">
      <c r="A48" s="17" t="s">
        <v>2259</v>
      </c>
      <c r="B48" s="31" t="s">
        <v>1976</v>
      </c>
      <c r="C48" s="31" t="s">
        <v>1977</v>
      </c>
      <c r="D48" s="43">
        <v>4000</v>
      </c>
      <c r="E48" s="13">
        <v>41662</v>
      </c>
      <c r="F48" s="13">
        <v>44275</v>
      </c>
      <c r="G48" s="14">
        <v>28536</v>
      </c>
      <c r="H48" s="22">
        <f>IF(I48&lt;=4000,$F$5+(I48/24),"error")</f>
        <v>44635.808333333334</v>
      </c>
      <c r="I48" s="23">
        <f t="shared" si="4"/>
        <v>1411.4000000000015</v>
      </c>
      <c r="J48" s="17" t="str">
        <f t="shared" si="5"/>
        <v>NOT DUE</v>
      </c>
      <c r="K48" s="31"/>
      <c r="L48" s="274"/>
    </row>
    <row r="49" spans="1:14" ht="35.1" customHeight="1">
      <c r="A49" s="17" t="s">
        <v>2260</v>
      </c>
      <c r="B49" s="31" t="s">
        <v>1978</v>
      </c>
      <c r="C49" s="31" t="s">
        <v>1979</v>
      </c>
      <c r="D49" s="43">
        <v>8000</v>
      </c>
      <c r="E49" s="13">
        <v>41662</v>
      </c>
      <c r="F49" s="13">
        <v>44275</v>
      </c>
      <c r="G49" s="14">
        <v>28536</v>
      </c>
      <c r="H49" s="22">
        <f t="shared" ref="H49:H52" si="8">IF(I49&lt;=8000,$F$5+(I49/24),"error")</f>
        <v>44802.474999999999</v>
      </c>
      <c r="I49" s="23">
        <f t="shared" si="4"/>
        <v>5411.4000000000015</v>
      </c>
      <c r="J49" s="17" t="str">
        <f t="shared" si="5"/>
        <v>NOT DUE</v>
      </c>
      <c r="K49" s="31"/>
      <c r="L49" s="274"/>
    </row>
    <row r="50" spans="1:14" ht="35.1" customHeight="1">
      <c r="A50" s="17" t="s">
        <v>2261</v>
      </c>
      <c r="B50" s="31" t="s">
        <v>1980</v>
      </c>
      <c r="C50" s="31" t="s">
        <v>1981</v>
      </c>
      <c r="D50" s="43">
        <v>8000</v>
      </c>
      <c r="E50" s="13">
        <v>41662</v>
      </c>
      <c r="F50" s="13">
        <v>44275</v>
      </c>
      <c r="G50" s="14">
        <v>28536</v>
      </c>
      <c r="H50" s="22">
        <f t="shared" si="8"/>
        <v>44802.474999999999</v>
      </c>
      <c r="I50" s="23">
        <f t="shared" si="4"/>
        <v>5411.4000000000015</v>
      </c>
      <c r="J50" s="17" t="str">
        <f t="shared" si="5"/>
        <v>NOT DUE</v>
      </c>
      <c r="K50" s="31"/>
      <c r="L50" s="274"/>
    </row>
    <row r="51" spans="1:14" ht="35.1" customHeight="1">
      <c r="A51" s="17" t="s">
        <v>2262</v>
      </c>
      <c r="B51" s="31" t="s">
        <v>1982</v>
      </c>
      <c r="C51" s="31" t="s">
        <v>37</v>
      </c>
      <c r="D51" s="43">
        <v>8000</v>
      </c>
      <c r="E51" s="13">
        <v>41662</v>
      </c>
      <c r="F51" s="13">
        <v>44275</v>
      </c>
      <c r="G51" s="14">
        <v>28536</v>
      </c>
      <c r="H51" s="22">
        <f t="shared" si="8"/>
        <v>44802.474999999999</v>
      </c>
      <c r="I51" s="23">
        <f t="shared" si="4"/>
        <v>5411.4000000000015</v>
      </c>
      <c r="J51" s="17" t="str">
        <f t="shared" si="5"/>
        <v>NOT DUE</v>
      </c>
      <c r="K51" s="31" t="s">
        <v>2039</v>
      </c>
      <c r="L51" s="274"/>
    </row>
    <row r="52" spans="1:14" ht="35.1" customHeight="1">
      <c r="A52" s="17" t="s">
        <v>2263</v>
      </c>
      <c r="B52" s="31" t="s">
        <v>1983</v>
      </c>
      <c r="C52" s="31" t="s">
        <v>37</v>
      </c>
      <c r="D52" s="43">
        <v>8000</v>
      </c>
      <c r="E52" s="13">
        <v>41662</v>
      </c>
      <c r="F52" s="13">
        <v>44275</v>
      </c>
      <c r="G52" s="14">
        <v>28536</v>
      </c>
      <c r="H52" s="22">
        <f t="shared" si="8"/>
        <v>44802.474999999999</v>
      </c>
      <c r="I52" s="23">
        <f t="shared" si="4"/>
        <v>5411.4000000000015</v>
      </c>
      <c r="J52" s="17" t="str">
        <f t="shared" si="5"/>
        <v>NOT DUE</v>
      </c>
      <c r="K52" s="31" t="s">
        <v>2039</v>
      </c>
      <c r="L52" s="274"/>
    </row>
    <row r="53" spans="1:14" ht="35.1" customHeight="1">
      <c r="A53" s="17" t="s">
        <v>2264</v>
      </c>
      <c r="B53" s="31" t="s">
        <v>1984</v>
      </c>
      <c r="C53" s="31" t="s">
        <v>37</v>
      </c>
      <c r="D53" s="43">
        <v>16000</v>
      </c>
      <c r="E53" s="13">
        <v>41662</v>
      </c>
      <c r="F53" s="13">
        <v>44275</v>
      </c>
      <c r="G53" s="14">
        <v>28536</v>
      </c>
      <c r="H53" s="22">
        <f>IF(I53&lt;=16000,$F$5+(I53/24),"error")</f>
        <v>45135.808333333334</v>
      </c>
      <c r="I53" s="23">
        <f t="shared" si="4"/>
        <v>13411.400000000001</v>
      </c>
      <c r="J53" s="17" t="str">
        <f t="shared" si="5"/>
        <v>NOT DUE</v>
      </c>
      <c r="K53" s="31"/>
      <c r="L53" s="274"/>
    </row>
    <row r="54" spans="1:14" ht="35.1" customHeight="1">
      <c r="A54" s="17" t="s">
        <v>2265</v>
      </c>
      <c r="B54" s="31" t="s">
        <v>1985</v>
      </c>
      <c r="C54" s="31" t="s">
        <v>37</v>
      </c>
      <c r="D54" s="43">
        <v>16000</v>
      </c>
      <c r="E54" s="13">
        <v>41662</v>
      </c>
      <c r="F54" s="13">
        <v>44275</v>
      </c>
      <c r="G54" s="14">
        <v>28536</v>
      </c>
      <c r="H54" s="22">
        <f>IF(I54&lt;=16000,$F$5+(I54/24),"error")</f>
        <v>45135.808333333334</v>
      </c>
      <c r="I54" s="23">
        <f t="shared" si="4"/>
        <v>13411.400000000001</v>
      </c>
      <c r="J54" s="17" t="str">
        <f t="shared" si="5"/>
        <v>NOT DUE</v>
      </c>
      <c r="K54" s="31"/>
      <c r="L54" s="274"/>
    </row>
    <row r="55" spans="1:14" ht="35.1" customHeight="1">
      <c r="A55" s="17" t="s">
        <v>2266</v>
      </c>
      <c r="B55" s="31" t="s">
        <v>2040</v>
      </c>
      <c r="C55" s="31" t="s">
        <v>2041</v>
      </c>
      <c r="D55" s="43">
        <v>8000</v>
      </c>
      <c r="E55" s="13">
        <v>41662</v>
      </c>
      <c r="F55" s="13">
        <v>44275</v>
      </c>
      <c r="G55" s="14">
        <v>28536</v>
      </c>
      <c r="H55" s="22">
        <f t="shared" ref="H55:H62" si="9">IF(I55&lt;=8000,$F$5+(I55/24),"error")</f>
        <v>44802.474999999999</v>
      </c>
      <c r="I55" s="23">
        <f t="shared" si="4"/>
        <v>5411.4000000000015</v>
      </c>
      <c r="J55" s="17" t="str">
        <f t="shared" si="5"/>
        <v>NOT DUE</v>
      </c>
      <c r="K55" s="31"/>
      <c r="L55" s="274"/>
    </row>
    <row r="56" spans="1:14" ht="35.1" customHeight="1">
      <c r="A56" s="17" t="s">
        <v>2267</v>
      </c>
      <c r="B56" s="31" t="s">
        <v>2042</v>
      </c>
      <c r="C56" s="31" t="s">
        <v>2043</v>
      </c>
      <c r="D56" s="43">
        <v>8000</v>
      </c>
      <c r="E56" s="13">
        <v>41662</v>
      </c>
      <c r="F56" s="13">
        <v>44275</v>
      </c>
      <c r="G56" s="14">
        <v>28536</v>
      </c>
      <c r="H56" s="22">
        <f t="shared" si="9"/>
        <v>44802.474999999999</v>
      </c>
      <c r="I56" s="23">
        <f t="shared" si="4"/>
        <v>5411.4000000000015</v>
      </c>
      <c r="J56" s="17" t="str">
        <f t="shared" si="5"/>
        <v>NOT DUE</v>
      </c>
      <c r="K56" s="31"/>
      <c r="L56" s="275"/>
    </row>
    <row r="57" spans="1:14" ht="35.1" customHeight="1">
      <c r="A57" s="17" t="s">
        <v>2268</v>
      </c>
      <c r="B57" s="31" t="s">
        <v>2044</v>
      </c>
      <c r="C57" s="31" t="s">
        <v>2045</v>
      </c>
      <c r="D57" s="43">
        <v>8000</v>
      </c>
      <c r="E57" s="13">
        <v>41662</v>
      </c>
      <c r="F57" s="13">
        <v>44275</v>
      </c>
      <c r="G57" s="14">
        <v>28536</v>
      </c>
      <c r="H57" s="22">
        <f t="shared" si="9"/>
        <v>44802.474999999999</v>
      </c>
      <c r="I57" s="23">
        <f t="shared" si="4"/>
        <v>5411.4000000000015</v>
      </c>
      <c r="J57" s="17" t="str">
        <f t="shared" si="5"/>
        <v>NOT DUE</v>
      </c>
      <c r="K57" s="31" t="s">
        <v>2064</v>
      </c>
      <c r="L57" s="268"/>
    </row>
    <row r="58" spans="1:14" ht="35.1" customHeight="1">
      <c r="A58" s="17" t="s">
        <v>2269</v>
      </c>
      <c r="B58" s="31" t="s">
        <v>2046</v>
      </c>
      <c r="C58" s="31" t="s">
        <v>2047</v>
      </c>
      <c r="D58" s="43">
        <v>8000</v>
      </c>
      <c r="E58" s="13">
        <v>41662</v>
      </c>
      <c r="F58" s="13">
        <v>44275</v>
      </c>
      <c r="G58" s="14">
        <v>28536</v>
      </c>
      <c r="H58" s="22">
        <f t="shared" si="9"/>
        <v>44802.474999999999</v>
      </c>
      <c r="I58" s="23">
        <f t="shared" si="4"/>
        <v>5411.4000000000015</v>
      </c>
      <c r="J58" s="17" t="str">
        <f t="shared" si="5"/>
        <v>NOT DUE</v>
      </c>
      <c r="K58" s="31"/>
      <c r="L58" s="268"/>
    </row>
    <row r="59" spans="1:14" ht="35.1" customHeight="1">
      <c r="A59" s="17" t="s">
        <v>2270</v>
      </c>
      <c r="B59" s="31" t="s">
        <v>2048</v>
      </c>
      <c r="C59" s="31" t="s">
        <v>2049</v>
      </c>
      <c r="D59" s="43">
        <v>8000</v>
      </c>
      <c r="E59" s="13">
        <v>41662</v>
      </c>
      <c r="F59" s="13">
        <v>44275</v>
      </c>
      <c r="G59" s="14">
        <v>28536</v>
      </c>
      <c r="H59" s="22">
        <f t="shared" si="9"/>
        <v>44802.474999999999</v>
      </c>
      <c r="I59" s="23">
        <f t="shared" si="4"/>
        <v>5411.4000000000015</v>
      </c>
      <c r="J59" s="17" t="str">
        <f t="shared" si="5"/>
        <v>NOT DUE</v>
      </c>
      <c r="K59" s="31" t="s">
        <v>2065</v>
      </c>
      <c r="L59" s="268"/>
    </row>
    <row r="60" spans="1:14" ht="35.1" customHeight="1">
      <c r="A60" s="17" t="s">
        <v>2271</v>
      </c>
      <c r="B60" s="31" t="s">
        <v>2050</v>
      </c>
      <c r="C60" s="31" t="s">
        <v>2051</v>
      </c>
      <c r="D60" s="43">
        <v>8000</v>
      </c>
      <c r="E60" s="13">
        <v>41662</v>
      </c>
      <c r="F60" s="13">
        <v>44275</v>
      </c>
      <c r="G60" s="14">
        <v>28536</v>
      </c>
      <c r="H60" s="22">
        <f t="shared" si="9"/>
        <v>44802.474999999999</v>
      </c>
      <c r="I60" s="23">
        <f t="shared" si="4"/>
        <v>5411.4000000000015</v>
      </c>
      <c r="J60" s="17" t="str">
        <f t="shared" si="5"/>
        <v>NOT DUE</v>
      </c>
      <c r="K60" s="31" t="s">
        <v>2065</v>
      </c>
      <c r="L60" s="275"/>
    </row>
    <row r="61" spans="1:14" ht="35.1" customHeight="1">
      <c r="A61" s="17" t="s">
        <v>2272</v>
      </c>
      <c r="B61" s="31" t="s">
        <v>2052</v>
      </c>
      <c r="C61" s="31" t="s">
        <v>2053</v>
      </c>
      <c r="D61" s="43">
        <v>8000</v>
      </c>
      <c r="E61" s="13">
        <v>41662</v>
      </c>
      <c r="F61" s="13">
        <v>44275</v>
      </c>
      <c r="G61" s="14">
        <v>28536</v>
      </c>
      <c r="H61" s="22">
        <f t="shared" si="9"/>
        <v>44802.474999999999</v>
      </c>
      <c r="I61" s="23">
        <f t="shared" si="4"/>
        <v>5411.4000000000015</v>
      </c>
      <c r="J61" s="17" t="str">
        <f t="shared" si="5"/>
        <v>NOT DUE</v>
      </c>
      <c r="K61" s="31" t="s">
        <v>2066</v>
      </c>
      <c r="L61" s="268"/>
      <c r="N61" s="260"/>
    </row>
    <row r="62" spans="1:14" ht="35.1" customHeight="1">
      <c r="A62" s="17" t="s">
        <v>2273</v>
      </c>
      <c r="B62" s="31" t="s">
        <v>2054</v>
      </c>
      <c r="C62" s="31" t="s">
        <v>2055</v>
      </c>
      <c r="D62" s="43">
        <v>8000</v>
      </c>
      <c r="E62" s="13">
        <v>41662</v>
      </c>
      <c r="F62" s="13">
        <v>44275</v>
      </c>
      <c r="G62" s="14">
        <v>28536</v>
      </c>
      <c r="H62" s="22">
        <f t="shared" si="9"/>
        <v>44802.474999999999</v>
      </c>
      <c r="I62" s="23">
        <f t="shared" si="4"/>
        <v>5411.4000000000015</v>
      </c>
      <c r="J62" s="17" t="str">
        <f t="shared" si="5"/>
        <v>NOT DUE</v>
      </c>
      <c r="K62" s="31"/>
      <c r="L62" s="268"/>
    </row>
    <row r="63" spans="1:14" ht="35.1" customHeight="1">
      <c r="A63" s="17" t="s">
        <v>2274</v>
      </c>
      <c r="B63" s="31" t="s">
        <v>2067</v>
      </c>
      <c r="C63" s="31" t="s">
        <v>1339</v>
      </c>
      <c r="D63" s="43">
        <v>2000</v>
      </c>
      <c r="E63" s="13">
        <v>41662</v>
      </c>
      <c r="F63" s="13">
        <v>44480</v>
      </c>
      <c r="G63" s="14">
        <v>30536</v>
      </c>
      <c r="H63" s="22">
        <f t="shared" ref="H63:H65" si="10">IF(I63&lt;=2000,$F$5+(I63/24),"error")</f>
        <v>44635.808333333334</v>
      </c>
      <c r="I63" s="23">
        <f t="shared" si="4"/>
        <v>1411.4000000000015</v>
      </c>
      <c r="J63" s="17" t="str">
        <f t="shared" si="5"/>
        <v>NOT DUE</v>
      </c>
      <c r="K63" s="31"/>
      <c r="L63" s="273"/>
    </row>
    <row r="64" spans="1:14" ht="35.1" customHeight="1">
      <c r="A64" s="17" t="s">
        <v>2275</v>
      </c>
      <c r="B64" s="31" t="s">
        <v>2068</v>
      </c>
      <c r="C64" s="31" t="s">
        <v>1925</v>
      </c>
      <c r="D64" s="43">
        <v>2000</v>
      </c>
      <c r="E64" s="13">
        <v>41662</v>
      </c>
      <c r="F64" s="13">
        <v>44480</v>
      </c>
      <c r="G64" s="14">
        <v>30536</v>
      </c>
      <c r="H64" s="22">
        <f t="shared" si="10"/>
        <v>44635.808333333334</v>
      </c>
      <c r="I64" s="23">
        <f t="shared" si="4"/>
        <v>1411.4000000000015</v>
      </c>
      <c r="J64" s="17" t="str">
        <f t="shared" si="5"/>
        <v>NOT DUE</v>
      </c>
      <c r="K64" s="31"/>
      <c r="L64" s="273"/>
    </row>
    <row r="65" spans="1:12" ht="35.1" customHeight="1">
      <c r="A65" s="17" t="s">
        <v>2276</v>
      </c>
      <c r="B65" s="31" t="s">
        <v>2069</v>
      </c>
      <c r="C65" s="31" t="s">
        <v>1339</v>
      </c>
      <c r="D65" s="43">
        <v>2000</v>
      </c>
      <c r="E65" s="13">
        <v>41662</v>
      </c>
      <c r="F65" s="13">
        <v>44480</v>
      </c>
      <c r="G65" s="14">
        <v>30536</v>
      </c>
      <c r="H65" s="22">
        <f t="shared" si="10"/>
        <v>44635.808333333334</v>
      </c>
      <c r="I65" s="23">
        <f t="shared" si="4"/>
        <v>1411.4000000000015</v>
      </c>
      <c r="J65" s="17" t="str">
        <f t="shared" si="5"/>
        <v>NOT DUE</v>
      </c>
      <c r="K65" s="31"/>
      <c r="L65" s="273"/>
    </row>
    <row r="66" spans="1:12" ht="35.1" customHeight="1">
      <c r="A66" s="17" t="s">
        <v>2277</v>
      </c>
      <c r="B66" s="31" t="s">
        <v>2070</v>
      </c>
      <c r="C66" s="31" t="s">
        <v>2071</v>
      </c>
      <c r="D66" s="43">
        <v>4000</v>
      </c>
      <c r="E66" s="13">
        <v>41662</v>
      </c>
      <c r="F66" s="13">
        <v>44275</v>
      </c>
      <c r="G66" s="14">
        <v>28536</v>
      </c>
      <c r="H66" s="22">
        <f>IF(I66&lt;=4000,$F$5+(I66/24),"error")</f>
        <v>44635.808333333334</v>
      </c>
      <c r="I66" s="23">
        <f t="shared" si="4"/>
        <v>1411.4000000000015</v>
      </c>
      <c r="J66" s="17" t="str">
        <f t="shared" si="5"/>
        <v>NOT DUE</v>
      </c>
      <c r="K66" s="31"/>
      <c r="L66" s="275"/>
    </row>
    <row r="67" spans="1:12" ht="35.1" customHeight="1">
      <c r="A67" s="17" t="s">
        <v>2278</v>
      </c>
      <c r="B67" s="31" t="s">
        <v>2076</v>
      </c>
      <c r="C67" s="31" t="s">
        <v>37</v>
      </c>
      <c r="D67" s="43">
        <v>8000</v>
      </c>
      <c r="E67" s="13">
        <v>41662</v>
      </c>
      <c r="F67" s="13">
        <v>44275</v>
      </c>
      <c r="G67" s="14">
        <v>28536</v>
      </c>
      <c r="H67" s="22">
        <f t="shared" ref="H67:H69" si="11">IF(I67&lt;=8000,$F$5+(I67/24),"error")</f>
        <v>44802.474999999999</v>
      </c>
      <c r="I67" s="23">
        <f t="shared" si="4"/>
        <v>5411.4000000000015</v>
      </c>
      <c r="J67" s="17" t="str">
        <f t="shared" si="5"/>
        <v>NOT DUE</v>
      </c>
      <c r="K67" s="31" t="s">
        <v>2088</v>
      </c>
      <c r="L67" s="268"/>
    </row>
    <row r="68" spans="1:12" ht="35.1" customHeight="1">
      <c r="A68" s="17" t="s">
        <v>2279</v>
      </c>
      <c r="B68" s="31" t="s">
        <v>2077</v>
      </c>
      <c r="C68" s="31" t="s">
        <v>2078</v>
      </c>
      <c r="D68" s="43">
        <v>8000</v>
      </c>
      <c r="E68" s="13">
        <v>41662</v>
      </c>
      <c r="F68" s="13">
        <v>44275</v>
      </c>
      <c r="G68" s="14">
        <v>28536</v>
      </c>
      <c r="H68" s="22">
        <f t="shared" si="11"/>
        <v>44802.474999999999</v>
      </c>
      <c r="I68" s="23">
        <f t="shared" si="4"/>
        <v>5411.4000000000015</v>
      </c>
      <c r="J68" s="17" t="str">
        <f t="shared" si="5"/>
        <v>NOT DUE</v>
      </c>
      <c r="K68" s="31" t="s">
        <v>2089</v>
      </c>
      <c r="L68" s="268"/>
    </row>
    <row r="69" spans="1:12" ht="35.1" customHeight="1">
      <c r="A69" s="17" t="s">
        <v>2280</v>
      </c>
      <c r="B69" s="31" t="s">
        <v>2079</v>
      </c>
      <c r="C69" s="31" t="s">
        <v>2080</v>
      </c>
      <c r="D69" s="43">
        <v>8000</v>
      </c>
      <c r="E69" s="13">
        <v>41662</v>
      </c>
      <c r="F69" s="13">
        <v>44275</v>
      </c>
      <c r="G69" s="14">
        <v>28536</v>
      </c>
      <c r="H69" s="22">
        <f t="shared" si="11"/>
        <v>44802.474999999999</v>
      </c>
      <c r="I69" s="23">
        <f t="shared" si="4"/>
        <v>5411.4000000000015</v>
      </c>
      <c r="J69" s="17" t="str">
        <f t="shared" si="5"/>
        <v>NOT DUE</v>
      </c>
      <c r="K69" s="31" t="s">
        <v>2089</v>
      </c>
      <c r="L69" s="268"/>
    </row>
    <row r="70" spans="1:12" ht="35.1" customHeight="1">
      <c r="A70" s="17" t="s">
        <v>2281</v>
      </c>
      <c r="B70" s="31" t="s">
        <v>2081</v>
      </c>
      <c r="C70" s="31" t="s">
        <v>37</v>
      </c>
      <c r="D70" s="43">
        <v>16000</v>
      </c>
      <c r="E70" s="13">
        <v>41662</v>
      </c>
      <c r="F70" s="13">
        <v>44275</v>
      </c>
      <c r="G70" s="14">
        <v>28536</v>
      </c>
      <c r="H70" s="22">
        <f t="shared" ref="H70:H71" si="12">IF(I70&lt;=16000,$F$5+(I70/24),"error")</f>
        <v>45135.808333333334</v>
      </c>
      <c r="I70" s="23">
        <f t="shared" si="4"/>
        <v>13411.400000000001</v>
      </c>
      <c r="J70" s="17" t="str">
        <f t="shared" si="5"/>
        <v>NOT DUE</v>
      </c>
      <c r="K70" s="31"/>
      <c r="L70" s="274"/>
    </row>
    <row r="71" spans="1:12" ht="35.1" customHeight="1">
      <c r="A71" s="17" t="s">
        <v>2282</v>
      </c>
      <c r="B71" s="31" t="s">
        <v>2082</v>
      </c>
      <c r="C71" s="31" t="s">
        <v>37</v>
      </c>
      <c r="D71" s="43">
        <v>16000</v>
      </c>
      <c r="E71" s="13">
        <v>41662</v>
      </c>
      <c r="F71" s="13">
        <v>44275</v>
      </c>
      <c r="G71" s="14">
        <v>28536</v>
      </c>
      <c r="H71" s="22">
        <f t="shared" si="12"/>
        <v>45135.808333333334</v>
      </c>
      <c r="I71" s="23">
        <f t="shared" si="4"/>
        <v>13411.400000000001</v>
      </c>
      <c r="J71" s="17" t="str">
        <f t="shared" si="5"/>
        <v>NOT DUE</v>
      </c>
      <c r="K71" s="31"/>
      <c r="L71" s="274"/>
    </row>
    <row r="72" spans="1:12" ht="35.1" customHeight="1">
      <c r="A72" s="17" t="s">
        <v>2283</v>
      </c>
      <c r="B72" s="31" t="s">
        <v>2090</v>
      </c>
      <c r="C72" s="31" t="s">
        <v>2091</v>
      </c>
      <c r="D72" s="43">
        <v>4000</v>
      </c>
      <c r="E72" s="13">
        <v>41662</v>
      </c>
      <c r="F72" s="13">
        <v>44275</v>
      </c>
      <c r="G72" s="14">
        <v>28536</v>
      </c>
      <c r="H72" s="22">
        <f t="shared" ref="H72:H73" si="13">IF(I72&lt;=4000,$F$5+(I72/24),"error")</f>
        <v>44635.808333333334</v>
      </c>
      <c r="I72" s="23">
        <f t="shared" ref="I72:I103" si="14">D72-($F$4-G72)</f>
        <v>1411.4000000000015</v>
      </c>
      <c r="J72" s="17" t="str">
        <f t="shared" ref="J72:J103" si="15">IF(I72="","",IF(I72&lt;0,"OVERDUE","NOT DUE"))</f>
        <v>NOT DUE</v>
      </c>
      <c r="K72" s="31" t="s">
        <v>2102</v>
      </c>
      <c r="L72" s="273"/>
    </row>
    <row r="73" spans="1:12" ht="35.1" customHeight="1">
      <c r="A73" s="17" t="s">
        <v>2284</v>
      </c>
      <c r="B73" s="31" t="s">
        <v>2092</v>
      </c>
      <c r="C73" s="31" t="s">
        <v>2093</v>
      </c>
      <c r="D73" s="43">
        <v>4000</v>
      </c>
      <c r="E73" s="13">
        <v>41662</v>
      </c>
      <c r="F73" s="13">
        <v>44275</v>
      </c>
      <c r="G73" s="14">
        <v>28536</v>
      </c>
      <c r="H73" s="22">
        <f t="shared" si="13"/>
        <v>44635.808333333334</v>
      </c>
      <c r="I73" s="23">
        <f t="shared" si="14"/>
        <v>1411.4000000000015</v>
      </c>
      <c r="J73" s="17" t="str">
        <f t="shared" si="15"/>
        <v>NOT DUE</v>
      </c>
      <c r="K73" s="31" t="s">
        <v>2103</v>
      </c>
      <c r="L73" s="273"/>
    </row>
    <row r="74" spans="1:12" ht="35.1" customHeight="1">
      <c r="A74" s="17" t="s">
        <v>2285</v>
      </c>
      <c r="B74" s="31" t="s">
        <v>2094</v>
      </c>
      <c r="C74" s="31" t="s">
        <v>2078</v>
      </c>
      <c r="D74" s="43">
        <v>8000</v>
      </c>
      <c r="E74" s="13">
        <v>41662</v>
      </c>
      <c r="F74" s="13">
        <v>44275</v>
      </c>
      <c r="G74" s="14">
        <v>28536</v>
      </c>
      <c r="H74" s="22">
        <f t="shared" ref="H74:H76" si="16">IF(I74&lt;=8000,$F$5+(I74/24),"error")</f>
        <v>44802.474999999999</v>
      </c>
      <c r="I74" s="23">
        <f t="shared" si="14"/>
        <v>5411.4000000000015</v>
      </c>
      <c r="J74" s="17" t="str">
        <f t="shared" si="15"/>
        <v>NOT DUE</v>
      </c>
      <c r="K74" s="31" t="s">
        <v>2104</v>
      </c>
      <c r="L74" s="275"/>
    </row>
    <row r="75" spans="1:12" ht="35.1" customHeight="1">
      <c r="A75" s="17" t="s">
        <v>2286</v>
      </c>
      <c r="B75" s="31" t="s">
        <v>2094</v>
      </c>
      <c r="C75" s="31" t="s">
        <v>2095</v>
      </c>
      <c r="D75" s="43">
        <v>8000</v>
      </c>
      <c r="E75" s="13">
        <v>41662</v>
      </c>
      <c r="F75" s="13">
        <v>44275</v>
      </c>
      <c r="G75" s="14">
        <v>28536</v>
      </c>
      <c r="H75" s="22">
        <f t="shared" si="16"/>
        <v>44802.474999999999</v>
      </c>
      <c r="I75" s="23">
        <f t="shared" si="14"/>
        <v>5411.4000000000015</v>
      </c>
      <c r="J75" s="17" t="str">
        <f t="shared" si="15"/>
        <v>NOT DUE</v>
      </c>
      <c r="K75" s="31" t="s">
        <v>2104</v>
      </c>
      <c r="L75" s="268"/>
    </row>
    <row r="76" spans="1:12" ht="35.1" customHeight="1">
      <c r="A76" s="17" t="s">
        <v>2287</v>
      </c>
      <c r="B76" s="31" t="s">
        <v>2096</v>
      </c>
      <c r="C76" s="31" t="s">
        <v>1981</v>
      </c>
      <c r="D76" s="43">
        <v>8000</v>
      </c>
      <c r="E76" s="13">
        <v>41662</v>
      </c>
      <c r="F76" s="13">
        <v>44275</v>
      </c>
      <c r="G76" s="14">
        <v>28536</v>
      </c>
      <c r="H76" s="22">
        <f t="shared" si="16"/>
        <v>44802.474999999999</v>
      </c>
      <c r="I76" s="23">
        <f t="shared" si="14"/>
        <v>5411.4000000000015</v>
      </c>
      <c r="J76" s="17" t="str">
        <f t="shared" si="15"/>
        <v>NOT DUE</v>
      </c>
      <c r="K76" s="31"/>
      <c r="L76" s="268"/>
    </row>
    <row r="77" spans="1:12" ht="35.1" customHeight="1">
      <c r="A77" s="17" t="s">
        <v>2288</v>
      </c>
      <c r="B77" s="31" t="s">
        <v>2105</v>
      </c>
      <c r="C77" s="31" t="s">
        <v>37</v>
      </c>
      <c r="D77" s="43">
        <v>16000</v>
      </c>
      <c r="E77" s="13">
        <v>41662</v>
      </c>
      <c r="F77" s="13">
        <v>44275</v>
      </c>
      <c r="G77" s="14">
        <v>28536</v>
      </c>
      <c r="H77" s="22">
        <f t="shared" ref="H77:H82" si="17">IF(I77&lt;=16000,$F$5+(I77/24),"error")</f>
        <v>45135.808333333334</v>
      </c>
      <c r="I77" s="23">
        <f t="shared" si="14"/>
        <v>13411.400000000001</v>
      </c>
      <c r="J77" s="17" t="str">
        <f t="shared" si="15"/>
        <v>NOT DUE</v>
      </c>
      <c r="K77" s="31"/>
      <c r="L77" s="268"/>
    </row>
    <row r="78" spans="1:12" ht="35.1" customHeight="1">
      <c r="A78" s="17" t="s">
        <v>2289</v>
      </c>
      <c r="B78" s="31" t="s">
        <v>2106</v>
      </c>
      <c r="C78" s="31" t="s">
        <v>37</v>
      </c>
      <c r="D78" s="43">
        <v>16000</v>
      </c>
      <c r="E78" s="13">
        <v>41662</v>
      </c>
      <c r="F78" s="13">
        <v>44275</v>
      </c>
      <c r="G78" s="14">
        <v>28536</v>
      </c>
      <c r="H78" s="22">
        <f t="shared" si="17"/>
        <v>45135.808333333334</v>
      </c>
      <c r="I78" s="23">
        <f t="shared" si="14"/>
        <v>13411.400000000001</v>
      </c>
      <c r="J78" s="17" t="str">
        <f t="shared" si="15"/>
        <v>NOT DUE</v>
      </c>
      <c r="K78" s="31"/>
      <c r="L78" s="274"/>
    </row>
    <row r="79" spans="1:12" ht="35.1" customHeight="1">
      <c r="A79" s="17" t="s">
        <v>2290</v>
      </c>
      <c r="B79" s="31" t="s">
        <v>2107</v>
      </c>
      <c r="C79" s="31" t="s">
        <v>37</v>
      </c>
      <c r="D79" s="43">
        <v>16000</v>
      </c>
      <c r="E79" s="13">
        <v>41662</v>
      </c>
      <c r="F79" s="13">
        <v>44275</v>
      </c>
      <c r="G79" s="14">
        <v>28536</v>
      </c>
      <c r="H79" s="22">
        <f t="shared" si="17"/>
        <v>45135.808333333334</v>
      </c>
      <c r="I79" s="23">
        <f t="shared" si="14"/>
        <v>13411.400000000001</v>
      </c>
      <c r="J79" s="17" t="str">
        <f t="shared" si="15"/>
        <v>NOT DUE</v>
      </c>
      <c r="K79" s="31"/>
      <c r="L79" s="274"/>
    </row>
    <row r="80" spans="1:12" ht="35.1" customHeight="1">
      <c r="A80" s="17" t="s">
        <v>2291</v>
      </c>
      <c r="B80" s="31" t="s">
        <v>2108</v>
      </c>
      <c r="C80" s="31" t="s">
        <v>37</v>
      </c>
      <c r="D80" s="43">
        <v>16000</v>
      </c>
      <c r="E80" s="13">
        <v>41662</v>
      </c>
      <c r="F80" s="13">
        <v>44275</v>
      </c>
      <c r="G80" s="14">
        <v>28536</v>
      </c>
      <c r="H80" s="22">
        <f t="shared" si="17"/>
        <v>45135.808333333334</v>
      </c>
      <c r="I80" s="23">
        <f t="shared" si="14"/>
        <v>13411.400000000001</v>
      </c>
      <c r="J80" s="17" t="str">
        <f t="shared" si="15"/>
        <v>NOT DUE</v>
      </c>
      <c r="K80" s="31"/>
      <c r="L80" s="274"/>
    </row>
    <row r="81" spans="1:12" ht="35.1" customHeight="1">
      <c r="A81" s="17" t="s">
        <v>2292</v>
      </c>
      <c r="B81" s="31" t="s">
        <v>2109</v>
      </c>
      <c r="C81" s="31" t="s">
        <v>37</v>
      </c>
      <c r="D81" s="43">
        <v>16000</v>
      </c>
      <c r="E81" s="13">
        <v>41662</v>
      </c>
      <c r="F81" s="13">
        <v>44275</v>
      </c>
      <c r="G81" s="14">
        <v>28536</v>
      </c>
      <c r="H81" s="22">
        <f t="shared" si="17"/>
        <v>45135.808333333334</v>
      </c>
      <c r="I81" s="23">
        <f t="shared" si="14"/>
        <v>13411.400000000001</v>
      </c>
      <c r="J81" s="17" t="str">
        <f t="shared" si="15"/>
        <v>NOT DUE</v>
      </c>
      <c r="K81" s="31"/>
      <c r="L81" s="274"/>
    </row>
    <row r="82" spans="1:12" ht="35.1" customHeight="1">
      <c r="A82" s="17" t="s">
        <v>2293</v>
      </c>
      <c r="B82" s="31" t="s">
        <v>2110</v>
      </c>
      <c r="C82" s="31" t="s">
        <v>37</v>
      </c>
      <c r="D82" s="43">
        <v>16000</v>
      </c>
      <c r="E82" s="13">
        <v>41662</v>
      </c>
      <c r="F82" s="13">
        <v>44275</v>
      </c>
      <c r="G82" s="14">
        <v>28536</v>
      </c>
      <c r="H82" s="22">
        <f t="shared" si="17"/>
        <v>45135.808333333334</v>
      </c>
      <c r="I82" s="23">
        <f t="shared" si="14"/>
        <v>13411.400000000001</v>
      </c>
      <c r="J82" s="17" t="str">
        <f t="shared" si="15"/>
        <v>NOT DUE</v>
      </c>
      <c r="K82" s="31"/>
      <c r="L82" s="274"/>
    </row>
    <row r="83" spans="1:12" ht="35.1" customHeight="1">
      <c r="A83" s="17" t="s">
        <v>2294</v>
      </c>
      <c r="B83" s="31" t="s">
        <v>2117</v>
      </c>
      <c r="C83" s="31" t="s">
        <v>2118</v>
      </c>
      <c r="D83" s="43">
        <v>8000</v>
      </c>
      <c r="E83" s="13">
        <v>41662</v>
      </c>
      <c r="F83" s="13">
        <v>44275</v>
      </c>
      <c r="G83" s="14">
        <v>28536</v>
      </c>
      <c r="H83" s="22">
        <f t="shared" ref="H83:H96" si="18">IF(I83&lt;=8000,$F$5+(I83/24),"error")</f>
        <v>44802.474999999999</v>
      </c>
      <c r="I83" s="23">
        <f t="shared" si="14"/>
        <v>5411.4000000000015</v>
      </c>
      <c r="J83" s="17" t="str">
        <f t="shared" si="15"/>
        <v>NOT DUE</v>
      </c>
      <c r="K83" s="31" t="s">
        <v>2151</v>
      </c>
      <c r="L83" s="275"/>
    </row>
    <row r="84" spans="1:12" ht="35.1" customHeight="1">
      <c r="A84" s="17" t="s">
        <v>2295</v>
      </c>
      <c r="B84" s="31" t="s">
        <v>2119</v>
      </c>
      <c r="C84" s="31" t="s">
        <v>1933</v>
      </c>
      <c r="D84" s="43">
        <v>8000</v>
      </c>
      <c r="E84" s="13">
        <v>41662</v>
      </c>
      <c r="F84" s="13">
        <v>44275</v>
      </c>
      <c r="G84" s="14">
        <v>28536</v>
      </c>
      <c r="H84" s="22">
        <f t="shared" si="18"/>
        <v>44802.474999999999</v>
      </c>
      <c r="I84" s="23">
        <f t="shared" si="14"/>
        <v>5411.4000000000015</v>
      </c>
      <c r="J84" s="17" t="str">
        <f t="shared" si="15"/>
        <v>NOT DUE</v>
      </c>
      <c r="K84" s="31" t="s">
        <v>2152</v>
      </c>
      <c r="L84" s="268"/>
    </row>
    <row r="85" spans="1:12" ht="35.1" customHeight="1">
      <c r="A85" s="17" t="s">
        <v>2296</v>
      </c>
      <c r="B85" s="31" t="s">
        <v>2120</v>
      </c>
      <c r="C85" s="31" t="s">
        <v>1981</v>
      </c>
      <c r="D85" s="43">
        <v>8000</v>
      </c>
      <c r="E85" s="13">
        <v>41662</v>
      </c>
      <c r="F85" s="13">
        <v>44275</v>
      </c>
      <c r="G85" s="14">
        <v>28536</v>
      </c>
      <c r="H85" s="22">
        <f t="shared" si="18"/>
        <v>44802.474999999999</v>
      </c>
      <c r="I85" s="23">
        <f t="shared" si="14"/>
        <v>5411.4000000000015</v>
      </c>
      <c r="J85" s="17" t="str">
        <f t="shared" si="15"/>
        <v>NOT DUE</v>
      </c>
      <c r="K85" s="31" t="s">
        <v>2152</v>
      </c>
      <c r="L85" s="268"/>
    </row>
    <row r="86" spans="1:12" ht="35.1" customHeight="1">
      <c r="A86" s="17" t="s">
        <v>2297</v>
      </c>
      <c r="B86" s="31" t="s">
        <v>2121</v>
      </c>
      <c r="C86" s="31" t="s">
        <v>1981</v>
      </c>
      <c r="D86" s="43">
        <v>8000</v>
      </c>
      <c r="E86" s="13">
        <v>41662</v>
      </c>
      <c r="F86" s="13">
        <v>44275</v>
      </c>
      <c r="G86" s="14">
        <v>28536</v>
      </c>
      <c r="H86" s="22">
        <f t="shared" si="18"/>
        <v>44802.474999999999</v>
      </c>
      <c r="I86" s="23">
        <f t="shared" si="14"/>
        <v>5411.4000000000015</v>
      </c>
      <c r="J86" s="17" t="str">
        <f t="shared" si="15"/>
        <v>NOT DUE</v>
      </c>
      <c r="K86" s="31" t="s">
        <v>2152</v>
      </c>
      <c r="L86" s="268"/>
    </row>
    <row r="87" spans="1:12" ht="35.1" customHeight="1">
      <c r="A87" s="17" t="s">
        <v>2298</v>
      </c>
      <c r="B87" s="31" t="s">
        <v>2122</v>
      </c>
      <c r="C87" s="31" t="s">
        <v>2123</v>
      </c>
      <c r="D87" s="43">
        <v>8000</v>
      </c>
      <c r="E87" s="13">
        <v>41662</v>
      </c>
      <c r="F87" s="13">
        <v>44275</v>
      </c>
      <c r="G87" s="14">
        <v>28536</v>
      </c>
      <c r="H87" s="22">
        <f t="shared" si="18"/>
        <v>44802.474999999999</v>
      </c>
      <c r="I87" s="23">
        <f t="shared" si="14"/>
        <v>5411.4000000000015</v>
      </c>
      <c r="J87" s="17" t="str">
        <f t="shared" si="15"/>
        <v>NOT DUE</v>
      </c>
      <c r="K87" s="31" t="s">
        <v>2152</v>
      </c>
      <c r="L87" s="275"/>
    </row>
    <row r="88" spans="1:12" ht="35.1" customHeight="1">
      <c r="A88" s="17" t="s">
        <v>2299</v>
      </c>
      <c r="B88" s="31" t="s">
        <v>2124</v>
      </c>
      <c r="C88" s="31" t="s">
        <v>2125</v>
      </c>
      <c r="D88" s="43">
        <v>8000</v>
      </c>
      <c r="E88" s="13">
        <v>41662</v>
      </c>
      <c r="F88" s="13">
        <v>44275</v>
      </c>
      <c r="G88" s="14">
        <v>28536</v>
      </c>
      <c r="H88" s="22">
        <f t="shared" si="18"/>
        <v>44802.474999999999</v>
      </c>
      <c r="I88" s="23">
        <f t="shared" si="14"/>
        <v>5411.4000000000015</v>
      </c>
      <c r="J88" s="17" t="str">
        <f t="shared" si="15"/>
        <v>NOT DUE</v>
      </c>
      <c r="K88" s="31" t="s">
        <v>2153</v>
      </c>
      <c r="L88" s="268"/>
    </row>
    <row r="89" spans="1:12" ht="35.1" customHeight="1">
      <c r="A89" s="17" t="s">
        <v>2300</v>
      </c>
      <c r="B89" s="31" t="s">
        <v>2126</v>
      </c>
      <c r="C89" s="31" t="s">
        <v>1981</v>
      </c>
      <c r="D89" s="43">
        <v>8000</v>
      </c>
      <c r="E89" s="13">
        <v>41662</v>
      </c>
      <c r="F89" s="13">
        <v>44275</v>
      </c>
      <c r="G89" s="14">
        <v>28536</v>
      </c>
      <c r="H89" s="22">
        <f t="shared" si="18"/>
        <v>44802.474999999999</v>
      </c>
      <c r="I89" s="23">
        <f t="shared" si="14"/>
        <v>5411.4000000000015</v>
      </c>
      <c r="J89" s="17" t="str">
        <f t="shared" si="15"/>
        <v>NOT DUE</v>
      </c>
      <c r="K89" s="31" t="s">
        <v>2154</v>
      </c>
      <c r="L89" s="268"/>
    </row>
    <row r="90" spans="1:12" ht="35.1" customHeight="1">
      <c r="A90" s="17" t="s">
        <v>2301</v>
      </c>
      <c r="B90" s="31" t="s">
        <v>2127</v>
      </c>
      <c r="C90" s="31" t="s">
        <v>1981</v>
      </c>
      <c r="D90" s="43">
        <v>8000</v>
      </c>
      <c r="E90" s="13">
        <v>41662</v>
      </c>
      <c r="F90" s="13">
        <v>44275</v>
      </c>
      <c r="G90" s="14">
        <v>28536</v>
      </c>
      <c r="H90" s="22">
        <f t="shared" si="18"/>
        <v>44802.474999999999</v>
      </c>
      <c r="I90" s="23">
        <f t="shared" si="14"/>
        <v>5411.4000000000015</v>
      </c>
      <c r="J90" s="17" t="str">
        <f t="shared" si="15"/>
        <v>NOT DUE</v>
      </c>
      <c r="K90" s="31" t="s">
        <v>2155</v>
      </c>
      <c r="L90" s="268"/>
    </row>
    <row r="91" spans="1:12" ht="35.1" customHeight="1">
      <c r="A91" s="17" t="s">
        <v>2302</v>
      </c>
      <c r="B91" s="31" t="s">
        <v>2128</v>
      </c>
      <c r="C91" s="31" t="s">
        <v>2129</v>
      </c>
      <c r="D91" s="43">
        <v>8000</v>
      </c>
      <c r="E91" s="13">
        <v>41662</v>
      </c>
      <c r="F91" s="13">
        <v>44275</v>
      </c>
      <c r="G91" s="14">
        <v>28536</v>
      </c>
      <c r="H91" s="22">
        <f t="shared" si="18"/>
        <v>44802.474999999999</v>
      </c>
      <c r="I91" s="23">
        <f t="shared" si="14"/>
        <v>5411.4000000000015</v>
      </c>
      <c r="J91" s="17" t="str">
        <f t="shared" si="15"/>
        <v>NOT DUE</v>
      </c>
      <c r="K91" s="31" t="s">
        <v>2156</v>
      </c>
      <c r="L91" s="275"/>
    </row>
    <row r="92" spans="1:12" ht="35.1" customHeight="1">
      <c r="A92" s="17" t="s">
        <v>2303</v>
      </c>
      <c r="B92" s="31" t="s">
        <v>2130</v>
      </c>
      <c r="C92" s="31" t="s">
        <v>2131</v>
      </c>
      <c r="D92" s="43">
        <v>8000</v>
      </c>
      <c r="E92" s="13">
        <v>41662</v>
      </c>
      <c r="F92" s="13">
        <v>44275</v>
      </c>
      <c r="G92" s="14">
        <v>28536</v>
      </c>
      <c r="H92" s="22">
        <f t="shared" si="18"/>
        <v>44802.474999999999</v>
      </c>
      <c r="I92" s="23">
        <f t="shared" si="14"/>
        <v>5411.4000000000015</v>
      </c>
      <c r="J92" s="17" t="str">
        <f t="shared" si="15"/>
        <v>NOT DUE</v>
      </c>
      <c r="K92" s="31"/>
      <c r="L92" s="268"/>
    </row>
    <row r="93" spans="1:12" ht="35.1" customHeight="1">
      <c r="A93" s="17" t="s">
        <v>2304</v>
      </c>
      <c r="B93" s="31" t="s">
        <v>2132</v>
      </c>
      <c r="C93" s="31" t="s">
        <v>1981</v>
      </c>
      <c r="D93" s="43">
        <v>8000</v>
      </c>
      <c r="E93" s="13">
        <v>41662</v>
      </c>
      <c r="F93" s="13">
        <v>44275</v>
      </c>
      <c r="G93" s="14">
        <v>28536</v>
      </c>
      <c r="H93" s="22">
        <f t="shared" si="18"/>
        <v>44802.474999999999</v>
      </c>
      <c r="I93" s="23">
        <f t="shared" si="14"/>
        <v>5411.4000000000015</v>
      </c>
      <c r="J93" s="17" t="str">
        <f t="shared" si="15"/>
        <v>NOT DUE</v>
      </c>
      <c r="K93" s="31"/>
      <c r="L93" s="268"/>
    </row>
    <row r="94" spans="1:12" ht="35.1" customHeight="1">
      <c r="A94" s="17" t="s">
        <v>2305</v>
      </c>
      <c r="B94" s="31" t="s">
        <v>2133</v>
      </c>
      <c r="C94" s="31" t="s">
        <v>1981</v>
      </c>
      <c r="D94" s="43">
        <v>8000</v>
      </c>
      <c r="E94" s="13">
        <v>41662</v>
      </c>
      <c r="F94" s="13">
        <v>44275</v>
      </c>
      <c r="G94" s="14">
        <v>28536</v>
      </c>
      <c r="H94" s="22">
        <f t="shared" si="18"/>
        <v>44802.474999999999</v>
      </c>
      <c r="I94" s="23">
        <f t="shared" si="14"/>
        <v>5411.4000000000015</v>
      </c>
      <c r="J94" s="17" t="str">
        <f t="shared" si="15"/>
        <v>NOT DUE</v>
      </c>
      <c r="K94" s="31"/>
      <c r="L94" s="268"/>
    </row>
    <row r="95" spans="1:12" ht="35.1" customHeight="1">
      <c r="A95" s="17" t="s">
        <v>2306</v>
      </c>
      <c r="B95" s="31" t="s">
        <v>2134</v>
      </c>
      <c r="C95" s="31" t="s">
        <v>2135</v>
      </c>
      <c r="D95" s="43">
        <v>8000</v>
      </c>
      <c r="E95" s="13">
        <v>41662</v>
      </c>
      <c r="F95" s="13">
        <v>44275</v>
      </c>
      <c r="G95" s="14">
        <v>28536</v>
      </c>
      <c r="H95" s="22">
        <f t="shared" si="18"/>
        <v>44802.474999999999</v>
      </c>
      <c r="I95" s="23">
        <f t="shared" si="14"/>
        <v>5411.4000000000015</v>
      </c>
      <c r="J95" s="17" t="str">
        <f t="shared" si="15"/>
        <v>NOT DUE</v>
      </c>
      <c r="K95" s="31"/>
      <c r="L95" s="275"/>
    </row>
    <row r="96" spans="1:12" ht="35.1" customHeight="1">
      <c r="A96" s="17" t="s">
        <v>2307</v>
      </c>
      <c r="B96" s="31" t="s">
        <v>2136</v>
      </c>
      <c r="C96" s="31" t="s">
        <v>37</v>
      </c>
      <c r="D96" s="43">
        <v>8000</v>
      </c>
      <c r="E96" s="13">
        <v>41662</v>
      </c>
      <c r="F96" s="13">
        <v>44275</v>
      </c>
      <c r="G96" s="14">
        <v>28536</v>
      </c>
      <c r="H96" s="22">
        <f t="shared" si="18"/>
        <v>44802.474999999999</v>
      </c>
      <c r="I96" s="23">
        <f t="shared" si="14"/>
        <v>5411.4000000000015</v>
      </c>
      <c r="J96" s="17" t="str">
        <f t="shared" si="15"/>
        <v>NOT DUE</v>
      </c>
      <c r="K96" s="31"/>
      <c r="L96" s="268"/>
    </row>
    <row r="97" spans="1:12" ht="35.1" customHeight="1">
      <c r="A97" s="17" t="s">
        <v>2308</v>
      </c>
      <c r="B97" s="31" t="s">
        <v>2157</v>
      </c>
      <c r="C97" s="31" t="s">
        <v>37</v>
      </c>
      <c r="D97" s="43">
        <v>16000</v>
      </c>
      <c r="E97" s="13">
        <v>41662</v>
      </c>
      <c r="F97" s="13">
        <v>44275</v>
      </c>
      <c r="G97" s="14">
        <v>28536</v>
      </c>
      <c r="H97" s="22">
        <f t="shared" ref="H97:H98" si="19">IF(I97&lt;=16000,$F$5+(I97/24),"error")</f>
        <v>45135.808333333334</v>
      </c>
      <c r="I97" s="23">
        <f t="shared" si="14"/>
        <v>13411.400000000001</v>
      </c>
      <c r="J97" s="17" t="str">
        <f t="shared" si="15"/>
        <v>NOT DUE</v>
      </c>
      <c r="K97" s="31"/>
      <c r="L97" s="268"/>
    </row>
    <row r="98" spans="1:12" ht="35.1" customHeight="1">
      <c r="A98" s="17" t="s">
        <v>2309</v>
      </c>
      <c r="B98" s="31" t="s">
        <v>2158</v>
      </c>
      <c r="C98" s="31" t="s">
        <v>37</v>
      </c>
      <c r="D98" s="43">
        <v>16000</v>
      </c>
      <c r="E98" s="13">
        <v>41662</v>
      </c>
      <c r="F98" s="13">
        <v>44275</v>
      </c>
      <c r="G98" s="14">
        <v>28536</v>
      </c>
      <c r="H98" s="22">
        <f t="shared" si="19"/>
        <v>45135.808333333334</v>
      </c>
      <c r="I98" s="23">
        <f t="shared" si="14"/>
        <v>13411.400000000001</v>
      </c>
      <c r="J98" s="17" t="str">
        <f t="shared" si="15"/>
        <v>NOT DUE</v>
      </c>
      <c r="K98" s="31"/>
      <c r="L98" s="268"/>
    </row>
    <row r="99" spans="1:12" ht="35.1" customHeight="1">
      <c r="A99" s="17" t="s">
        <v>2310</v>
      </c>
      <c r="B99" s="31" t="s">
        <v>2159</v>
      </c>
      <c r="C99" s="31" t="s">
        <v>37</v>
      </c>
      <c r="D99" s="43">
        <v>8000</v>
      </c>
      <c r="E99" s="13">
        <v>41662</v>
      </c>
      <c r="F99" s="13">
        <v>44275</v>
      </c>
      <c r="G99" s="14">
        <v>28536</v>
      </c>
      <c r="H99" s="22">
        <f>IF(I99&lt;=8000,$F$5+(I99/24),"error")</f>
        <v>44802.474999999999</v>
      </c>
      <c r="I99" s="23">
        <f t="shared" si="14"/>
        <v>5411.4000000000015</v>
      </c>
      <c r="J99" s="17" t="str">
        <f t="shared" si="15"/>
        <v>NOT DUE</v>
      </c>
      <c r="K99" s="31"/>
      <c r="L99" s="275"/>
    </row>
    <row r="100" spans="1:12" ht="35.1" customHeight="1">
      <c r="A100" s="17" t="s">
        <v>2311</v>
      </c>
      <c r="B100" s="31" t="s">
        <v>2160</v>
      </c>
      <c r="C100" s="31" t="s">
        <v>37</v>
      </c>
      <c r="D100" s="43">
        <v>16000</v>
      </c>
      <c r="E100" s="13">
        <v>41662</v>
      </c>
      <c r="F100" s="13">
        <v>44275</v>
      </c>
      <c r="G100" s="14">
        <v>28536</v>
      </c>
      <c r="H100" s="22">
        <f>IF(I100&lt;=16000,$F$5+(I100/24),"error")</f>
        <v>45135.808333333334</v>
      </c>
      <c r="I100" s="23">
        <f t="shared" si="14"/>
        <v>13411.400000000001</v>
      </c>
      <c r="J100" s="17" t="str">
        <f t="shared" si="15"/>
        <v>NOT DUE</v>
      </c>
      <c r="K100" s="31"/>
      <c r="L100" s="268"/>
    </row>
    <row r="101" spans="1:12" ht="35.1" customHeight="1">
      <c r="A101" s="17" t="s">
        <v>2312</v>
      </c>
      <c r="B101" s="31" t="s">
        <v>2165</v>
      </c>
      <c r="C101" s="31" t="s">
        <v>37</v>
      </c>
      <c r="D101" s="43">
        <v>8000</v>
      </c>
      <c r="E101" s="13">
        <v>41662</v>
      </c>
      <c r="F101" s="13">
        <v>44275</v>
      </c>
      <c r="G101" s="14">
        <v>28536</v>
      </c>
      <c r="H101" s="22">
        <f>IF(I101&lt;=8000,$F$5+(I101/24),"error")</f>
        <v>44802.474999999999</v>
      </c>
      <c r="I101" s="23">
        <f t="shared" si="14"/>
        <v>5411.4000000000015</v>
      </c>
      <c r="J101" s="17" t="str">
        <f t="shared" si="15"/>
        <v>NOT DUE</v>
      </c>
      <c r="K101" s="31"/>
      <c r="L101" s="268"/>
    </row>
    <row r="102" spans="1:12" ht="35.1" customHeight="1">
      <c r="A102" s="17" t="s">
        <v>2313</v>
      </c>
      <c r="B102" s="31" t="s">
        <v>2166</v>
      </c>
      <c r="C102" s="31" t="s">
        <v>2167</v>
      </c>
      <c r="D102" s="43">
        <v>4000</v>
      </c>
      <c r="E102" s="13">
        <v>41662</v>
      </c>
      <c r="F102" s="13">
        <v>44275</v>
      </c>
      <c r="G102" s="14">
        <v>28536</v>
      </c>
      <c r="H102" s="22">
        <f>IF(I102&lt;=4000,$F$5+(I102/24),"error")</f>
        <v>44635.808333333334</v>
      </c>
      <c r="I102" s="23">
        <f t="shared" si="14"/>
        <v>1411.4000000000015</v>
      </c>
      <c r="J102" s="17" t="str">
        <f t="shared" si="15"/>
        <v>NOT DUE</v>
      </c>
      <c r="K102" s="31" t="s">
        <v>2181</v>
      </c>
      <c r="L102" s="268"/>
    </row>
    <row r="103" spans="1:12" ht="35.1" customHeight="1">
      <c r="A103" s="17" t="s">
        <v>2314</v>
      </c>
      <c r="B103" s="31" t="s">
        <v>2166</v>
      </c>
      <c r="C103" s="31" t="s">
        <v>37</v>
      </c>
      <c r="D103" s="43">
        <v>8000</v>
      </c>
      <c r="E103" s="13">
        <v>41662</v>
      </c>
      <c r="F103" s="13">
        <v>44275</v>
      </c>
      <c r="G103" s="14">
        <v>28536</v>
      </c>
      <c r="H103" s="22">
        <f t="shared" ref="H103:H107" si="20">IF(I103&lt;=8000,$F$5+(I103/24),"error")</f>
        <v>44802.474999999999</v>
      </c>
      <c r="I103" s="23">
        <f t="shared" si="14"/>
        <v>5411.4000000000015</v>
      </c>
      <c r="J103" s="17" t="str">
        <f t="shared" si="15"/>
        <v>NOT DUE</v>
      </c>
      <c r="K103" s="31"/>
      <c r="L103" s="275"/>
    </row>
    <row r="104" spans="1:12" ht="35.1" customHeight="1">
      <c r="A104" s="17" t="s">
        <v>2315</v>
      </c>
      <c r="B104" s="31" t="s">
        <v>2168</v>
      </c>
      <c r="C104" s="31" t="s">
        <v>1981</v>
      </c>
      <c r="D104" s="43">
        <v>8000</v>
      </c>
      <c r="E104" s="13">
        <v>41662</v>
      </c>
      <c r="F104" s="13">
        <v>44275</v>
      </c>
      <c r="G104" s="14">
        <v>28536</v>
      </c>
      <c r="H104" s="22">
        <f t="shared" si="20"/>
        <v>44802.474999999999</v>
      </c>
      <c r="I104" s="23">
        <f t="shared" ref="I104:I121" si="21">D104-($F$4-G104)</f>
        <v>5411.4000000000015</v>
      </c>
      <c r="J104" s="17" t="str">
        <f t="shared" ref="J104:J121" si="22">IF(I104="","",IF(I104&lt;0,"OVERDUE","NOT DUE"))</f>
        <v>NOT DUE</v>
      </c>
      <c r="K104" s="31" t="s">
        <v>2182</v>
      </c>
      <c r="L104" s="268"/>
    </row>
    <row r="105" spans="1:12" ht="35.1" customHeight="1">
      <c r="A105" s="17" t="s">
        <v>2316</v>
      </c>
      <c r="B105" s="31" t="s">
        <v>2169</v>
      </c>
      <c r="C105" s="31" t="s">
        <v>2170</v>
      </c>
      <c r="D105" s="43">
        <v>8000</v>
      </c>
      <c r="E105" s="13">
        <v>41662</v>
      </c>
      <c r="F105" s="13">
        <v>44275</v>
      </c>
      <c r="G105" s="14">
        <v>28536</v>
      </c>
      <c r="H105" s="22">
        <f t="shared" si="20"/>
        <v>44802.474999999999</v>
      </c>
      <c r="I105" s="23">
        <f t="shared" si="21"/>
        <v>5411.4000000000015</v>
      </c>
      <c r="J105" s="17" t="str">
        <f t="shared" si="22"/>
        <v>NOT DUE</v>
      </c>
      <c r="K105" s="31" t="s">
        <v>2182</v>
      </c>
      <c r="L105" s="268"/>
    </row>
    <row r="106" spans="1:12" ht="35.1" customHeight="1">
      <c r="A106" s="17" t="s">
        <v>2317</v>
      </c>
      <c r="B106" s="31" t="s">
        <v>2171</v>
      </c>
      <c r="C106" s="31" t="s">
        <v>37</v>
      </c>
      <c r="D106" s="43">
        <v>8000</v>
      </c>
      <c r="E106" s="13">
        <v>41662</v>
      </c>
      <c r="F106" s="13">
        <v>44275</v>
      </c>
      <c r="G106" s="14">
        <v>28536</v>
      </c>
      <c r="H106" s="22">
        <f t="shared" si="20"/>
        <v>44802.474999999999</v>
      </c>
      <c r="I106" s="23">
        <f t="shared" si="21"/>
        <v>5411.4000000000015</v>
      </c>
      <c r="J106" s="17" t="str">
        <f t="shared" si="22"/>
        <v>NOT DUE</v>
      </c>
      <c r="K106" s="31"/>
      <c r="L106" s="268"/>
    </row>
    <row r="107" spans="1:12" ht="35.1" customHeight="1">
      <c r="A107" s="17" t="s">
        <v>2318</v>
      </c>
      <c r="B107" s="31" t="s">
        <v>2172</v>
      </c>
      <c r="C107" s="31" t="s">
        <v>2170</v>
      </c>
      <c r="D107" s="43">
        <v>8000</v>
      </c>
      <c r="E107" s="13">
        <v>41662</v>
      </c>
      <c r="F107" s="13">
        <v>44275</v>
      </c>
      <c r="G107" s="14">
        <v>28536</v>
      </c>
      <c r="H107" s="22">
        <f t="shared" si="20"/>
        <v>44802.474999999999</v>
      </c>
      <c r="I107" s="23">
        <f t="shared" si="21"/>
        <v>5411.4000000000015</v>
      </c>
      <c r="J107" s="17" t="str">
        <f t="shared" si="22"/>
        <v>NOT DUE</v>
      </c>
      <c r="K107" s="31" t="s">
        <v>2182</v>
      </c>
      <c r="L107" s="275"/>
    </row>
    <row r="108" spans="1:12" ht="35.1" customHeight="1">
      <c r="A108" s="17" t="s">
        <v>2319</v>
      </c>
      <c r="B108" s="31" t="s">
        <v>2172</v>
      </c>
      <c r="C108" s="31" t="s">
        <v>37</v>
      </c>
      <c r="D108" s="43">
        <v>16000</v>
      </c>
      <c r="E108" s="13">
        <v>41662</v>
      </c>
      <c r="F108" s="13">
        <v>44275</v>
      </c>
      <c r="G108" s="14">
        <v>28536</v>
      </c>
      <c r="H108" s="22">
        <f>IF(I108&lt;=16000,$F$5+(I108/24),"error")</f>
        <v>45135.808333333334</v>
      </c>
      <c r="I108" s="23">
        <f t="shared" si="21"/>
        <v>13411.400000000001</v>
      </c>
      <c r="J108" s="17" t="str">
        <f t="shared" si="22"/>
        <v>NOT DUE</v>
      </c>
      <c r="K108" s="31"/>
      <c r="L108" s="268"/>
    </row>
    <row r="109" spans="1:12" ht="35.1" customHeight="1">
      <c r="A109" s="17" t="s">
        <v>2320</v>
      </c>
      <c r="B109" s="31" t="s">
        <v>2184</v>
      </c>
      <c r="C109" s="31" t="s">
        <v>2185</v>
      </c>
      <c r="D109" s="43">
        <v>8000</v>
      </c>
      <c r="E109" s="13">
        <v>41662</v>
      </c>
      <c r="F109" s="13">
        <v>44275</v>
      </c>
      <c r="G109" s="14">
        <v>28536</v>
      </c>
      <c r="H109" s="22">
        <f t="shared" ref="H109:H117" si="23">IF(I109&lt;=8000,$F$5+(I109/24),"error")</f>
        <v>44802.474999999999</v>
      </c>
      <c r="I109" s="23">
        <f t="shared" si="21"/>
        <v>5411.4000000000015</v>
      </c>
      <c r="J109" s="17" t="str">
        <f t="shared" si="22"/>
        <v>NOT DUE</v>
      </c>
      <c r="K109" s="31" t="s">
        <v>2183</v>
      </c>
      <c r="L109" s="268"/>
    </row>
    <row r="110" spans="1:12" ht="35.1" customHeight="1">
      <c r="A110" s="17" t="s">
        <v>2321</v>
      </c>
      <c r="B110" s="31" t="s">
        <v>2186</v>
      </c>
      <c r="C110" s="31" t="s">
        <v>2187</v>
      </c>
      <c r="D110" s="43">
        <v>8000</v>
      </c>
      <c r="E110" s="13">
        <v>41662</v>
      </c>
      <c r="F110" s="13">
        <v>44275</v>
      </c>
      <c r="G110" s="14">
        <v>28536</v>
      </c>
      <c r="H110" s="22">
        <f t="shared" si="23"/>
        <v>44802.474999999999</v>
      </c>
      <c r="I110" s="23">
        <f t="shared" si="21"/>
        <v>5411.4000000000015</v>
      </c>
      <c r="J110" s="17" t="str">
        <f t="shared" si="22"/>
        <v>NOT DUE</v>
      </c>
      <c r="K110" s="31"/>
      <c r="L110" s="268"/>
    </row>
    <row r="111" spans="1:12" ht="35.1" customHeight="1">
      <c r="A111" s="17" t="s">
        <v>2322</v>
      </c>
      <c r="B111" s="31" t="s">
        <v>2188</v>
      </c>
      <c r="C111" s="31" t="s">
        <v>2189</v>
      </c>
      <c r="D111" s="43">
        <v>8000</v>
      </c>
      <c r="E111" s="13">
        <v>41662</v>
      </c>
      <c r="F111" s="13">
        <v>44275</v>
      </c>
      <c r="G111" s="14">
        <v>28536</v>
      </c>
      <c r="H111" s="22">
        <f t="shared" si="23"/>
        <v>44802.474999999999</v>
      </c>
      <c r="I111" s="23">
        <f t="shared" si="21"/>
        <v>5411.4000000000015</v>
      </c>
      <c r="J111" s="17" t="str">
        <f t="shared" si="22"/>
        <v>NOT DUE</v>
      </c>
      <c r="K111" s="31"/>
      <c r="L111" s="275"/>
    </row>
    <row r="112" spans="1:12" ht="35.1" customHeight="1">
      <c r="A112" s="17" t="s">
        <v>2323</v>
      </c>
      <c r="B112" s="31" t="s">
        <v>2190</v>
      </c>
      <c r="C112" s="31" t="s">
        <v>2131</v>
      </c>
      <c r="D112" s="43">
        <v>8000</v>
      </c>
      <c r="E112" s="13">
        <v>41662</v>
      </c>
      <c r="F112" s="13">
        <v>44275</v>
      </c>
      <c r="G112" s="14">
        <v>28536</v>
      </c>
      <c r="H112" s="22">
        <f t="shared" si="23"/>
        <v>44802.474999999999</v>
      </c>
      <c r="I112" s="23">
        <f t="shared" si="21"/>
        <v>5411.4000000000015</v>
      </c>
      <c r="J112" s="17" t="str">
        <f t="shared" si="22"/>
        <v>NOT DUE</v>
      </c>
      <c r="K112" s="31"/>
      <c r="L112" s="268"/>
    </row>
    <row r="113" spans="1:12" ht="35.1" customHeight="1">
      <c r="A113" s="17" t="s">
        <v>2324</v>
      </c>
      <c r="B113" s="31" t="s">
        <v>2191</v>
      </c>
      <c r="C113" s="31" t="s">
        <v>2192</v>
      </c>
      <c r="D113" s="43">
        <v>8000</v>
      </c>
      <c r="E113" s="13">
        <v>41662</v>
      </c>
      <c r="F113" s="13">
        <v>44275</v>
      </c>
      <c r="G113" s="14">
        <v>28536</v>
      </c>
      <c r="H113" s="22">
        <f t="shared" si="23"/>
        <v>44802.474999999999</v>
      </c>
      <c r="I113" s="23">
        <f t="shared" si="21"/>
        <v>5411.4000000000015</v>
      </c>
      <c r="J113" s="17" t="str">
        <f t="shared" si="22"/>
        <v>NOT DUE</v>
      </c>
      <c r="K113" s="31"/>
      <c r="L113" s="268"/>
    </row>
    <row r="114" spans="1:12" ht="35.1" customHeight="1">
      <c r="A114" s="17" t="s">
        <v>2325</v>
      </c>
      <c r="B114" s="31" t="s">
        <v>2193</v>
      </c>
      <c r="C114" s="31" t="s">
        <v>2194</v>
      </c>
      <c r="D114" s="43">
        <v>8000</v>
      </c>
      <c r="E114" s="13">
        <v>41662</v>
      </c>
      <c r="F114" s="13">
        <v>44275</v>
      </c>
      <c r="G114" s="14">
        <v>28536</v>
      </c>
      <c r="H114" s="22">
        <f t="shared" si="23"/>
        <v>44802.474999999999</v>
      </c>
      <c r="I114" s="23">
        <f t="shared" si="21"/>
        <v>5411.4000000000015</v>
      </c>
      <c r="J114" s="17" t="str">
        <f t="shared" si="22"/>
        <v>NOT DUE</v>
      </c>
      <c r="K114" s="31"/>
      <c r="L114" s="268"/>
    </row>
    <row r="115" spans="1:12" ht="35.1" customHeight="1">
      <c r="A115" s="17" t="s">
        <v>2326</v>
      </c>
      <c r="B115" s="31" t="s">
        <v>2195</v>
      </c>
      <c r="C115" s="31" t="s">
        <v>2131</v>
      </c>
      <c r="D115" s="43">
        <v>8000</v>
      </c>
      <c r="E115" s="13">
        <v>41662</v>
      </c>
      <c r="F115" s="13">
        <v>44275</v>
      </c>
      <c r="G115" s="14">
        <v>28536</v>
      </c>
      <c r="H115" s="22">
        <f t="shared" si="23"/>
        <v>44802.474999999999</v>
      </c>
      <c r="I115" s="23">
        <f t="shared" si="21"/>
        <v>5411.4000000000015</v>
      </c>
      <c r="J115" s="17" t="str">
        <f t="shared" si="22"/>
        <v>NOT DUE</v>
      </c>
      <c r="K115" s="31"/>
      <c r="L115" s="275"/>
    </row>
    <row r="116" spans="1:12" ht="35.1" customHeight="1">
      <c r="A116" s="17" t="s">
        <v>2327</v>
      </c>
      <c r="B116" s="31" t="s">
        <v>2196</v>
      </c>
      <c r="C116" s="31" t="s">
        <v>2197</v>
      </c>
      <c r="D116" s="43">
        <v>8000</v>
      </c>
      <c r="E116" s="13">
        <v>41662</v>
      </c>
      <c r="F116" s="13">
        <v>44275</v>
      </c>
      <c r="G116" s="14">
        <v>28536</v>
      </c>
      <c r="H116" s="22">
        <f t="shared" si="23"/>
        <v>44802.474999999999</v>
      </c>
      <c r="I116" s="23">
        <f t="shared" si="21"/>
        <v>5411.4000000000015</v>
      </c>
      <c r="J116" s="17" t="str">
        <f t="shared" si="22"/>
        <v>NOT DUE</v>
      </c>
      <c r="K116" s="31"/>
      <c r="L116" s="268"/>
    </row>
    <row r="117" spans="1:12" ht="35.1" customHeight="1">
      <c r="A117" s="17" t="s">
        <v>2328</v>
      </c>
      <c r="B117" s="31" t="s">
        <v>2198</v>
      </c>
      <c r="C117" s="31" t="s">
        <v>1930</v>
      </c>
      <c r="D117" s="43">
        <v>8000</v>
      </c>
      <c r="E117" s="13">
        <v>41662</v>
      </c>
      <c r="F117" s="13">
        <v>44275</v>
      </c>
      <c r="G117" s="14">
        <v>28536</v>
      </c>
      <c r="H117" s="22">
        <f t="shared" si="23"/>
        <v>44802.474999999999</v>
      </c>
      <c r="I117" s="23">
        <f t="shared" si="21"/>
        <v>5411.4000000000015</v>
      </c>
      <c r="J117" s="17" t="str">
        <f t="shared" si="22"/>
        <v>NOT DUE</v>
      </c>
      <c r="K117" s="31"/>
      <c r="L117" s="268"/>
    </row>
    <row r="118" spans="1:12" ht="35.1" customHeight="1">
      <c r="A118" s="17" t="s">
        <v>2329</v>
      </c>
      <c r="B118" s="31" t="s">
        <v>2199</v>
      </c>
      <c r="C118" s="31" t="s">
        <v>2200</v>
      </c>
      <c r="D118" s="43">
        <v>4000</v>
      </c>
      <c r="E118" s="13">
        <v>41662</v>
      </c>
      <c r="F118" s="13">
        <v>44275</v>
      </c>
      <c r="G118" s="14">
        <v>28536</v>
      </c>
      <c r="H118" s="22">
        <f>IF(I118&lt;=4000,$F$5+(I118/24),"error")</f>
        <v>44635.808333333334</v>
      </c>
      <c r="I118" s="23">
        <f t="shared" si="21"/>
        <v>1411.4000000000015</v>
      </c>
      <c r="J118" s="17" t="str">
        <f t="shared" si="22"/>
        <v>NOT DUE</v>
      </c>
      <c r="K118" s="31"/>
      <c r="L118" s="268"/>
    </row>
    <row r="119" spans="1:12" ht="35.1" customHeight="1">
      <c r="A119" s="17" t="s">
        <v>2330</v>
      </c>
      <c r="B119" s="31" t="s">
        <v>2201</v>
      </c>
      <c r="C119" s="31" t="s">
        <v>37</v>
      </c>
      <c r="D119" s="43">
        <v>24000</v>
      </c>
      <c r="E119" s="13">
        <v>41662</v>
      </c>
      <c r="F119" s="13">
        <v>44275</v>
      </c>
      <c r="G119" s="14">
        <v>28536</v>
      </c>
      <c r="H119" s="22">
        <f>IF(I119&lt;=24000,$F$5+(I119/24),"error")</f>
        <v>45469.14166666667</v>
      </c>
      <c r="I119" s="23">
        <f t="shared" si="21"/>
        <v>21411.4</v>
      </c>
      <c r="J119" s="17" t="str">
        <f t="shared" si="22"/>
        <v>NOT DUE</v>
      </c>
      <c r="K119" s="31" t="s">
        <v>2216</v>
      </c>
      <c r="L119" s="274"/>
    </row>
    <row r="120" spans="1:12" ht="38.25" customHeight="1">
      <c r="A120" s="17" t="s">
        <v>2331</v>
      </c>
      <c r="B120" s="31" t="s">
        <v>2202</v>
      </c>
      <c r="C120" s="31" t="s">
        <v>37</v>
      </c>
      <c r="D120" s="43">
        <v>4000</v>
      </c>
      <c r="E120" s="13">
        <v>41662</v>
      </c>
      <c r="F120" s="13">
        <v>44275</v>
      </c>
      <c r="G120" s="14">
        <v>28536</v>
      </c>
      <c r="H120" s="22">
        <f>IF(I120&lt;=4000,$F$5+(I120/24),"error")</f>
        <v>44635.808333333334</v>
      </c>
      <c r="I120" s="23">
        <f t="shared" si="21"/>
        <v>1411.4000000000015</v>
      </c>
      <c r="J120" s="17" t="str">
        <f t="shared" si="22"/>
        <v>NOT DUE</v>
      </c>
      <c r="K120" s="31" t="s">
        <v>2215</v>
      </c>
      <c r="L120" s="275"/>
    </row>
    <row r="121" spans="1:12" ht="35.1" customHeight="1">
      <c r="A121" s="17" t="s">
        <v>5181</v>
      </c>
      <c r="B121" s="31" t="s">
        <v>5134</v>
      </c>
      <c r="C121" s="31" t="s">
        <v>5135</v>
      </c>
      <c r="D121" s="43">
        <v>24</v>
      </c>
      <c r="E121" s="13">
        <v>41662</v>
      </c>
      <c r="F121" s="13">
        <f>'FO Purifier No.1'!F121</f>
        <v>44577</v>
      </c>
      <c r="G121" s="27">
        <f>F4</f>
        <v>31124.6</v>
      </c>
      <c r="H121" s="22">
        <f>IF(I121&lt;=24,F121+(D121/24),"error")</f>
        <v>44578</v>
      </c>
      <c r="I121" s="23">
        <f t="shared" si="21"/>
        <v>24</v>
      </c>
      <c r="J121" s="17" t="str">
        <f t="shared" si="22"/>
        <v>NOT DUE</v>
      </c>
      <c r="K121" s="263"/>
      <c r="L121" s="279" t="s">
        <v>5172</v>
      </c>
    </row>
    <row r="122" spans="1:12" ht="16.5" customHeight="1">
      <c r="A122"/>
      <c r="C122" s="224"/>
      <c r="D122"/>
      <c r="K122" s="266"/>
      <c r="L122" s="267"/>
    </row>
    <row r="123" spans="1:12" ht="16.5" customHeight="1">
      <c r="A123"/>
      <c r="C123" s="224"/>
      <c r="D123"/>
      <c r="K123" s="264"/>
      <c r="L123" s="265"/>
    </row>
    <row r="124" spans="1:12">
      <c r="A124"/>
      <c r="C124" s="224"/>
      <c r="D124"/>
    </row>
    <row r="125" spans="1:12">
      <c r="A125"/>
      <c r="B125" s="255" t="s">
        <v>5143</v>
      </c>
      <c r="C125"/>
      <c r="D125" s="255" t="s">
        <v>5144</v>
      </c>
      <c r="H125" s="255" t="s">
        <v>5145</v>
      </c>
    </row>
    <row r="126" spans="1:12">
      <c r="A126"/>
      <c r="C126"/>
      <c r="D126"/>
    </row>
    <row r="127" spans="1:12">
      <c r="A127"/>
      <c r="C127" s="374" t="s">
        <v>5303</v>
      </c>
      <c r="D127"/>
      <c r="E127" s="381" t="s">
        <v>5304</v>
      </c>
      <c r="F127" s="381"/>
      <c r="G127" s="381"/>
      <c r="I127" s="447" t="s">
        <v>5292</v>
      </c>
      <c r="J127" s="447"/>
      <c r="K127" s="447"/>
    </row>
    <row r="128" spans="1:12">
      <c r="A128"/>
      <c r="C128" s="254" t="s">
        <v>5146</v>
      </c>
      <c r="D128"/>
      <c r="E128" s="382" t="s">
        <v>5147</v>
      </c>
      <c r="F128" s="382"/>
      <c r="G128" s="382"/>
      <c r="I128" s="382" t="s">
        <v>5148</v>
      </c>
      <c r="J128" s="382"/>
      <c r="K128" s="382"/>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12"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3" t="s">
        <v>5</v>
      </c>
      <c r="B1" s="383"/>
      <c r="C1" s="35" t="str">
        <f>'[3]Main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4"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4" ht="19.5" customHeight="1">
      <c r="A3" s="383" t="s">
        <v>10</v>
      </c>
      <c r="B3" s="383"/>
      <c r="C3" s="37" t="s">
        <v>2332</v>
      </c>
      <c r="D3" s="385" t="s">
        <v>12</v>
      </c>
      <c r="E3" s="385"/>
      <c r="F3" s="5" t="s">
        <v>4290</v>
      </c>
    </row>
    <row r="4" spans="1:14" ht="18" customHeight="1">
      <c r="A4" s="383" t="s">
        <v>77</v>
      </c>
      <c r="B4" s="383"/>
      <c r="C4" s="37" t="s">
        <v>3060</v>
      </c>
      <c r="D4" s="385" t="s">
        <v>15</v>
      </c>
      <c r="E4" s="385"/>
      <c r="F4" s="322">
        <f>'Running Hours'!B19</f>
        <v>66124.2</v>
      </c>
    </row>
    <row r="5" spans="1:14" ht="18" customHeight="1">
      <c r="A5" s="383" t="s">
        <v>78</v>
      </c>
      <c r="B5" s="383"/>
      <c r="C5" s="38" t="s">
        <v>1903</v>
      </c>
      <c r="D5" s="46"/>
      <c r="E5" s="282" t="s">
        <v>2946</v>
      </c>
      <c r="F5" s="13">
        <f>'Running Hours'!D3</f>
        <v>44577</v>
      </c>
      <c r="G5" s="261"/>
      <c r="H5" s="261"/>
      <c r="I5" s="261"/>
      <c r="J5" s="261"/>
      <c r="K5" s="261"/>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44649.412499999999</v>
      </c>
      <c r="I8" s="23">
        <f t="shared" ref="I8:I41" si="0">D8-($F$4-G8)</f>
        <v>1737.9000000000087</v>
      </c>
      <c r="J8" s="17" t="str">
        <f t="shared" ref="J8:J39" si="1">IF(I8="","",IF(I8&lt;0,"OVERDUE","NOT DUE"))</f>
        <v>NOT DUE</v>
      </c>
      <c r="K8" s="31" t="s">
        <v>1965</v>
      </c>
      <c r="L8" s="20" t="s">
        <v>5295</v>
      </c>
    </row>
    <row r="9" spans="1:14" ht="25.5">
      <c r="A9" s="17" t="s">
        <v>4292</v>
      </c>
      <c r="B9" s="31" t="s">
        <v>1907</v>
      </c>
      <c r="C9" s="31" t="s">
        <v>1908</v>
      </c>
      <c r="D9" s="43">
        <v>2000</v>
      </c>
      <c r="E9" s="13">
        <v>41662</v>
      </c>
      <c r="F9" s="13">
        <v>44565</v>
      </c>
      <c r="G9" s="27">
        <v>65862.100000000006</v>
      </c>
      <c r="H9" s="22">
        <f t="shared" ref="H9:H36" si="2">IF(I9&lt;=2000,$F$5+(I9/24),"error")</f>
        <v>44649.412499999999</v>
      </c>
      <c r="I9" s="23">
        <f t="shared" si="0"/>
        <v>1737.9000000000087</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44649.412499999999</v>
      </c>
      <c r="I10" s="23">
        <f t="shared" si="0"/>
        <v>1737.9000000000087</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44649.412499999999</v>
      </c>
      <c r="I11" s="23">
        <f t="shared" si="0"/>
        <v>1737.9000000000087</v>
      </c>
      <c r="J11" s="17" t="str">
        <f t="shared" si="1"/>
        <v>NOT DUE</v>
      </c>
      <c r="K11" s="31" t="s">
        <v>1966</v>
      </c>
      <c r="L11" s="20"/>
      <c r="N11" s="280"/>
    </row>
    <row r="12" spans="1:14" ht="15" customHeight="1">
      <c r="A12" s="17" t="s">
        <v>4295</v>
      </c>
      <c r="B12" s="31" t="s">
        <v>1913</v>
      </c>
      <c r="C12" s="31" t="s">
        <v>1914</v>
      </c>
      <c r="D12" s="43">
        <v>2000</v>
      </c>
      <c r="E12" s="13">
        <v>41662</v>
      </c>
      <c r="F12" s="13">
        <v>44565</v>
      </c>
      <c r="G12" s="27">
        <v>65862.100000000006</v>
      </c>
      <c r="H12" s="22">
        <f t="shared" si="2"/>
        <v>44649.412499999999</v>
      </c>
      <c r="I12" s="23">
        <f t="shared" si="0"/>
        <v>1737.9000000000087</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44649.412499999999</v>
      </c>
      <c r="I13" s="23">
        <f t="shared" si="0"/>
        <v>1737.9000000000087</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44649.412499999999</v>
      </c>
      <c r="I14" s="23">
        <f t="shared" si="0"/>
        <v>1737.9000000000087</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44649.412499999999</v>
      </c>
      <c r="I15" s="23">
        <f t="shared" si="0"/>
        <v>1737.9000000000087</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44649.412499999999</v>
      </c>
      <c r="I16" s="23">
        <f t="shared" si="0"/>
        <v>1737.9000000000087</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44649.412499999999</v>
      </c>
      <c r="I17" s="23">
        <f t="shared" si="0"/>
        <v>1737.9000000000087</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44649.412499999999</v>
      </c>
      <c r="I18" s="23">
        <f t="shared" si="0"/>
        <v>1737.9000000000087</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44649.412499999999</v>
      </c>
      <c r="I19" s="23">
        <f t="shared" si="0"/>
        <v>1737.9000000000087</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44649.412499999999</v>
      </c>
      <c r="I20" s="23">
        <f t="shared" si="0"/>
        <v>1737.9000000000087</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44649.412499999999</v>
      </c>
      <c r="I21" s="23">
        <f t="shared" si="0"/>
        <v>1737.9000000000087</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44649.412499999999</v>
      </c>
      <c r="I22" s="23">
        <f t="shared" si="0"/>
        <v>1737.9000000000087</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44649.412499999999</v>
      </c>
      <c r="I23" s="23">
        <f t="shared" si="0"/>
        <v>1737.9000000000087</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44649.412499999999</v>
      </c>
      <c r="I24" s="23">
        <f t="shared" si="0"/>
        <v>1737.9000000000087</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44649.412499999999</v>
      </c>
      <c r="I25" s="23">
        <f t="shared" si="0"/>
        <v>1737.9000000000087</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44649.412499999999</v>
      </c>
      <c r="I26" s="23">
        <f t="shared" si="0"/>
        <v>1737.9000000000087</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44649.412499999999</v>
      </c>
      <c r="I27" s="23">
        <f t="shared" si="0"/>
        <v>1737.9000000000087</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44649.412499999999</v>
      </c>
      <c r="I28" s="23">
        <f t="shared" si="0"/>
        <v>1737.9000000000087</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44649.412499999999</v>
      </c>
      <c r="I29" s="23">
        <f t="shared" si="0"/>
        <v>1737.9000000000087</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44649.412499999999</v>
      </c>
      <c r="I30" s="23">
        <f t="shared" si="0"/>
        <v>1737.9000000000087</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44649.412499999999</v>
      </c>
      <c r="I31" s="23">
        <f t="shared" si="0"/>
        <v>1737.9000000000087</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44649.412499999999</v>
      </c>
      <c r="I32" s="23">
        <f t="shared" si="0"/>
        <v>1737.9000000000087</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44649.412499999999</v>
      </c>
      <c r="I33" s="23">
        <f t="shared" si="0"/>
        <v>1737.9000000000087</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44649.412499999999</v>
      </c>
      <c r="I34" s="23">
        <f t="shared" si="0"/>
        <v>1737.9000000000087</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44649.412499999999</v>
      </c>
      <c r="I35" s="23">
        <f t="shared" si="0"/>
        <v>1737.9000000000087</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44649.412499999999</v>
      </c>
      <c r="I36" s="23">
        <f t="shared" si="0"/>
        <v>1737.9000000000087</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44732.745833333334</v>
      </c>
      <c r="I37" s="23">
        <f t="shared" si="0"/>
        <v>3737.9000000000087</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44649.412499999999</v>
      </c>
      <c r="I38" s="23">
        <f t="shared" si="0"/>
        <v>1737.9000000000087</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44732.745833333334</v>
      </c>
      <c r="I39" s="23">
        <f t="shared" si="0"/>
        <v>3737.9000000000087</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44732.745833333334</v>
      </c>
      <c r="I40" s="23">
        <f t="shared" si="0"/>
        <v>3737.9000000000087</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44732.745833333334</v>
      </c>
      <c r="I41" s="23">
        <f t="shared" si="0"/>
        <v>3737.9000000000087</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44649.412499999999</v>
      </c>
      <c r="I42" s="23">
        <f t="shared" ref="I42:I73" si="6">D42-($F$4-G42)</f>
        <v>1737.9000000000087</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44649.412499999999</v>
      </c>
      <c r="I43" s="23">
        <f t="shared" si="6"/>
        <v>1737.9000000000087</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44732.745833333334</v>
      </c>
      <c r="I44" s="23">
        <f t="shared" si="6"/>
        <v>3737.9000000000087</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44732.745833333334</v>
      </c>
      <c r="I45" s="23">
        <f t="shared" si="6"/>
        <v>3737.9000000000087</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44649.412499999999</v>
      </c>
      <c r="I46" s="23">
        <f t="shared" si="6"/>
        <v>1737.9000000000087</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44899.412499999999</v>
      </c>
      <c r="I47" s="23">
        <f t="shared" si="6"/>
        <v>7737.9000000000087</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44732.745833333334</v>
      </c>
      <c r="I48" s="23">
        <f t="shared" si="6"/>
        <v>3737.9000000000087</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44899.412499999999</v>
      </c>
      <c r="I49" s="23">
        <f t="shared" si="6"/>
        <v>7737.9000000000087</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44899.412499999999</v>
      </c>
      <c r="I50" s="23">
        <f t="shared" si="6"/>
        <v>7737.9000000000087</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44652.741666666669</v>
      </c>
      <c r="I51" s="23">
        <f t="shared" si="6"/>
        <v>1817.8000000000029</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44652.741666666669</v>
      </c>
      <c r="I52" s="23">
        <f t="shared" si="6"/>
        <v>1817.8000000000029</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44597.7</v>
      </c>
      <c r="I53" s="23">
        <f t="shared" si="6"/>
        <v>496.80000000000291</v>
      </c>
      <c r="J53" s="17" t="str">
        <f t="shared" si="4"/>
        <v>NOT DUE</v>
      </c>
      <c r="K53" s="31"/>
      <c r="L53" s="20"/>
    </row>
    <row r="54" spans="1:12" ht="25.5">
      <c r="A54" s="17" t="s">
        <v>4337</v>
      </c>
      <c r="B54" s="31" t="s">
        <v>1985</v>
      </c>
      <c r="C54" s="31" t="s">
        <v>37</v>
      </c>
      <c r="D54" s="43">
        <v>16000</v>
      </c>
      <c r="E54" s="13">
        <v>41662</v>
      </c>
      <c r="F54" s="13">
        <v>43894</v>
      </c>
      <c r="G54" s="27">
        <v>50621</v>
      </c>
      <c r="H54" s="22">
        <f>IF(I54&lt;=16000,$F$5+(I54/24),"error")</f>
        <v>44597.7</v>
      </c>
      <c r="I54" s="23">
        <f t="shared" si="6"/>
        <v>496.80000000000291</v>
      </c>
      <c r="J54" s="17" t="str">
        <f t="shared" si="4"/>
        <v>NOT DUE</v>
      </c>
      <c r="K54" s="31"/>
      <c r="L54" s="20"/>
    </row>
    <row r="55" spans="1:12">
      <c r="A55" s="17" t="s">
        <v>4338</v>
      </c>
      <c r="B55" s="31" t="s">
        <v>2040</v>
      </c>
      <c r="C55" s="31" t="s">
        <v>2041</v>
      </c>
      <c r="D55" s="43">
        <v>8000</v>
      </c>
      <c r="E55" s="13">
        <v>41662</v>
      </c>
      <c r="F55" s="13">
        <v>44313</v>
      </c>
      <c r="G55" s="27">
        <v>59942</v>
      </c>
      <c r="H55" s="22">
        <f t="shared" ref="H55:H62" si="9">IF(I55&lt;=8000,$F$5+(I55/24),"error")</f>
        <v>44652.741666666669</v>
      </c>
      <c r="I55" s="23">
        <f t="shared" si="6"/>
        <v>1817.8000000000029</v>
      </c>
      <c r="J55" s="17" t="str">
        <f t="shared" si="4"/>
        <v>NOT DUE</v>
      </c>
      <c r="K55" s="31"/>
      <c r="L55" s="20"/>
    </row>
    <row r="56" spans="1:12" ht="25.5">
      <c r="A56" s="17" t="s">
        <v>4339</v>
      </c>
      <c r="B56" s="31" t="s">
        <v>2042</v>
      </c>
      <c r="C56" s="31" t="s">
        <v>2043</v>
      </c>
      <c r="D56" s="43">
        <v>8000</v>
      </c>
      <c r="E56" s="13">
        <v>41662</v>
      </c>
      <c r="F56" s="13">
        <v>44313</v>
      </c>
      <c r="G56" s="27">
        <v>59942</v>
      </c>
      <c r="H56" s="22">
        <f t="shared" si="9"/>
        <v>44652.741666666669</v>
      </c>
      <c r="I56" s="23">
        <f t="shared" si="6"/>
        <v>1817.8000000000029</v>
      </c>
      <c r="J56" s="17" t="str">
        <f t="shared" si="4"/>
        <v>NOT DUE</v>
      </c>
      <c r="K56" s="31"/>
      <c r="L56" s="20"/>
    </row>
    <row r="57" spans="1:12">
      <c r="A57" s="17" t="s">
        <v>4340</v>
      </c>
      <c r="B57" s="31" t="s">
        <v>2044</v>
      </c>
      <c r="C57" s="31" t="s">
        <v>2045</v>
      </c>
      <c r="D57" s="43">
        <v>8000</v>
      </c>
      <c r="E57" s="13">
        <v>41662</v>
      </c>
      <c r="F57" s="13">
        <v>44313</v>
      </c>
      <c r="G57" s="27">
        <v>59942</v>
      </c>
      <c r="H57" s="22">
        <f t="shared" si="9"/>
        <v>44652.741666666669</v>
      </c>
      <c r="I57" s="23">
        <f t="shared" si="6"/>
        <v>1817.8000000000029</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44652.741666666669</v>
      </c>
      <c r="I58" s="23">
        <f t="shared" si="6"/>
        <v>1817.8000000000029</v>
      </c>
      <c r="J58" s="17" t="str">
        <f t="shared" si="4"/>
        <v>NOT DUE</v>
      </c>
      <c r="K58" s="31"/>
      <c r="L58" s="20"/>
    </row>
    <row r="59" spans="1:12" ht="25.5">
      <c r="A59" s="17" t="s">
        <v>4342</v>
      </c>
      <c r="B59" s="31" t="s">
        <v>2048</v>
      </c>
      <c r="C59" s="31" t="s">
        <v>2049</v>
      </c>
      <c r="D59" s="43">
        <v>8000</v>
      </c>
      <c r="E59" s="13">
        <v>41662</v>
      </c>
      <c r="F59" s="13">
        <v>44313</v>
      </c>
      <c r="G59" s="27">
        <v>59942</v>
      </c>
      <c r="H59" s="22">
        <f t="shared" si="9"/>
        <v>44652.741666666669</v>
      </c>
      <c r="I59" s="23">
        <f t="shared" si="6"/>
        <v>1817.8000000000029</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44652.741666666669</v>
      </c>
      <c r="I60" s="23">
        <f t="shared" si="6"/>
        <v>1817.8000000000029</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44652.741666666669</v>
      </c>
      <c r="I61" s="23">
        <f t="shared" si="6"/>
        <v>1817.8000000000029</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44652.741666666669</v>
      </c>
      <c r="I62" s="23">
        <f t="shared" si="6"/>
        <v>1817.8000000000029</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44649.412499999999</v>
      </c>
      <c r="I63" s="23">
        <f t="shared" si="6"/>
        <v>1737.9000000000087</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44649.412499999999</v>
      </c>
      <c r="I64" s="23">
        <f t="shared" si="6"/>
        <v>1737.9000000000087</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44649.412499999999</v>
      </c>
      <c r="I65" s="23">
        <f t="shared" si="6"/>
        <v>1737.9000000000087</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44732.745833333334</v>
      </c>
      <c r="I66" s="23">
        <f t="shared" si="6"/>
        <v>3737.9000000000087</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44652.741666666669</v>
      </c>
      <c r="I67" s="23">
        <f t="shared" si="6"/>
        <v>1817.8000000000029</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44652.741666666669</v>
      </c>
      <c r="I68" s="23">
        <f t="shared" si="6"/>
        <v>1817.8000000000029</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44652.741666666669</v>
      </c>
      <c r="I69" s="23">
        <f t="shared" si="6"/>
        <v>1817.8000000000029</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44986.074999999997</v>
      </c>
      <c r="I70" s="23">
        <f t="shared" si="6"/>
        <v>9817.8000000000029</v>
      </c>
      <c r="J70" s="17" t="str">
        <f t="shared" si="4"/>
        <v>NOT DUE</v>
      </c>
      <c r="K70" s="31"/>
      <c r="L70" s="20"/>
    </row>
    <row r="71" spans="1:12" ht="38.25">
      <c r="A71" s="17" t="s">
        <v>4354</v>
      </c>
      <c r="B71" s="31" t="s">
        <v>2082</v>
      </c>
      <c r="C71" s="31" t="s">
        <v>37</v>
      </c>
      <c r="D71" s="43">
        <v>16000</v>
      </c>
      <c r="E71" s="13">
        <v>41662</v>
      </c>
      <c r="F71" s="13">
        <v>44313</v>
      </c>
      <c r="G71" s="27">
        <v>59942</v>
      </c>
      <c r="H71" s="22">
        <f t="shared" si="12"/>
        <v>44986.074999999997</v>
      </c>
      <c r="I71" s="23">
        <f t="shared" si="6"/>
        <v>9817.8000000000029</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44732.745833333334</v>
      </c>
      <c r="I72" s="23">
        <f t="shared" si="6"/>
        <v>3737.9000000000087</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44732.745833333334</v>
      </c>
      <c r="I73" s="23">
        <f t="shared" si="6"/>
        <v>3737.9000000000087</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44652.741666666669</v>
      </c>
      <c r="I74" s="23">
        <f t="shared" ref="I74:I103" si="16">D74-($F$4-G74)</f>
        <v>1817.8000000000029</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44652.741666666669</v>
      </c>
      <c r="I75" s="23">
        <f t="shared" si="16"/>
        <v>1817.8000000000029</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44652.741666666669</v>
      </c>
      <c r="I76" s="23">
        <f t="shared" si="16"/>
        <v>1817.8000000000029</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44986.074999999997</v>
      </c>
      <c r="I77" s="23">
        <f t="shared" si="16"/>
        <v>9817.8000000000029</v>
      </c>
      <c r="J77" s="17" t="str">
        <f t="shared" si="14"/>
        <v>NOT DUE</v>
      </c>
      <c r="K77" s="31"/>
      <c r="L77" s="20"/>
    </row>
    <row r="78" spans="1:12" ht="38.25">
      <c r="A78" s="17" t="s">
        <v>4361</v>
      </c>
      <c r="B78" s="31" t="s">
        <v>2106</v>
      </c>
      <c r="C78" s="31" t="s">
        <v>37</v>
      </c>
      <c r="D78" s="43">
        <v>16000</v>
      </c>
      <c r="E78" s="13">
        <v>41662</v>
      </c>
      <c r="F78" s="13">
        <v>44313</v>
      </c>
      <c r="G78" s="27">
        <v>59942</v>
      </c>
      <c r="H78" s="22">
        <f t="shared" si="17"/>
        <v>44986.074999999997</v>
      </c>
      <c r="I78" s="23">
        <f t="shared" si="16"/>
        <v>9817.8000000000029</v>
      </c>
      <c r="J78" s="17" t="str">
        <f t="shared" si="14"/>
        <v>NOT DUE</v>
      </c>
      <c r="K78" s="31"/>
      <c r="L78" s="20"/>
    </row>
    <row r="79" spans="1:12" ht="25.5">
      <c r="A79" s="17" t="s">
        <v>4362</v>
      </c>
      <c r="B79" s="31" t="s">
        <v>2107</v>
      </c>
      <c r="C79" s="31" t="s">
        <v>37</v>
      </c>
      <c r="D79" s="43">
        <v>16000</v>
      </c>
      <c r="E79" s="13">
        <v>41662</v>
      </c>
      <c r="F79" s="13">
        <v>44313</v>
      </c>
      <c r="G79" s="27">
        <v>59942</v>
      </c>
      <c r="H79" s="22">
        <f t="shared" si="17"/>
        <v>44986.074999999997</v>
      </c>
      <c r="I79" s="23">
        <f t="shared" si="16"/>
        <v>9817.8000000000029</v>
      </c>
      <c r="J79" s="17" t="str">
        <f t="shared" si="14"/>
        <v>NOT DUE</v>
      </c>
      <c r="K79" s="31"/>
      <c r="L79" s="20"/>
    </row>
    <row r="80" spans="1:12" ht="25.5">
      <c r="A80" s="17" t="s">
        <v>4363</v>
      </c>
      <c r="B80" s="31" t="s">
        <v>2108</v>
      </c>
      <c r="C80" s="31" t="s">
        <v>37</v>
      </c>
      <c r="D80" s="43">
        <v>16000</v>
      </c>
      <c r="E80" s="13">
        <v>41662</v>
      </c>
      <c r="F80" s="13">
        <v>44313</v>
      </c>
      <c r="G80" s="27">
        <v>59942</v>
      </c>
      <c r="H80" s="22">
        <f t="shared" si="17"/>
        <v>44986.074999999997</v>
      </c>
      <c r="I80" s="23">
        <f t="shared" si="16"/>
        <v>9817.8000000000029</v>
      </c>
      <c r="J80" s="17" t="str">
        <f t="shared" si="14"/>
        <v>NOT DUE</v>
      </c>
      <c r="K80" s="31"/>
      <c r="L80" s="20"/>
    </row>
    <row r="81" spans="1:12" ht="38.25">
      <c r="A81" s="17" t="s">
        <v>4364</v>
      </c>
      <c r="B81" s="31" t="s">
        <v>2109</v>
      </c>
      <c r="C81" s="31" t="s">
        <v>37</v>
      </c>
      <c r="D81" s="43">
        <v>16000</v>
      </c>
      <c r="E81" s="13">
        <v>41662</v>
      </c>
      <c r="F81" s="13">
        <v>44313</v>
      </c>
      <c r="G81" s="27">
        <v>59942</v>
      </c>
      <c r="H81" s="22">
        <f t="shared" si="17"/>
        <v>44986.074999999997</v>
      </c>
      <c r="I81" s="23">
        <f t="shared" si="16"/>
        <v>9817.8000000000029</v>
      </c>
      <c r="J81" s="17" t="str">
        <f t="shared" si="14"/>
        <v>NOT DUE</v>
      </c>
      <c r="K81" s="31"/>
      <c r="L81" s="20"/>
    </row>
    <row r="82" spans="1:12" ht="25.5">
      <c r="A82" s="17" t="s">
        <v>4365</v>
      </c>
      <c r="B82" s="31" t="s">
        <v>2110</v>
      </c>
      <c r="C82" s="31" t="s">
        <v>37</v>
      </c>
      <c r="D82" s="43">
        <v>16000</v>
      </c>
      <c r="E82" s="13">
        <v>41662</v>
      </c>
      <c r="F82" s="13">
        <v>44313</v>
      </c>
      <c r="G82" s="27">
        <v>59942</v>
      </c>
      <c r="H82" s="22">
        <f t="shared" si="17"/>
        <v>44986.074999999997</v>
      </c>
      <c r="I82" s="23">
        <f t="shared" si="16"/>
        <v>9817.8000000000029</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44652.741666666669</v>
      </c>
      <c r="I83" s="23">
        <f t="shared" si="16"/>
        <v>1817.8000000000029</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44899.412499999999</v>
      </c>
      <c r="I84" s="23">
        <f t="shared" si="16"/>
        <v>7737.9000000000087</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44899.412499999999</v>
      </c>
      <c r="I85" s="23">
        <f t="shared" si="16"/>
        <v>7737.9000000000087</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44899.412499999999</v>
      </c>
      <c r="I86" s="23">
        <f t="shared" si="16"/>
        <v>7737.9000000000087</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44899.412499999999</v>
      </c>
      <c r="I87" s="23">
        <f t="shared" si="16"/>
        <v>7737.9000000000087</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44899.412499999999</v>
      </c>
      <c r="I88" s="23">
        <f t="shared" si="16"/>
        <v>7737.9000000000087</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44899.412499999999</v>
      </c>
      <c r="I89" s="23">
        <f t="shared" si="16"/>
        <v>7737.9000000000087</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44899.412499999999</v>
      </c>
      <c r="I90" s="23">
        <f t="shared" si="16"/>
        <v>7737.9000000000087</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44899.412499999999</v>
      </c>
      <c r="I91" s="23">
        <f t="shared" si="16"/>
        <v>7737.9000000000087</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44899.412499999999</v>
      </c>
      <c r="I92" s="23">
        <f t="shared" si="16"/>
        <v>7737.9000000000087</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44899.412499999999</v>
      </c>
      <c r="I93" s="23">
        <f t="shared" si="16"/>
        <v>7737.9000000000087</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44899.412499999999</v>
      </c>
      <c r="I94" s="23">
        <f t="shared" si="16"/>
        <v>7737.9000000000087</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44899.412499999999</v>
      </c>
      <c r="I95" s="23">
        <f t="shared" si="16"/>
        <v>7737.9000000000087</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44899.412499999999</v>
      </c>
      <c r="I96" s="23">
        <f t="shared" si="16"/>
        <v>7737.9000000000087</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45232.745833333334</v>
      </c>
      <c r="I97" s="23">
        <f t="shared" si="16"/>
        <v>15737.900000000009</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45232.745833333334</v>
      </c>
      <c r="I98" s="23">
        <f t="shared" si="16"/>
        <v>15737.900000000009</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44899.412499999999</v>
      </c>
      <c r="I99" s="23">
        <f t="shared" si="16"/>
        <v>7737.9000000000087</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45232.745833333334</v>
      </c>
      <c r="I100" s="23">
        <f t="shared" si="16"/>
        <v>15737.900000000009</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44899.412499999999</v>
      </c>
      <c r="I101" s="23">
        <f t="shared" si="16"/>
        <v>7737.9000000000087</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44617.591666666667</v>
      </c>
      <c r="I102" s="23">
        <f t="shared" ref="I102:I120" si="20">D102-($F$4-G102)</f>
        <v>974.20000000000437</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44617.591666666667</v>
      </c>
      <c r="I103" s="23">
        <f t="shared" si="16"/>
        <v>974.20000000000437</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44617.591666666667</v>
      </c>
      <c r="I104" s="23">
        <f t="shared" si="20"/>
        <v>974.20000000000437</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44617.591666666667</v>
      </c>
      <c r="I105" s="23">
        <f t="shared" si="20"/>
        <v>974.20000000000437</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44617.591666666667</v>
      </c>
      <c r="I106" s="23">
        <f t="shared" si="20"/>
        <v>974.20000000000437</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44617.591666666667</v>
      </c>
      <c r="I107" s="23">
        <f t="shared" si="20"/>
        <v>974.20000000000437</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44617.591666666667</v>
      </c>
      <c r="I108" s="23">
        <f t="shared" si="20"/>
        <v>974.20000000000437</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44899.412499999999</v>
      </c>
      <c r="I109" s="23">
        <f t="shared" si="20"/>
        <v>7737.9000000000087</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44732.745833333334</v>
      </c>
      <c r="I110" s="23">
        <f t="shared" si="20"/>
        <v>3737.9000000000087</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44732.745833333334</v>
      </c>
      <c r="I111" s="23">
        <f t="shared" si="20"/>
        <v>3737.9000000000087</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44732.745833333334</v>
      </c>
      <c r="I112" s="23">
        <f t="shared" si="20"/>
        <v>3737.9000000000087</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44652.741666666669</v>
      </c>
      <c r="I113" s="23">
        <f t="shared" si="20"/>
        <v>1817.8000000000029</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44652.741666666669</v>
      </c>
      <c r="I114" s="23">
        <f t="shared" si="20"/>
        <v>1817.8000000000029</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44652.741666666669</v>
      </c>
      <c r="I115" s="23">
        <f t="shared" si="20"/>
        <v>1817.8000000000029</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44652.741666666669</v>
      </c>
      <c r="I116" s="23">
        <f t="shared" si="20"/>
        <v>1817.8000000000029</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44652.741666666669</v>
      </c>
      <c r="I117" s="23">
        <f t="shared" si="20"/>
        <v>1817.8000000000029</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44732.745833333334</v>
      </c>
      <c r="I118" s="23">
        <f t="shared" si="20"/>
        <v>3737.9000000000087</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45431.866666666669</v>
      </c>
      <c r="I119" s="23">
        <f t="shared" si="20"/>
        <v>20516.800000000003</v>
      </c>
      <c r="J119" s="17" t="str">
        <f t="shared" si="22"/>
        <v>NOT DUE</v>
      </c>
      <c r="K119" s="31" t="s">
        <v>2216</v>
      </c>
      <c r="L119" s="20" t="s">
        <v>5270</v>
      </c>
    </row>
    <row r="120" spans="1:12" ht="38.25">
      <c r="A120" s="17" t="s">
        <v>4403</v>
      </c>
      <c r="B120" s="31" t="s">
        <v>2202</v>
      </c>
      <c r="C120" s="31" t="s">
        <v>37</v>
      </c>
      <c r="D120" s="43">
        <v>4000</v>
      </c>
      <c r="E120" s="13">
        <v>41662</v>
      </c>
      <c r="F120" s="13">
        <v>44565</v>
      </c>
      <c r="G120" s="27">
        <v>65862.100000000006</v>
      </c>
      <c r="H120" s="22">
        <f>IF(I120&lt;=4000,$F$5+(I120/24),"error")</f>
        <v>44732.745833333334</v>
      </c>
      <c r="I120" s="23">
        <f t="shared" si="20"/>
        <v>3737.9000000000087</v>
      </c>
      <c r="J120" s="17" t="str">
        <f t="shared" si="22"/>
        <v>NOT DUE</v>
      </c>
      <c r="K120" s="31" t="s">
        <v>2215</v>
      </c>
      <c r="L120" s="18"/>
    </row>
    <row r="121" spans="1:12">
      <c r="A121"/>
      <c r="C121" s="224"/>
      <c r="D121"/>
    </row>
    <row r="122" spans="1:12">
      <c r="A122"/>
      <c r="C122" s="224"/>
      <c r="D122"/>
    </row>
    <row r="123" spans="1:12">
      <c r="A123"/>
      <c r="C123" s="224"/>
      <c r="D123"/>
    </row>
    <row r="124" spans="1:12">
      <c r="A124"/>
      <c r="B124" s="255" t="s">
        <v>5143</v>
      </c>
      <c r="C124"/>
      <c r="D124" s="255" t="s">
        <v>5144</v>
      </c>
      <c r="H124" s="255" t="s">
        <v>5145</v>
      </c>
    </row>
    <row r="125" spans="1:12">
      <c r="A125"/>
      <c r="C125"/>
      <c r="D125"/>
    </row>
    <row r="126" spans="1:12">
      <c r="A126"/>
      <c r="C126" s="374" t="s">
        <v>5303</v>
      </c>
      <c r="D126"/>
      <c r="E126" s="381" t="s">
        <v>5304</v>
      </c>
      <c r="F126" s="381"/>
      <c r="G126" s="381"/>
      <c r="I126" s="447" t="s">
        <v>5292</v>
      </c>
      <c r="J126" s="447"/>
      <c r="K126" s="447"/>
    </row>
    <row r="127" spans="1:12">
      <c r="A127"/>
      <c r="C127" s="254" t="s">
        <v>5146</v>
      </c>
      <c r="D127"/>
      <c r="E127" s="382" t="s">
        <v>5147</v>
      </c>
      <c r="F127" s="382"/>
      <c r="G127" s="382"/>
      <c r="I127" s="382" t="s">
        <v>5148</v>
      </c>
      <c r="J127" s="382"/>
      <c r="K127" s="382"/>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3004</v>
      </c>
      <c r="D3" s="385" t="s">
        <v>12</v>
      </c>
      <c r="E3" s="385"/>
      <c r="F3" s="5" t="s">
        <v>4176</v>
      </c>
    </row>
    <row r="4" spans="1:12" ht="18" customHeight="1">
      <c r="A4" s="383" t="s">
        <v>77</v>
      </c>
      <c r="B4" s="383"/>
      <c r="C4" s="37" t="s">
        <v>3059</v>
      </c>
      <c r="D4" s="385" t="s">
        <v>15</v>
      </c>
      <c r="E4" s="385"/>
      <c r="F4" s="322">
        <f>'Running Hours'!B20</f>
        <v>7415.8</v>
      </c>
    </row>
    <row r="5" spans="1:12" ht="18" customHeight="1">
      <c r="A5" s="383" t="s">
        <v>78</v>
      </c>
      <c r="B5" s="383"/>
      <c r="C5" s="38" t="s">
        <v>1903</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44648.737500000003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44648.737500000003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44648.737500000003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44648.737500000003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44648.737500000003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44648.737500000003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44648.737500000003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44648.737500000003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44648.737500000003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44648.737500000003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44648.737500000003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44648.737500000003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44648.737500000003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44648.737500000003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44648.737500000003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44648.737500000003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44648.737500000003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44648.737500000003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44648.737500000003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44648.737500000003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44648.737500000003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44648.737500000003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44648.737500000003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44648.737500000003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44648.737500000003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44648.737500000003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44648.737500000003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44648.737500000003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44648.737500000003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44732.070833333331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44648.737500000003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44732.070833333331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44732.070833333331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44732.070833333331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44648.737500000003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44648.737500000003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44732.070833333331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44732.070833333331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44648.737500000003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44898.737500000003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44732.070833333331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44898.737500000003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44898.737500000003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44601.341666666667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44601.341666666667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44934.675000000003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44934.675000000003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44601.341666666667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44601.341666666667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44601.341666666667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44601.341666666667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44601.341666666667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44601.341666666667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44601.341666666667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44601.341666666667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44643.008333333331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44643.008333333331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44643.008333333331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44726.341666666667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44601.341666666667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44601.341666666667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44601.341666666667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44934.675000000003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44934.675000000003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44726.341666666667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44726.341666666667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44601.341666666667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44601.341666666667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44601.341666666667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44934.675000000003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44934.675000000003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44934.675000000003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44934.675000000003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44934.675000000003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44934.675000000003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44601.341666666667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44898.737500000003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44898.737500000003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44898.737500000003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44898.737500000003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44898.737500000003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44898.737500000003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44898.737500000003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44898.737500000003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44898.737500000003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44898.737500000003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44898.737500000003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44898.737500000003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44898.737500000003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45232.070833333331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45232.070833333331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44898.737500000003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45232.070833333331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44601.341666666667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44732.070833333331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44601.341666666667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44601.341666666667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44601.341666666667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44601.341666666667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44601.341666666667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44934.675000000003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44601.341666666667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44601.341666666667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44601.341666666667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44601.341666666667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44601.341666666667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44601.341666666667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44601.341666666667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44601.341666666667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44601.341666666667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44726.341666666667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45268.008333333331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44732.070833333331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5" t="s">
        <v>5143</v>
      </c>
      <c r="C124"/>
      <c r="D124" s="255" t="s">
        <v>5144</v>
      </c>
      <c r="H124" s="255" t="s">
        <v>5145</v>
      </c>
    </row>
    <row r="125" spans="1:12">
      <c r="A125"/>
      <c r="C125"/>
      <c r="D125"/>
    </row>
    <row r="126" spans="1:12">
      <c r="A126"/>
      <c r="C126" s="374" t="s">
        <v>5303</v>
      </c>
      <c r="D126"/>
      <c r="E126" s="381" t="s">
        <v>5304</v>
      </c>
      <c r="F126" s="381"/>
      <c r="G126" s="381"/>
      <c r="I126" s="447" t="s">
        <v>5292</v>
      </c>
      <c r="J126" s="447"/>
      <c r="K126" s="447"/>
    </row>
    <row r="127" spans="1:12">
      <c r="A127"/>
      <c r="C127" s="254" t="s">
        <v>5146</v>
      </c>
      <c r="D127"/>
      <c r="E127" s="382" t="s">
        <v>5147</v>
      </c>
      <c r="F127" s="382"/>
      <c r="G127" s="382"/>
      <c r="I127" s="382" t="s">
        <v>5148</v>
      </c>
      <c r="J127" s="382"/>
      <c r="K127" s="382"/>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view="pageBreakPreview" zoomScaleSheetLayoutView="100" workbookViewId="0">
      <selection activeCell="B11" sqref="B11"/>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9" t="s">
        <v>2969</v>
      </c>
      <c r="B1" s="379"/>
    </row>
    <row r="2" spans="1:4">
      <c r="A2" s="379"/>
      <c r="B2" s="379"/>
    </row>
    <row r="3" spans="1:4" ht="19.5" customHeight="1">
      <c r="A3" s="380" t="s">
        <v>5176</v>
      </c>
      <c r="B3" s="380"/>
      <c r="C3" s="284" t="s">
        <v>5177</v>
      </c>
      <c r="D3" s="285">
        <v>44577</v>
      </c>
    </row>
    <row r="5" spans="1:4" s="39" customFormat="1" ht="21.75" customHeight="1">
      <c r="A5" s="69" t="s">
        <v>3030</v>
      </c>
      <c r="B5" s="212">
        <v>44442</v>
      </c>
    </row>
    <row r="6" spans="1:4" s="39" customFormat="1" ht="21.75" customHeight="1">
      <c r="A6" s="69" t="s">
        <v>3029</v>
      </c>
      <c r="B6" s="104">
        <v>21.5</v>
      </c>
    </row>
    <row r="7" spans="1:4" s="39" customFormat="1" ht="21.75" customHeight="1">
      <c r="A7" s="69" t="s">
        <v>3022</v>
      </c>
      <c r="B7" s="104">
        <v>23644.1</v>
      </c>
    </row>
    <row r="8" spans="1:4" s="39" customFormat="1" ht="21.75" customHeight="1">
      <c r="A8" s="69" t="s">
        <v>3023</v>
      </c>
      <c r="B8" s="104">
        <v>30620.2</v>
      </c>
    </row>
    <row r="9" spans="1:4" s="39" customFormat="1" ht="21.75" customHeight="1">
      <c r="A9" s="69" t="s">
        <v>3024</v>
      </c>
      <c r="B9" s="104">
        <v>21364</v>
      </c>
    </row>
    <row r="10" spans="1:4" s="39" customFormat="1" ht="21.75" customHeight="1">
      <c r="A10" s="69" t="s">
        <v>3026</v>
      </c>
      <c r="B10" s="104">
        <v>24220.7</v>
      </c>
    </row>
    <row r="11" spans="1:4" s="39" customFormat="1" ht="21.75" customHeight="1">
      <c r="A11" s="69" t="s">
        <v>3025</v>
      </c>
      <c r="B11" s="104">
        <v>10644.4</v>
      </c>
    </row>
    <row r="12" spans="1:4" s="39" customFormat="1" ht="21.75" customHeight="1">
      <c r="A12" s="69" t="s">
        <v>3027</v>
      </c>
      <c r="B12" s="104">
        <v>39023.800000000003</v>
      </c>
    </row>
    <row r="13" spans="1:4" s="39" customFormat="1" ht="21.75" customHeight="1">
      <c r="A13" s="69" t="s">
        <v>3028</v>
      </c>
      <c r="B13" s="104">
        <v>2289.4</v>
      </c>
    </row>
    <row r="14" spans="1:4" s="39" customFormat="1" ht="21.75" customHeight="1">
      <c r="A14" s="69" t="s">
        <v>3031</v>
      </c>
      <c r="B14" s="104">
        <v>2568.4</v>
      </c>
    </row>
    <row r="15" spans="1:4" s="39" customFormat="1" ht="21.75" customHeight="1">
      <c r="A15" s="69" t="s">
        <v>3032</v>
      </c>
      <c r="B15" s="104">
        <v>11625.1</v>
      </c>
    </row>
    <row r="16" spans="1:4" s="39" customFormat="1" ht="21.75" customHeight="1">
      <c r="A16" s="69" t="s">
        <v>3033</v>
      </c>
      <c r="B16" s="104">
        <v>11893</v>
      </c>
    </row>
    <row r="17" spans="1:2" s="39" customFormat="1" ht="21.75" customHeight="1">
      <c r="A17" s="69" t="s">
        <v>3034</v>
      </c>
      <c r="B17" s="104">
        <v>34199</v>
      </c>
    </row>
    <row r="18" spans="1:2" s="39" customFormat="1" ht="21.75" customHeight="1">
      <c r="A18" s="69" t="s">
        <v>3035</v>
      </c>
      <c r="B18" s="104">
        <v>32619</v>
      </c>
    </row>
    <row r="19" spans="1:2" s="39" customFormat="1" ht="21.75" customHeight="1">
      <c r="A19" s="69" t="s">
        <v>3036</v>
      </c>
      <c r="B19" s="104">
        <v>66124.2</v>
      </c>
    </row>
    <row r="20" spans="1:2" s="39" customFormat="1" ht="21.75" customHeight="1">
      <c r="A20" s="69" t="s">
        <v>3037</v>
      </c>
      <c r="B20" s="104">
        <v>7415.8</v>
      </c>
    </row>
    <row r="21" spans="1:2" s="39" customFormat="1" ht="21.75" customHeight="1">
      <c r="A21" s="69" t="s">
        <v>3038</v>
      </c>
      <c r="B21" s="377">
        <v>35382.400000000001</v>
      </c>
    </row>
    <row r="22" spans="1:2" s="39" customFormat="1" ht="21.75" customHeight="1">
      <c r="A22" s="69" t="s">
        <v>3039</v>
      </c>
      <c r="B22" s="104">
        <v>31124.6</v>
      </c>
    </row>
    <row r="23" spans="1:2" s="39" customFormat="1" ht="21.75" customHeight="1">
      <c r="A23" s="69" t="s">
        <v>3057</v>
      </c>
      <c r="B23" s="104">
        <v>36302.800000000003</v>
      </c>
    </row>
    <row r="24" spans="1:2" s="39" customFormat="1" ht="21.75" customHeight="1">
      <c r="A24" s="69" t="s">
        <v>3058</v>
      </c>
      <c r="B24" s="104">
        <v>33466</v>
      </c>
    </row>
    <row r="25" spans="1:2" s="39" customFormat="1" ht="21.75" customHeight="1">
      <c r="A25" s="69" t="s">
        <v>3040</v>
      </c>
      <c r="B25" s="104">
        <v>33407.1</v>
      </c>
    </row>
    <row r="26" spans="1:2" s="39" customFormat="1" ht="21.75" customHeight="1">
      <c r="A26" s="69" t="s">
        <v>3041</v>
      </c>
      <c r="B26" s="104">
        <v>36463.9</v>
      </c>
    </row>
    <row r="27" spans="1:2" s="39" customFormat="1" ht="21.75" customHeight="1">
      <c r="A27" s="69" t="s">
        <v>3042</v>
      </c>
      <c r="B27" s="104">
        <v>34531.699999999997</v>
      </c>
    </row>
    <row r="28" spans="1:2" s="39" customFormat="1" ht="21.75" customHeight="1">
      <c r="A28" s="69" t="s">
        <v>3043</v>
      </c>
      <c r="B28" s="104">
        <v>34576.199999999997</v>
      </c>
    </row>
    <row r="29" spans="1:2" s="39" customFormat="1" ht="21.75" customHeight="1">
      <c r="A29" s="69" t="s">
        <v>3044</v>
      </c>
      <c r="B29" s="104">
        <v>35585.9</v>
      </c>
    </row>
    <row r="30" spans="1:2" s="39" customFormat="1" ht="21.75" customHeight="1">
      <c r="A30" s="69" t="s">
        <v>3045</v>
      </c>
      <c r="B30" s="104">
        <v>31813.8</v>
      </c>
    </row>
    <row r="31" spans="1:2" s="39" customFormat="1" ht="21.75" customHeight="1">
      <c r="A31" s="69" t="s">
        <v>3046</v>
      </c>
      <c r="B31" s="104">
        <v>38922.300000000003</v>
      </c>
    </row>
    <row r="32" spans="1:2" s="39" customFormat="1" ht="21.75" customHeight="1">
      <c r="A32" s="69" t="s">
        <v>3047</v>
      </c>
      <c r="B32" s="104">
        <v>28418</v>
      </c>
    </row>
    <row r="33" spans="1:2" s="39" customFormat="1" ht="21.75" customHeight="1">
      <c r="A33" s="69" t="s">
        <v>3048</v>
      </c>
      <c r="B33" s="104">
        <v>6544.4</v>
      </c>
    </row>
    <row r="34" spans="1:2" ht="21.75" customHeight="1">
      <c r="A34" s="69" t="s">
        <v>3049</v>
      </c>
      <c r="B34" s="105">
        <v>6164.7</v>
      </c>
    </row>
    <row r="35" spans="1:2" ht="21.75" customHeight="1">
      <c r="A35" s="103" t="s">
        <v>3050</v>
      </c>
      <c r="B35" s="105">
        <v>686.3</v>
      </c>
    </row>
    <row r="36" spans="1:2" ht="21.75" customHeight="1">
      <c r="A36" s="103" t="s">
        <v>3051</v>
      </c>
      <c r="B36" s="105">
        <v>5325.7</v>
      </c>
    </row>
    <row r="37" spans="1:2" ht="21.75" customHeight="1">
      <c r="A37" s="103" t="s">
        <v>3052</v>
      </c>
      <c r="B37" s="105">
        <v>69031.399999999994</v>
      </c>
    </row>
    <row r="38" spans="1:2" ht="21.75" customHeight="1">
      <c r="A38" s="103" t="s">
        <v>3053</v>
      </c>
      <c r="B38" s="105">
        <v>1072.5999999999999</v>
      </c>
    </row>
    <row r="39" spans="1:2" ht="21.75" customHeight="1">
      <c r="A39" s="103" t="s">
        <v>3054</v>
      </c>
      <c r="B39" s="105">
        <v>1065.3</v>
      </c>
    </row>
    <row r="40" spans="1:2" ht="21.75" customHeight="1">
      <c r="A40" s="103" t="s">
        <v>3055</v>
      </c>
      <c r="B40" s="105">
        <v>759.6</v>
      </c>
    </row>
    <row r="41" spans="1:2" ht="21.75" customHeight="1">
      <c r="A41" s="103" t="s">
        <v>3056</v>
      </c>
      <c r="B41" s="105">
        <v>495.9</v>
      </c>
    </row>
    <row r="42" spans="1:2" ht="21.75" customHeight="1">
      <c r="A42" s="103" t="s">
        <v>5174</v>
      </c>
      <c r="B42" s="105"/>
    </row>
    <row r="43" spans="1:2" ht="21.75" customHeight="1">
      <c r="A43" s="103" t="s">
        <v>5175</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25"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2333</v>
      </c>
      <c r="D3" s="385" t="s">
        <v>12</v>
      </c>
      <c r="E3" s="385"/>
      <c r="F3" s="5" t="s">
        <v>4147</v>
      </c>
    </row>
    <row r="4" spans="1:12" ht="18" customHeight="1">
      <c r="A4" s="383" t="s">
        <v>77</v>
      </c>
      <c r="B4" s="383"/>
      <c r="C4" s="37" t="s">
        <v>2334</v>
      </c>
      <c r="D4" s="385" t="s">
        <v>15</v>
      </c>
      <c r="E4" s="385"/>
      <c r="F4" s="322">
        <f>'Running Hours'!B23</f>
        <v>36302.800000000003</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44681.466666666667</v>
      </c>
      <c r="I8" s="23">
        <f t="shared" ref="I8:I17" si="0">D8-($F$4-G8)</f>
        <v>2507.1999999999971</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44681.466666666667</v>
      </c>
      <c r="I9" s="23">
        <f t="shared" si="0"/>
        <v>2507.1999999999971</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44848.133333333331</v>
      </c>
      <c r="I10" s="23">
        <f t="shared" si="0"/>
        <v>6507.1999999999971</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44681.466666666667</v>
      </c>
      <c r="I11" s="23">
        <f t="shared" si="0"/>
        <v>2507.1999999999971</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44848.133333333331</v>
      </c>
      <c r="I12" s="23">
        <f t="shared" si="0"/>
        <v>6507.1999999999971</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44681.466666666667</v>
      </c>
      <c r="I13" s="23">
        <f t="shared" si="0"/>
        <v>2507.1999999999971</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44848.133333333331</v>
      </c>
      <c r="I14" s="23">
        <f t="shared" si="0"/>
        <v>6507.1999999999971</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44848.133333333331</v>
      </c>
      <c r="I15" s="23">
        <f t="shared" si="0"/>
        <v>6507.1999999999971</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44848.133333333331</v>
      </c>
      <c r="I16" s="23">
        <f t="shared" si="0"/>
        <v>6507.1999999999971</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44681.466666666667</v>
      </c>
      <c r="I17" s="23">
        <f t="shared" si="0"/>
        <v>2507.1999999999971</v>
      </c>
      <c r="J17" s="17" t="str">
        <f t="shared" si="1"/>
        <v>NOT DUE</v>
      </c>
      <c r="K17" s="31"/>
      <c r="L17" s="20"/>
    </row>
    <row r="18" spans="1:12" ht="36" customHeight="1">
      <c r="A18" s="17" t="s">
        <v>4158</v>
      </c>
      <c r="B18" s="31" t="s">
        <v>1765</v>
      </c>
      <c r="C18" s="31" t="s">
        <v>1766</v>
      </c>
      <c r="D18" s="43" t="s">
        <v>1</v>
      </c>
      <c r="E18" s="13">
        <v>41662</v>
      </c>
      <c r="F18" s="13">
        <f>'CMP01 Main Air Compressor No.1'!F33</f>
        <v>44577</v>
      </c>
      <c r="G18" s="154"/>
      <c r="H18" s="15">
        <f>DATE(YEAR(F18),MONTH(F18),DAY(F18)+1)</f>
        <v>44578</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44577</v>
      </c>
      <c r="G19" s="154"/>
      <c r="H19" s="15">
        <f>DATE(YEAR(F19),MONTH(F19),DAY(F19)+1)</f>
        <v>44578</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44577</v>
      </c>
      <c r="G20" s="154"/>
      <c r="H20" s="15">
        <f>DATE(YEAR(F20),MONTH(F20),DAY(F20)+1)</f>
        <v>44578</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44569</v>
      </c>
      <c r="G21" s="154"/>
      <c r="H21" s="15">
        <f>EDATE(F21-1,1)</f>
        <v>44599</v>
      </c>
      <c r="I21" s="16">
        <f t="shared" ca="1" si="3"/>
        <v>22</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44577</v>
      </c>
      <c r="G22" s="154"/>
      <c r="H22" s="15">
        <f>DATE(YEAR(F22),MONTH(F22),DAY(F22)+1)</f>
        <v>44578</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44577</v>
      </c>
      <c r="G23" s="154"/>
      <c r="H23" s="15">
        <f>DATE(YEAR(F23),MONTH(F23),DAY(F23)+1)</f>
        <v>44578</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44577</v>
      </c>
      <c r="G24" s="154"/>
      <c r="H24" s="15">
        <f>DATE(YEAR(F24),MONTH(F24),DAY(F24)+1)</f>
        <v>44578</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44577</v>
      </c>
      <c r="G25" s="154"/>
      <c r="H25" s="15">
        <f>DATE(YEAR(F25),MONTH(F25),DAY(F25)+1)</f>
        <v>44578</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56</v>
      </c>
      <c r="J26" s="17" t="str">
        <f t="shared" ca="1" si="1"/>
        <v>NOT DUE</v>
      </c>
      <c r="K26" s="31" t="s">
        <v>1802</v>
      </c>
      <c r="L26" s="20"/>
    </row>
    <row r="27" spans="1:12" ht="36" customHeight="1">
      <c r="A27" s="17" t="s">
        <v>4167</v>
      </c>
      <c r="B27" s="31" t="s">
        <v>1782</v>
      </c>
      <c r="C27" s="31"/>
      <c r="D27" s="43" t="s">
        <v>4</v>
      </c>
      <c r="E27" s="13">
        <v>41662</v>
      </c>
      <c r="F27" s="13">
        <f>F21</f>
        <v>44569</v>
      </c>
      <c r="G27" s="154"/>
      <c r="H27" s="15">
        <f>EDATE(F27-1,1)</f>
        <v>44599</v>
      </c>
      <c r="I27" s="16">
        <f t="shared" ca="1" si="3"/>
        <v>22</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56</v>
      </c>
      <c r="J28" s="17" t="str">
        <f t="shared" ca="1" si="1"/>
        <v>NOT DUE</v>
      </c>
      <c r="K28" s="31" t="s">
        <v>1803</v>
      </c>
      <c r="L28" s="20"/>
    </row>
    <row r="29" spans="1:12" ht="36" customHeight="1">
      <c r="A29" s="17" t="s">
        <v>4169</v>
      </c>
      <c r="B29" s="31" t="s">
        <v>2355</v>
      </c>
      <c r="C29" s="31"/>
      <c r="D29" s="43" t="s">
        <v>1</v>
      </c>
      <c r="E29" s="13">
        <v>41662</v>
      </c>
      <c r="F29" s="13">
        <f>'CMP01 Main Air Compressor No.1'!F33</f>
        <v>44577</v>
      </c>
      <c r="G29" s="154"/>
      <c r="H29" s="15">
        <f>DATE(YEAR(F29),MONTH(F29),DAY(F29)+1)</f>
        <v>44578</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262</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262</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262</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262</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262</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262</v>
      </c>
      <c r="J35" s="17" t="str">
        <f t="shared" ca="1" si="1"/>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topLeftCell="A34"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2361</v>
      </c>
      <c r="D3" s="385" t="s">
        <v>12</v>
      </c>
      <c r="E3" s="385"/>
      <c r="F3" s="5" t="s">
        <v>4118</v>
      </c>
    </row>
    <row r="4" spans="1:12" ht="18" customHeight="1">
      <c r="A4" s="383" t="s">
        <v>77</v>
      </c>
      <c r="B4" s="383"/>
      <c r="C4" s="37" t="s">
        <v>2334</v>
      </c>
      <c r="D4" s="385" t="s">
        <v>15</v>
      </c>
      <c r="E4" s="385"/>
      <c r="F4" s="322">
        <f>'Running Hours'!B24</f>
        <v>33466</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44688</v>
      </c>
      <c r="I8" s="23">
        <f>D8-($F$4-G8)</f>
        <v>2664</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44688</v>
      </c>
      <c r="I9" s="23">
        <f t="shared" ref="I9:I17" si="1">D9-($F$4-G9)</f>
        <v>2664</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44854.666666666664</v>
      </c>
      <c r="I10" s="23">
        <f t="shared" si="1"/>
        <v>6664</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44688</v>
      </c>
      <c r="I11" s="23">
        <f t="shared" si="1"/>
        <v>2664</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44854.666666666664</v>
      </c>
      <c r="I12" s="23">
        <f t="shared" si="1"/>
        <v>6664</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44688</v>
      </c>
      <c r="I13" s="23">
        <f t="shared" si="1"/>
        <v>2664</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44854.666666666664</v>
      </c>
      <c r="I14" s="23">
        <f t="shared" si="1"/>
        <v>6664</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44854.666666666664</v>
      </c>
      <c r="I15" s="23">
        <f t="shared" si="1"/>
        <v>6664</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44854.666666666664</v>
      </c>
      <c r="I16" s="23">
        <f t="shared" si="1"/>
        <v>6664</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44688</v>
      </c>
      <c r="I17" s="23">
        <f t="shared" si="1"/>
        <v>2664</v>
      </c>
      <c r="J17" s="17" t="str">
        <f t="shared" si="0"/>
        <v>NOT DUE</v>
      </c>
      <c r="K17" s="31"/>
      <c r="L17" s="20"/>
    </row>
    <row r="18" spans="1:12" ht="36" customHeight="1">
      <c r="A18" s="17" t="s">
        <v>4129</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4138</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4140</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262</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262</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262</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262</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262</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262</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16"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2362</v>
      </c>
      <c r="D3" s="385" t="s">
        <v>12</v>
      </c>
      <c r="E3" s="385"/>
      <c r="F3" s="5" t="s">
        <v>4060</v>
      </c>
    </row>
    <row r="4" spans="1:12" ht="18" customHeight="1">
      <c r="A4" s="383" t="s">
        <v>77</v>
      </c>
      <c r="B4" s="383"/>
      <c r="C4" s="37" t="s">
        <v>2363</v>
      </c>
      <c r="D4" s="385" t="s">
        <v>15</v>
      </c>
      <c r="E4" s="385"/>
      <c r="F4" s="322">
        <f>'Running Hours'!B25</f>
        <v>33407.1</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44777.116666666669</v>
      </c>
      <c r="I8" s="23">
        <f>D8-($F$4-G8)</f>
        <v>4802.8000000000029</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44777.116666666669</v>
      </c>
      <c r="I9" s="23">
        <f t="shared" ref="I9:I17" si="1">D9-($F$4-G9)</f>
        <v>4802.8000000000029</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44937.95416666667</v>
      </c>
      <c r="I10" s="23">
        <f t="shared" si="1"/>
        <v>8662.9000000000015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44777.116666666669</v>
      </c>
      <c r="I11" s="23">
        <f t="shared" si="1"/>
        <v>4802.8000000000029</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44937.95416666667</v>
      </c>
      <c r="I12" s="23">
        <f t="shared" si="1"/>
        <v>8662.9000000000015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44777.116666666669</v>
      </c>
      <c r="I13" s="23">
        <f t="shared" si="1"/>
        <v>4802.8000000000029</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44937.95416666667</v>
      </c>
      <c r="I14" s="23">
        <f t="shared" si="1"/>
        <v>8662.9000000000015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44777.116666666669</v>
      </c>
      <c r="I15" s="23">
        <f t="shared" si="1"/>
        <v>4802.8000000000029</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44777.116666666669</v>
      </c>
      <c r="I16" s="23">
        <f t="shared" si="1"/>
        <v>4802.8000000000029</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44777.116666666669</v>
      </c>
      <c r="I17" s="23">
        <f t="shared" si="1"/>
        <v>4802.8000000000029</v>
      </c>
      <c r="J17" s="17" t="str">
        <f t="shared" si="0"/>
        <v>NOT DUE</v>
      </c>
      <c r="K17" s="31"/>
      <c r="L17" s="123"/>
    </row>
    <row r="18" spans="1:12" ht="36" customHeight="1">
      <c r="A18" s="17" t="s">
        <v>4071</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44577</v>
      </c>
      <c r="G19" s="154"/>
      <c r="H19" s="15">
        <f>DATE(YEAR(F19),MONTH(F19),DAY(F19)+1)</f>
        <v>44578</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44577</v>
      </c>
      <c r="G20" s="154"/>
      <c r="H20" s="15">
        <f>DATE(YEAR(F20),MONTH(F20),DAY(F20)+1)</f>
        <v>44578</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44577</v>
      </c>
      <c r="G22" s="154"/>
      <c r="H22" s="15">
        <f>DATE(YEAR(F22),MONTH(F22),DAY(F22)+1)</f>
        <v>44578</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44577</v>
      </c>
      <c r="G23" s="154"/>
      <c r="H23" s="15">
        <f>DATE(YEAR(F23),MONTH(F23),DAY(F23)+1)</f>
        <v>44578</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44577</v>
      </c>
      <c r="G24" s="154"/>
      <c r="H24" s="15">
        <f>DATE(YEAR(F24),MONTH(F24),DAY(F24)+1)</f>
        <v>44578</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44577</v>
      </c>
      <c r="G25" s="154"/>
      <c r="H25" s="15">
        <f>DATE(YEAR(F25),MONTH(F25),DAY(F25)+1)</f>
        <v>44578</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4080</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4082</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56</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56</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56</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56</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56</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56</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31"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2364</v>
      </c>
      <c r="D3" s="385" t="s">
        <v>12</v>
      </c>
      <c r="E3" s="385"/>
      <c r="F3" s="5" t="s">
        <v>4089</v>
      </c>
    </row>
    <row r="4" spans="1:12" ht="18" customHeight="1">
      <c r="A4" s="383" t="s">
        <v>77</v>
      </c>
      <c r="B4" s="383"/>
      <c r="C4" s="37" t="s">
        <v>2363</v>
      </c>
      <c r="D4" s="385" t="s">
        <v>15</v>
      </c>
      <c r="E4" s="385"/>
      <c r="F4" s="322">
        <f>'Running Hours'!B26</f>
        <v>36463.9</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44599.337500000001</v>
      </c>
      <c r="I8" s="23">
        <f>D8-($F$4-G8)</f>
        <v>536.09999999999854</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44599.337500000001</v>
      </c>
      <c r="I9" s="23">
        <f t="shared" ref="I9:I17" si="1">D9-($F$4-G9)</f>
        <v>536.09999999999854</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44774.337500000001</v>
      </c>
      <c r="I10" s="23">
        <f t="shared" si="1"/>
        <v>4736.0999999999985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44599.337500000001</v>
      </c>
      <c r="I11" s="23">
        <f t="shared" si="1"/>
        <v>536.09999999999854</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44761.837500000001</v>
      </c>
      <c r="I12" s="23">
        <f t="shared" si="1"/>
        <v>4436.0999999999985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44599.337500000001</v>
      </c>
      <c r="I13" s="23">
        <f t="shared" si="1"/>
        <v>536.09999999999854</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44761.837500000001</v>
      </c>
      <c r="I14" s="23">
        <f t="shared" si="1"/>
        <v>4436.0999999999985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44599.337500000001</v>
      </c>
      <c r="I15" s="23">
        <f t="shared" si="1"/>
        <v>536.09999999999854</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44599.337500000001</v>
      </c>
      <c r="I16" s="23">
        <f t="shared" si="1"/>
        <v>536.09999999999854</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44599.337500000001</v>
      </c>
      <c r="I17" s="23">
        <f t="shared" si="1"/>
        <v>536.09999999999854</v>
      </c>
      <c r="J17" s="17" t="str">
        <f t="shared" si="0"/>
        <v>NOT DUE</v>
      </c>
      <c r="K17" s="31"/>
      <c r="L17" s="123"/>
    </row>
    <row r="18" spans="1:12" ht="36" customHeight="1">
      <c r="A18" s="17" t="s">
        <v>4100</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4109</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4111</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285</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285</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285</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285</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285</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285</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2365</v>
      </c>
      <c r="D3" s="385" t="s">
        <v>12</v>
      </c>
      <c r="E3" s="385"/>
      <c r="F3" s="5" t="s">
        <v>4002</v>
      </c>
    </row>
    <row r="4" spans="1:12" ht="18" customHeight="1">
      <c r="A4" s="383" t="s">
        <v>77</v>
      </c>
      <c r="B4" s="383"/>
      <c r="C4" s="37" t="s">
        <v>2366</v>
      </c>
      <c r="D4" s="385" t="s">
        <v>15</v>
      </c>
      <c r="E4" s="385"/>
      <c r="F4" s="6"/>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5187</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5187</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5187</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5187</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5187</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5187</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5187</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5187</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5187</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5187</v>
      </c>
    </row>
    <row r="18" spans="1:12" ht="36" customHeight="1">
      <c r="A18" s="17" t="s">
        <v>4042</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28</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56</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28</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56</v>
      </c>
      <c r="J28" s="17" t="str">
        <f t="shared" ca="1" si="0"/>
        <v>NOT DUE</v>
      </c>
      <c r="K28" s="31" t="s">
        <v>1803</v>
      </c>
      <c r="L28" s="20"/>
    </row>
    <row r="29" spans="1:12" ht="36" customHeight="1">
      <c r="A29" s="17" t="s">
        <v>4053</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211</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211</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211</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211</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211</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211</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topLeftCell="A31"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2367</v>
      </c>
      <c r="D3" s="385" t="s">
        <v>12</v>
      </c>
      <c r="E3" s="385"/>
      <c r="F3" s="5" t="s">
        <v>4003</v>
      </c>
    </row>
    <row r="4" spans="1:12" ht="18" customHeight="1">
      <c r="A4" s="383" t="s">
        <v>77</v>
      </c>
      <c r="B4" s="383"/>
      <c r="C4" s="37" t="s">
        <v>2366</v>
      </c>
      <c r="D4" s="385" t="s">
        <v>15</v>
      </c>
      <c r="E4" s="385"/>
      <c r="F4" s="6"/>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5187</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5187</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5187</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5187</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5187</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5187</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5187</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5187</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5187</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5187</v>
      </c>
    </row>
    <row r="18" spans="1:12" ht="36" customHeight="1">
      <c r="A18" s="17" t="s">
        <v>4014</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56</v>
      </c>
      <c r="J26" s="17" t="str">
        <f t="shared" ca="1" si="0"/>
        <v>NOT DUE</v>
      </c>
      <c r="K26" s="31" t="s">
        <v>1802</v>
      </c>
      <c r="L26" s="20"/>
    </row>
    <row r="27" spans="1:12" ht="36" customHeight="1">
      <c r="A27" s="17" t="s">
        <v>4023</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56</v>
      </c>
      <c r="J28" s="17" t="str">
        <f t="shared" ca="1" si="0"/>
        <v>NOT DUE</v>
      </c>
      <c r="K28" s="31" t="s">
        <v>1803</v>
      </c>
      <c r="L28" s="20"/>
    </row>
    <row r="29" spans="1:12" ht="36" customHeight="1">
      <c r="A29" s="17" t="s">
        <v>4025</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211</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211</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211</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211</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211</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211</v>
      </c>
      <c r="J35" s="17" t="str">
        <f t="shared" ca="1" si="0"/>
        <v>NOT DUE</v>
      </c>
      <c r="K35" s="31" t="s">
        <v>1805</v>
      </c>
      <c r="L35" s="121"/>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2368</v>
      </c>
      <c r="D3" s="385" t="s">
        <v>12</v>
      </c>
      <c r="E3" s="385"/>
      <c r="F3" s="5" t="s">
        <v>3944</v>
      </c>
    </row>
    <row r="4" spans="1:12" ht="18" customHeight="1">
      <c r="A4" s="383" t="s">
        <v>77</v>
      </c>
      <c r="B4" s="383"/>
      <c r="C4" s="37" t="s">
        <v>2369</v>
      </c>
      <c r="D4" s="385" t="s">
        <v>15</v>
      </c>
      <c r="E4" s="385"/>
      <c r="F4" s="322">
        <f>'Running Hours'!B33</f>
        <v>6544.4</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44762.941666666666</v>
      </c>
      <c r="I8" s="23">
        <f>D8-($F$4-G8)</f>
        <v>4462.6000000000004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44762.941666666666</v>
      </c>
      <c r="I9" s="23">
        <f t="shared" ref="I9:I17" si="1">D9-($F$4-G9)</f>
        <v>4462.6000000000004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45262.941666666666</v>
      </c>
      <c r="I10" s="23">
        <f t="shared" si="1"/>
        <v>16462.599999999999</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44762.941666666666</v>
      </c>
      <c r="I11" s="23">
        <f t="shared" si="1"/>
        <v>4462.6000000000004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45262.941666666666</v>
      </c>
      <c r="I12" s="23">
        <f t="shared" si="1"/>
        <v>16462.599999999999</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44762.941666666666</v>
      </c>
      <c r="I13" s="23">
        <f t="shared" si="1"/>
        <v>4462.6000000000004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45262.941666666666</v>
      </c>
      <c r="I14" s="23">
        <f t="shared" si="1"/>
        <v>16462.599999999999</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45262.941666666666</v>
      </c>
      <c r="I15" s="23">
        <f t="shared" si="1"/>
        <v>16462.599999999999</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45262.941666666666</v>
      </c>
      <c r="I16" s="23">
        <f t="shared" si="1"/>
        <v>16462.599999999999</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44762.941666666666</v>
      </c>
      <c r="I17" s="23">
        <f t="shared" si="1"/>
        <v>4462.6000000000004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3965</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3967</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277</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277</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277</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277</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277</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277</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3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2370</v>
      </c>
      <c r="D3" s="385" t="s">
        <v>12</v>
      </c>
      <c r="E3" s="385"/>
      <c r="F3" s="5" t="s">
        <v>3945</v>
      </c>
    </row>
    <row r="4" spans="1:12" ht="18" customHeight="1">
      <c r="A4" s="383" t="s">
        <v>77</v>
      </c>
      <c r="B4" s="383"/>
      <c r="C4" s="37" t="s">
        <v>2369</v>
      </c>
      <c r="D4" s="385" t="s">
        <v>15</v>
      </c>
      <c r="E4" s="385"/>
      <c r="F4" s="322">
        <f>'Running Hours'!B34</f>
        <v>6164.7</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44780.595833333333</v>
      </c>
      <c r="I8" s="23">
        <f>D8-($F$4-G8)</f>
        <v>4886.3</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44780.595833333333</v>
      </c>
      <c r="I9" s="23">
        <f t="shared" ref="I9:I17" si="1">D9-($F$4-G9)</f>
        <v>4886.3</v>
      </c>
      <c r="J9" s="17" t="str">
        <f t="shared" si="0"/>
        <v>NOT DUE</v>
      </c>
      <c r="K9" s="31"/>
      <c r="L9" s="20"/>
    </row>
    <row r="10" spans="1:12" ht="36" customHeight="1">
      <c r="A10" s="17" t="s">
        <v>3976</v>
      </c>
      <c r="B10" s="31" t="s">
        <v>2340</v>
      </c>
      <c r="C10" s="31" t="s">
        <v>2342</v>
      </c>
      <c r="D10" s="43">
        <v>20000</v>
      </c>
      <c r="E10" s="13"/>
      <c r="F10" s="13"/>
      <c r="G10" s="27">
        <v>3051</v>
      </c>
      <c r="H10" s="22">
        <f>IF(I10&lt;=20000,$F$5+(I10/24),"error")</f>
        <v>45280.595833333333</v>
      </c>
      <c r="I10" s="23">
        <f t="shared" si="1"/>
        <v>16886.3</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44780.595833333333</v>
      </c>
      <c r="I11" s="23">
        <f t="shared" si="1"/>
        <v>4886.3</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45280.595833333333</v>
      </c>
      <c r="I12" s="23">
        <f t="shared" si="1"/>
        <v>16886.3</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44780.595833333333</v>
      </c>
      <c r="I13" s="23">
        <f t="shared" si="1"/>
        <v>4886.3</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45280.595833333333</v>
      </c>
      <c r="I14" s="23">
        <f t="shared" si="1"/>
        <v>16886.3</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45280.595833333333</v>
      </c>
      <c r="I15" s="23">
        <f t="shared" si="1"/>
        <v>16886.3</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45280.595833333333</v>
      </c>
      <c r="I16" s="23">
        <f t="shared" si="1"/>
        <v>16886.3</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44653.470833333333</v>
      </c>
      <c r="I17" s="23">
        <f t="shared" si="1"/>
        <v>1835.3000000000002</v>
      </c>
      <c r="J17" s="17" t="str">
        <f t="shared" si="0"/>
        <v>NOT DUE</v>
      </c>
      <c r="K17" s="31"/>
      <c r="L17" s="123"/>
    </row>
    <row r="18" spans="1:12" ht="36" customHeight="1">
      <c r="A18" s="17" t="s">
        <v>3984</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3993</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3995</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277</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277</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277</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277</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277</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277</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3" t="s">
        <v>10</v>
      </c>
      <c r="B3" s="383"/>
      <c r="C3" s="37" t="s">
        <v>2373</v>
      </c>
      <c r="D3" s="385" t="s">
        <v>12</v>
      </c>
      <c r="E3" s="385"/>
      <c r="F3" s="5" t="s">
        <v>3886</v>
      </c>
    </row>
    <row r="4" spans="1:12" ht="18" customHeight="1">
      <c r="A4" s="383" t="s">
        <v>77</v>
      </c>
      <c r="B4" s="383"/>
      <c r="C4" s="37" t="s">
        <v>2374</v>
      </c>
      <c r="D4" s="385" t="s">
        <v>15</v>
      </c>
      <c r="E4" s="385"/>
      <c r="F4" s="6">
        <f>'Running Hours'!B13</f>
        <v>2289.4</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44869.10833333333</v>
      </c>
      <c r="I8" s="23">
        <f>D8-($F$4-G8)</f>
        <v>7010.6</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44869.10833333333</v>
      </c>
      <c r="I9" s="23">
        <f t="shared" ref="I9:I17" si="1">D9-($F$4-G9)</f>
        <v>7010.6</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45369.10833333333</v>
      </c>
      <c r="I10" s="23">
        <f t="shared" si="1"/>
        <v>19010.599999999999</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44869.10833333333</v>
      </c>
      <c r="I11" s="23">
        <f t="shared" si="1"/>
        <v>7010.6</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45369.10833333333</v>
      </c>
      <c r="I12" s="23">
        <f t="shared" si="1"/>
        <v>19010.599999999999</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44869.10833333333</v>
      </c>
      <c r="I13" s="23">
        <f t="shared" si="1"/>
        <v>7010.6</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45369.10833333333</v>
      </c>
      <c r="I14" s="23">
        <f t="shared" si="1"/>
        <v>19010.599999999999</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44869.10833333333</v>
      </c>
      <c r="I15" s="23">
        <f t="shared" si="1"/>
        <v>7010.6</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44869.10833333333</v>
      </c>
      <c r="I16" s="23">
        <f t="shared" si="1"/>
        <v>7010.6</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44869.10833333333</v>
      </c>
      <c r="I17" s="23">
        <f t="shared" si="1"/>
        <v>7010.6</v>
      </c>
      <c r="J17" s="17" t="str">
        <f t="shared" si="0"/>
        <v>NOT DUE</v>
      </c>
      <c r="K17" s="31"/>
      <c r="L17" s="20"/>
    </row>
    <row r="18" spans="1:12" ht="36" customHeight="1">
      <c r="A18" s="17" t="s">
        <v>3897</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3906</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3908</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278</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278</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278</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278</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278</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278</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2375</v>
      </c>
      <c r="D3" s="385" t="s">
        <v>12</v>
      </c>
      <c r="E3" s="385"/>
      <c r="F3" s="5" t="s">
        <v>3915</v>
      </c>
    </row>
    <row r="4" spans="1:12" ht="18" customHeight="1">
      <c r="A4" s="383" t="s">
        <v>77</v>
      </c>
      <c r="B4" s="383"/>
      <c r="C4" s="37" t="s">
        <v>2374</v>
      </c>
      <c r="D4" s="385" t="s">
        <v>15</v>
      </c>
      <c r="E4" s="385"/>
      <c r="F4" s="6">
        <f>'Running Hours'!B14</f>
        <v>2568.4</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44866.65</v>
      </c>
      <c r="I8" s="23">
        <f>D8-($F$4-G8)</f>
        <v>6951.6</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44866.65</v>
      </c>
      <c r="I9" s="23">
        <f t="shared" ref="I9:I17" si="1">D9-($F$4-G9)</f>
        <v>6951.6</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45366.65</v>
      </c>
      <c r="I10" s="23">
        <f t="shared" si="1"/>
        <v>18951.599999999999</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44866.65</v>
      </c>
      <c r="I11" s="23">
        <f t="shared" si="1"/>
        <v>6951.6</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45366.65</v>
      </c>
      <c r="I12" s="23">
        <f t="shared" si="1"/>
        <v>18951.599999999999</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44866.65</v>
      </c>
      <c r="I13" s="23">
        <f t="shared" si="1"/>
        <v>6951.6</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45366.65</v>
      </c>
      <c r="I14" s="23">
        <f t="shared" si="1"/>
        <v>18951.599999999999</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44866.65</v>
      </c>
      <c r="I15" s="23">
        <f t="shared" si="1"/>
        <v>6951.6</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44866.65</v>
      </c>
      <c r="I16" s="23">
        <f t="shared" si="1"/>
        <v>6951.6</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44866.65</v>
      </c>
      <c r="I17" s="23">
        <f t="shared" si="1"/>
        <v>6951.6</v>
      </c>
      <c r="J17" s="17" t="str">
        <f t="shared" si="0"/>
        <v>NOT DUE</v>
      </c>
      <c r="K17" s="31"/>
      <c r="L17" s="20"/>
    </row>
    <row r="18" spans="1:12" ht="36" customHeight="1">
      <c r="A18" s="17" t="s">
        <v>3926</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3935</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3937</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278</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278</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278</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278</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278</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278</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abSelected="1" topLeftCell="A253" zoomScale="90" zoomScaleNormal="90" workbookViewId="0">
      <selection activeCell="J262" sqref="J262"/>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3" t="s">
        <v>5</v>
      </c>
      <c r="B1" s="383"/>
      <c r="C1" s="35" t="s">
        <v>4447</v>
      </c>
      <c r="D1" s="384" t="s">
        <v>7</v>
      </c>
      <c r="E1" s="385"/>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4" t="s">
        <v>9</v>
      </c>
      <c r="E2" s="385"/>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3" t="s">
        <v>10</v>
      </c>
      <c r="B3" s="383"/>
      <c r="C3" s="37" t="s">
        <v>60</v>
      </c>
      <c r="D3" s="384" t="s">
        <v>12</v>
      </c>
      <c r="E3" s="385"/>
      <c r="F3" s="5" t="s">
        <v>61</v>
      </c>
      <c r="N3" s="45" t="s">
        <v>4447</v>
      </c>
      <c r="O3" s="45" t="s">
        <v>4450</v>
      </c>
      <c r="P3" s="45">
        <v>9599200</v>
      </c>
    </row>
    <row r="4" spans="1:16" ht="18" customHeight="1">
      <c r="A4" s="383" t="s">
        <v>77</v>
      </c>
      <c r="B4" s="383"/>
      <c r="C4" s="37" t="s">
        <v>79</v>
      </c>
      <c r="D4" s="384" t="s">
        <v>2945</v>
      </c>
      <c r="E4" s="385"/>
      <c r="F4" s="208">
        <f>'Running Hours'!B5</f>
        <v>44442</v>
      </c>
    </row>
    <row r="5" spans="1:16" ht="18" customHeight="1">
      <c r="A5" s="383" t="s">
        <v>78</v>
      </c>
      <c r="B5" s="383"/>
      <c r="C5" s="38" t="s">
        <v>80</v>
      </c>
      <c r="D5" s="151"/>
      <c r="E5" s="24" t="s">
        <v>2946</v>
      </c>
      <c r="F5" s="13">
        <f>'Running Hours'!D3</f>
        <v>44577</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44412.291666666664</v>
      </c>
      <c r="I8" s="23">
        <f t="shared" ref="I8:I19" si="0">D8-($F$4-G8)</f>
        <v>-3953</v>
      </c>
      <c r="J8" s="17" t="str">
        <f t="shared" ref="J8:J71" si="1">IF(I8="","",IF(I8=0,"DUE",IF(I8&lt;0,"OVERDUE","NOT DUE")))</f>
        <v>OVERDUE</v>
      </c>
      <c r="K8" s="18"/>
      <c r="L8" s="137" t="s">
        <v>5216</v>
      </c>
    </row>
    <row r="9" spans="1:16" ht="23.25" customHeight="1">
      <c r="A9" s="17" t="s">
        <v>66</v>
      </c>
      <c r="B9" s="30" t="s">
        <v>71</v>
      </c>
      <c r="C9" s="30" t="s">
        <v>76</v>
      </c>
      <c r="D9" s="21">
        <v>12000</v>
      </c>
      <c r="E9" s="13">
        <v>41662</v>
      </c>
      <c r="F9" s="13">
        <v>43474</v>
      </c>
      <c r="G9" s="27">
        <v>28489</v>
      </c>
      <c r="H9" s="22">
        <f t="shared" ref="H9:H13" si="2">IF(I9&lt;=12000,$F$5+(I9/24),"error")</f>
        <v>44412.291666666664</v>
      </c>
      <c r="I9" s="23">
        <f t="shared" si="0"/>
        <v>-3953</v>
      </c>
      <c r="J9" s="17" t="str">
        <f t="shared" si="1"/>
        <v>OVERDUE</v>
      </c>
      <c r="K9" s="18"/>
      <c r="L9" s="137" t="s">
        <v>5216</v>
      </c>
    </row>
    <row r="10" spans="1:16" ht="23.25" customHeight="1">
      <c r="A10" s="17" t="s">
        <v>67</v>
      </c>
      <c r="B10" s="30" t="s">
        <v>72</v>
      </c>
      <c r="C10" s="30" t="s">
        <v>76</v>
      </c>
      <c r="D10" s="21">
        <v>12000</v>
      </c>
      <c r="E10" s="13">
        <v>41662</v>
      </c>
      <c r="F10" s="13">
        <v>43474</v>
      </c>
      <c r="G10" s="27">
        <v>28489</v>
      </c>
      <c r="H10" s="22">
        <f t="shared" si="2"/>
        <v>44412.291666666664</v>
      </c>
      <c r="I10" s="23">
        <f t="shared" si="0"/>
        <v>-3953</v>
      </c>
      <c r="J10" s="17" t="str">
        <f t="shared" si="1"/>
        <v>OVERDUE</v>
      </c>
      <c r="K10" s="18"/>
      <c r="L10" s="137" t="s">
        <v>5216</v>
      </c>
    </row>
    <row r="11" spans="1:16" ht="23.25" customHeight="1">
      <c r="A11" s="17" t="s">
        <v>68</v>
      </c>
      <c r="B11" s="30" t="s">
        <v>73</v>
      </c>
      <c r="C11" s="30" t="s">
        <v>76</v>
      </c>
      <c r="D11" s="21">
        <v>12000</v>
      </c>
      <c r="E11" s="13">
        <v>41662</v>
      </c>
      <c r="F11" s="13">
        <v>43474</v>
      </c>
      <c r="G11" s="27">
        <v>28489</v>
      </c>
      <c r="H11" s="22">
        <f t="shared" si="2"/>
        <v>44412.291666666664</v>
      </c>
      <c r="I11" s="23">
        <f t="shared" si="0"/>
        <v>-3953</v>
      </c>
      <c r="J11" s="17" t="str">
        <f t="shared" si="1"/>
        <v>OVERDUE</v>
      </c>
      <c r="K11" s="18"/>
      <c r="L11" s="137" t="s">
        <v>5216</v>
      </c>
    </row>
    <row r="12" spans="1:16" ht="23.25" customHeight="1">
      <c r="A12" s="17" t="s">
        <v>69</v>
      </c>
      <c r="B12" s="30" t="s">
        <v>74</v>
      </c>
      <c r="C12" s="30" t="s">
        <v>76</v>
      </c>
      <c r="D12" s="21">
        <v>12000</v>
      </c>
      <c r="E12" s="13">
        <v>41662</v>
      </c>
      <c r="F12" s="13">
        <v>43474</v>
      </c>
      <c r="G12" s="27">
        <v>28489</v>
      </c>
      <c r="H12" s="22">
        <f t="shared" si="2"/>
        <v>44412.291666666664</v>
      </c>
      <c r="I12" s="23">
        <f t="shared" si="0"/>
        <v>-3953</v>
      </c>
      <c r="J12" s="17" t="str">
        <f t="shared" si="1"/>
        <v>OVERDUE</v>
      </c>
      <c r="K12" s="18"/>
      <c r="L12" s="137" t="s">
        <v>5216</v>
      </c>
    </row>
    <row r="13" spans="1:16" ht="23.25" customHeight="1">
      <c r="A13" s="17" t="s">
        <v>70</v>
      </c>
      <c r="B13" s="30" t="s">
        <v>75</v>
      </c>
      <c r="C13" s="30" t="s">
        <v>76</v>
      </c>
      <c r="D13" s="21">
        <v>12000</v>
      </c>
      <c r="E13" s="13">
        <v>41662</v>
      </c>
      <c r="F13" s="13">
        <v>44030</v>
      </c>
      <c r="G13" s="27">
        <v>37352</v>
      </c>
      <c r="H13" s="22">
        <f t="shared" si="2"/>
        <v>44781.583333333336</v>
      </c>
      <c r="I13" s="23">
        <f t="shared" si="0"/>
        <v>4910</v>
      </c>
      <c r="J13" s="17" t="str">
        <f t="shared" si="1"/>
        <v>NOT DUE</v>
      </c>
      <c r="K13" s="18"/>
      <c r="L13" s="137"/>
    </row>
    <row r="14" spans="1:16">
      <c r="A14" s="17" t="s">
        <v>81</v>
      </c>
      <c r="B14" s="30" t="s">
        <v>88</v>
      </c>
      <c r="C14" s="30" t="s">
        <v>112</v>
      </c>
      <c r="D14" s="21">
        <v>8000</v>
      </c>
      <c r="E14" s="13">
        <v>41662</v>
      </c>
      <c r="F14" s="13">
        <v>44389</v>
      </c>
      <c r="G14" s="27">
        <v>41800</v>
      </c>
      <c r="H14" s="22">
        <f>IF(I14&lt;=8000,$F$5+(I14/24),"error")</f>
        <v>44800.25</v>
      </c>
      <c r="I14" s="23">
        <f t="shared" si="0"/>
        <v>5358</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44850.333333333336</v>
      </c>
      <c r="I15" s="23">
        <f t="shared" si="0"/>
        <v>6560</v>
      </c>
      <c r="J15" s="17" t="str">
        <f t="shared" si="1"/>
        <v>NOT DUE</v>
      </c>
      <c r="K15" s="18"/>
      <c r="L15" s="137"/>
    </row>
    <row r="16" spans="1:16">
      <c r="A16" s="17" t="s">
        <v>83</v>
      </c>
      <c r="B16" s="30" t="s">
        <v>90</v>
      </c>
      <c r="C16" s="30" t="s">
        <v>112</v>
      </c>
      <c r="D16" s="21">
        <v>8000</v>
      </c>
      <c r="E16" s="13">
        <v>41662</v>
      </c>
      <c r="F16" s="13">
        <v>44368</v>
      </c>
      <c r="G16" s="27">
        <v>41453</v>
      </c>
      <c r="H16" s="22">
        <f t="shared" si="3"/>
        <v>44785.791666666664</v>
      </c>
      <c r="I16" s="23">
        <f t="shared" si="0"/>
        <v>5011</v>
      </c>
      <c r="J16" s="17" t="str">
        <f t="shared" si="1"/>
        <v>NOT DUE</v>
      </c>
      <c r="K16" s="18"/>
      <c r="L16" s="137"/>
    </row>
    <row r="17" spans="1:12">
      <c r="A17" s="17" t="s">
        <v>84</v>
      </c>
      <c r="B17" s="30" t="s">
        <v>91</v>
      </c>
      <c r="C17" s="30" t="s">
        <v>112</v>
      </c>
      <c r="D17" s="21">
        <v>8000</v>
      </c>
      <c r="E17" s="13">
        <v>41662</v>
      </c>
      <c r="F17" s="13">
        <v>44392</v>
      </c>
      <c r="G17" s="27">
        <v>41800</v>
      </c>
      <c r="H17" s="22">
        <f t="shared" si="3"/>
        <v>44800.25</v>
      </c>
      <c r="I17" s="23">
        <f t="shared" si="0"/>
        <v>5358</v>
      </c>
      <c r="J17" s="17" t="str">
        <f t="shared" si="1"/>
        <v>NOT DUE</v>
      </c>
      <c r="K17" s="18"/>
      <c r="L17" s="18"/>
    </row>
    <row r="18" spans="1:12">
      <c r="A18" s="17" t="s">
        <v>85</v>
      </c>
      <c r="B18" s="30" t="s">
        <v>92</v>
      </c>
      <c r="C18" s="30" t="s">
        <v>112</v>
      </c>
      <c r="D18" s="21">
        <v>8000</v>
      </c>
      <c r="E18" s="13">
        <v>41662</v>
      </c>
      <c r="F18" s="13">
        <v>44301</v>
      </c>
      <c r="G18" s="27">
        <v>40371</v>
      </c>
      <c r="H18" s="22">
        <f t="shared" si="3"/>
        <v>44740.708333333336</v>
      </c>
      <c r="I18" s="23">
        <f t="shared" si="0"/>
        <v>3929</v>
      </c>
      <c r="J18" s="17" t="str">
        <f t="shared" si="1"/>
        <v>NOT DUE</v>
      </c>
      <c r="K18" s="18"/>
      <c r="L18" s="137"/>
    </row>
    <row r="19" spans="1:12">
      <c r="A19" s="17" t="s">
        <v>86</v>
      </c>
      <c r="B19" s="30" t="s">
        <v>93</v>
      </c>
      <c r="C19" s="30" t="s">
        <v>112</v>
      </c>
      <c r="D19" s="21">
        <v>8000</v>
      </c>
      <c r="E19" s="13">
        <v>41662</v>
      </c>
      <c r="F19" s="13">
        <v>44115</v>
      </c>
      <c r="G19" s="27">
        <v>43002</v>
      </c>
      <c r="H19" s="22">
        <f t="shared" si="3"/>
        <v>44850.333333333336</v>
      </c>
      <c r="I19" s="23">
        <f t="shared" si="0"/>
        <v>6560</v>
      </c>
      <c r="J19" s="17" t="str">
        <f t="shared" si="1"/>
        <v>NOT DUE</v>
      </c>
      <c r="K19" s="18"/>
      <c r="L19" s="18"/>
    </row>
    <row r="20" spans="1:12" ht="35.1" customHeight="1">
      <c r="A20" s="17" t="s">
        <v>94</v>
      </c>
      <c r="B20" s="30" t="s">
        <v>100</v>
      </c>
      <c r="C20" s="31" t="s">
        <v>113</v>
      </c>
      <c r="D20" s="12" t="s">
        <v>4</v>
      </c>
      <c r="E20" s="13">
        <v>41662</v>
      </c>
      <c r="F20" s="13">
        <v>44558</v>
      </c>
      <c r="G20" s="27">
        <v>44065</v>
      </c>
      <c r="H20" s="15">
        <f t="shared" ref="H20:H25" si="4">EDATE(F20-1,1)</f>
        <v>44588</v>
      </c>
      <c r="I20" s="16">
        <f t="shared" ref="I20:I25" ca="1" si="5">IF(ISBLANK(H20),"",H20-DATE(YEAR(NOW()),MONTH(NOW()),DAY(NOW())))</f>
        <v>11</v>
      </c>
      <c r="J20" s="17" t="str">
        <f t="shared" ca="1" si="1"/>
        <v>NOT DUE</v>
      </c>
      <c r="K20" s="33" t="s">
        <v>151</v>
      </c>
      <c r="L20" s="125"/>
    </row>
    <row r="21" spans="1:12" ht="35.1" customHeight="1">
      <c r="A21" s="17" t="s">
        <v>95</v>
      </c>
      <c r="B21" s="30" t="s">
        <v>101</v>
      </c>
      <c r="C21" s="31" t="s">
        <v>113</v>
      </c>
      <c r="D21" s="12" t="s">
        <v>4</v>
      </c>
      <c r="E21" s="13">
        <v>41662</v>
      </c>
      <c r="F21" s="13">
        <v>44558</v>
      </c>
      <c r="G21" s="27">
        <v>44065</v>
      </c>
      <c r="H21" s="15">
        <f t="shared" si="4"/>
        <v>44588</v>
      </c>
      <c r="I21" s="16">
        <f t="shared" ca="1" si="5"/>
        <v>11</v>
      </c>
      <c r="J21" s="17" t="str">
        <f t="shared" ca="1" si="1"/>
        <v>NOT DUE</v>
      </c>
      <c r="K21" s="33" t="s">
        <v>151</v>
      </c>
      <c r="L21" s="125"/>
    </row>
    <row r="22" spans="1:12" ht="35.1" customHeight="1">
      <c r="A22" s="17" t="s">
        <v>96</v>
      </c>
      <c r="B22" s="30" t="s">
        <v>102</v>
      </c>
      <c r="C22" s="31" t="s">
        <v>113</v>
      </c>
      <c r="D22" s="12" t="s">
        <v>4</v>
      </c>
      <c r="E22" s="13">
        <v>41662</v>
      </c>
      <c r="F22" s="13">
        <v>44558</v>
      </c>
      <c r="G22" s="27">
        <v>44065</v>
      </c>
      <c r="H22" s="15">
        <f t="shared" si="4"/>
        <v>44588</v>
      </c>
      <c r="I22" s="16">
        <f t="shared" ca="1" si="5"/>
        <v>11</v>
      </c>
      <c r="J22" s="17" t="str">
        <f t="shared" ca="1" si="1"/>
        <v>NOT DUE</v>
      </c>
      <c r="K22" s="33" t="s">
        <v>151</v>
      </c>
      <c r="L22" s="125"/>
    </row>
    <row r="23" spans="1:12" ht="35.1" customHeight="1">
      <c r="A23" s="17" t="s">
        <v>97</v>
      </c>
      <c r="B23" s="30" t="s">
        <v>103</v>
      </c>
      <c r="C23" s="31" t="s">
        <v>113</v>
      </c>
      <c r="D23" s="12" t="s">
        <v>4</v>
      </c>
      <c r="E23" s="13">
        <v>41662</v>
      </c>
      <c r="F23" s="13">
        <v>44558</v>
      </c>
      <c r="G23" s="27">
        <v>44065</v>
      </c>
      <c r="H23" s="15">
        <f t="shared" si="4"/>
        <v>44588</v>
      </c>
      <c r="I23" s="16">
        <f t="shared" ca="1" si="5"/>
        <v>11</v>
      </c>
      <c r="J23" s="17" t="str">
        <f t="shared" ca="1" si="1"/>
        <v>NOT DUE</v>
      </c>
      <c r="K23" s="33" t="s">
        <v>151</v>
      </c>
      <c r="L23" s="125"/>
    </row>
    <row r="24" spans="1:12" ht="35.1" customHeight="1">
      <c r="A24" s="17" t="s">
        <v>98</v>
      </c>
      <c r="B24" s="30" t="s">
        <v>104</v>
      </c>
      <c r="C24" s="31" t="s">
        <v>113</v>
      </c>
      <c r="D24" s="12" t="s">
        <v>4</v>
      </c>
      <c r="E24" s="13">
        <v>41662</v>
      </c>
      <c r="F24" s="13">
        <v>44558</v>
      </c>
      <c r="G24" s="27">
        <v>44065</v>
      </c>
      <c r="H24" s="15">
        <f t="shared" si="4"/>
        <v>44588</v>
      </c>
      <c r="I24" s="16">
        <f t="shared" ca="1" si="5"/>
        <v>11</v>
      </c>
      <c r="J24" s="17" t="str">
        <f t="shared" ca="1" si="1"/>
        <v>NOT DUE</v>
      </c>
      <c r="K24" s="33" t="s">
        <v>151</v>
      </c>
      <c r="L24" s="125"/>
    </row>
    <row r="25" spans="1:12" ht="35.1" customHeight="1">
      <c r="A25" s="17" t="s">
        <v>99</v>
      </c>
      <c r="B25" s="30" t="s">
        <v>105</v>
      </c>
      <c r="C25" s="31" t="s">
        <v>113</v>
      </c>
      <c r="D25" s="12" t="s">
        <v>4</v>
      </c>
      <c r="E25" s="13">
        <v>41662</v>
      </c>
      <c r="F25" s="13">
        <v>44558</v>
      </c>
      <c r="G25" s="27">
        <v>44065</v>
      </c>
      <c r="H25" s="15">
        <f t="shared" si="4"/>
        <v>44588</v>
      </c>
      <c r="I25" s="16">
        <f t="shared" ca="1" si="5"/>
        <v>11</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44412.291666666664</v>
      </c>
      <c r="I26" s="23">
        <f t="shared" ref="I26:I49" si="7">D26-($F$4-G26)</f>
        <v>-3953</v>
      </c>
      <c r="J26" s="17" t="str">
        <f t="shared" si="1"/>
        <v>OVERDUE</v>
      </c>
      <c r="K26" s="20"/>
      <c r="L26" s="137" t="s">
        <v>5216</v>
      </c>
    </row>
    <row r="27" spans="1:12" ht="18.75" customHeight="1">
      <c r="A27" s="17" t="s">
        <v>107</v>
      </c>
      <c r="B27" s="30" t="s">
        <v>115</v>
      </c>
      <c r="C27" s="30" t="s">
        <v>112</v>
      </c>
      <c r="D27" s="21">
        <v>12000</v>
      </c>
      <c r="E27" s="13">
        <v>41662</v>
      </c>
      <c r="F27" s="13">
        <v>43473</v>
      </c>
      <c r="G27" s="27">
        <v>28489</v>
      </c>
      <c r="H27" s="22">
        <f t="shared" si="6"/>
        <v>44412.291666666664</v>
      </c>
      <c r="I27" s="23">
        <f t="shared" si="7"/>
        <v>-3953</v>
      </c>
      <c r="J27" s="17" t="str">
        <f t="shared" si="1"/>
        <v>OVERDUE</v>
      </c>
      <c r="K27" s="20"/>
      <c r="L27" s="137" t="s">
        <v>5216</v>
      </c>
    </row>
    <row r="28" spans="1:12" ht="18.75" customHeight="1">
      <c r="A28" s="17" t="s">
        <v>108</v>
      </c>
      <c r="B28" s="30" t="s">
        <v>116</v>
      </c>
      <c r="C28" s="30" t="s">
        <v>112</v>
      </c>
      <c r="D28" s="21">
        <v>12000</v>
      </c>
      <c r="E28" s="13">
        <v>41662</v>
      </c>
      <c r="F28" s="13">
        <v>43473</v>
      </c>
      <c r="G28" s="27">
        <v>28489</v>
      </c>
      <c r="H28" s="22">
        <f t="shared" si="6"/>
        <v>44412.291666666664</v>
      </c>
      <c r="I28" s="23">
        <f t="shared" si="7"/>
        <v>-3953</v>
      </c>
      <c r="J28" s="17" t="str">
        <f t="shared" si="1"/>
        <v>OVERDUE</v>
      </c>
      <c r="K28" s="20"/>
      <c r="L28" s="137" t="s">
        <v>5216</v>
      </c>
    </row>
    <row r="29" spans="1:12" ht="18.75" customHeight="1">
      <c r="A29" s="17" t="s">
        <v>109</v>
      </c>
      <c r="B29" s="30" t="s">
        <v>117</v>
      </c>
      <c r="C29" s="30" t="s">
        <v>112</v>
      </c>
      <c r="D29" s="21">
        <v>12000</v>
      </c>
      <c r="E29" s="13">
        <v>41662</v>
      </c>
      <c r="F29" s="13">
        <v>43473</v>
      </c>
      <c r="G29" s="27">
        <v>28489</v>
      </c>
      <c r="H29" s="22">
        <f t="shared" si="6"/>
        <v>44412.291666666664</v>
      </c>
      <c r="I29" s="23">
        <f t="shared" si="7"/>
        <v>-3953</v>
      </c>
      <c r="J29" s="17" t="str">
        <f t="shared" si="1"/>
        <v>OVERDUE</v>
      </c>
      <c r="K29" s="20"/>
      <c r="L29" s="137" t="s">
        <v>5216</v>
      </c>
    </row>
    <row r="30" spans="1:12" ht="18.75" customHeight="1">
      <c r="A30" s="17" t="s">
        <v>110</v>
      </c>
      <c r="B30" s="30" t="s">
        <v>118</v>
      </c>
      <c r="C30" s="30" t="s">
        <v>112</v>
      </c>
      <c r="D30" s="21">
        <v>12000</v>
      </c>
      <c r="E30" s="13">
        <v>41662</v>
      </c>
      <c r="F30" s="13">
        <v>43473</v>
      </c>
      <c r="G30" s="27">
        <v>28489</v>
      </c>
      <c r="H30" s="22">
        <f t="shared" si="6"/>
        <v>44412.291666666664</v>
      </c>
      <c r="I30" s="23">
        <f t="shared" si="7"/>
        <v>-3953</v>
      </c>
      <c r="J30" s="17" t="str">
        <f t="shared" si="1"/>
        <v>OVERDUE</v>
      </c>
      <c r="K30" s="20"/>
      <c r="L30" s="137" t="s">
        <v>5216</v>
      </c>
    </row>
    <row r="31" spans="1:12" ht="18.75" customHeight="1">
      <c r="A31" s="17" t="s">
        <v>111</v>
      </c>
      <c r="B31" s="30" t="s">
        <v>119</v>
      </c>
      <c r="C31" s="30" t="s">
        <v>112</v>
      </c>
      <c r="D31" s="21">
        <v>12000</v>
      </c>
      <c r="E31" s="13">
        <v>41662</v>
      </c>
      <c r="F31" s="13">
        <v>43473</v>
      </c>
      <c r="G31" s="27">
        <v>28489</v>
      </c>
      <c r="H31" s="22">
        <f t="shared" si="6"/>
        <v>44412.291666666664</v>
      </c>
      <c r="I31" s="23">
        <f t="shared" si="7"/>
        <v>-3953</v>
      </c>
      <c r="J31" s="17" t="str">
        <f t="shared" si="1"/>
        <v>OVERDUE</v>
      </c>
      <c r="K31" s="20"/>
      <c r="L31" s="137" t="s">
        <v>5216</v>
      </c>
    </row>
    <row r="32" spans="1:12" ht="18.75" customHeight="1">
      <c r="A32" s="17" t="s">
        <v>120</v>
      </c>
      <c r="B32" s="30" t="s">
        <v>126</v>
      </c>
      <c r="C32" s="30" t="s">
        <v>112</v>
      </c>
      <c r="D32" s="21">
        <v>24000</v>
      </c>
      <c r="E32" s="13">
        <v>41662</v>
      </c>
      <c r="F32" s="13">
        <v>43473</v>
      </c>
      <c r="G32" s="27">
        <v>28489</v>
      </c>
      <c r="H32" s="22">
        <f>IF(I32&lt;=24000,$F$5+(I32/24),"error")</f>
        <v>44912.291666666664</v>
      </c>
      <c r="I32" s="23">
        <f t="shared" si="7"/>
        <v>8047</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44912.291666666664</v>
      </c>
      <c r="I33" s="23">
        <f t="shared" si="7"/>
        <v>8047</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44912.291666666664</v>
      </c>
      <c r="I34" s="23">
        <f t="shared" si="7"/>
        <v>8047</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44912.291666666664</v>
      </c>
      <c r="I35" s="23">
        <f t="shared" si="7"/>
        <v>8047</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44912.291666666664</v>
      </c>
      <c r="I36" s="23">
        <f t="shared" si="7"/>
        <v>8047</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44912.291666666664</v>
      </c>
      <c r="I37" s="23">
        <f t="shared" si="7"/>
        <v>8047</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44412.291666666664</v>
      </c>
      <c r="I38" s="23">
        <f t="shared" si="7"/>
        <v>-3953</v>
      </c>
      <c r="J38" s="17" t="str">
        <f t="shared" si="1"/>
        <v>OVERDUE</v>
      </c>
      <c r="K38" s="20"/>
      <c r="L38" s="137" t="s">
        <v>5216</v>
      </c>
    </row>
    <row r="39" spans="1:12" ht="25.5">
      <c r="A39" s="17" t="s">
        <v>133</v>
      </c>
      <c r="B39" s="31" t="s">
        <v>139</v>
      </c>
      <c r="C39" s="31" t="s">
        <v>150</v>
      </c>
      <c r="D39" s="21">
        <v>12000</v>
      </c>
      <c r="E39" s="13">
        <v>41662</v>
      </c>
      <c r="F39" s="13">
        <v>43473</v>
      </c>
      <c r="G39" s="27">
        <v>28489</v>
      </c>
      <c r="H39" s="22">
        <f t="shared" si="9"/>
        <v>44412.291666666664</v>
      </c>
      <c r="I39" s="23">
        <f t="shared" si="7"/>
        <v>-3953</v>
      </c>
      <c r="J39" s="17" t="str">
        <f t="shared" si="1"/>
        <v>OVERDUE</v>
      </c>
      <c r="K39" s="20"/>
      <c r="L39" s="137" t="s">
        <v>5216</v>
      </c>
    </row>
    <row r="40" spans="1:12" ht="25.5">
      <c r="A40" s="17" t="s">
        <v>134</v>
      </c>
      <c r="B40" s="31" t="s">
        <v>140</v>
      </c>
      <c r="C40" s="31" t="s">
        <v>150</v>
      </c>
      <c r="D40" s="21">
        <v>12000</v>
      </c>
      <c r="E40" s="13">
        <v>41662</v>
      </c>
      <c r="F40" s="13">
        <v>43473</v>
      </c>
      <c r="G40" s="27">
        <v>28489</v>
      </c>
      <c r="H40" s="22">
        <f t="shared" si="9"/>
        <v>44412.291666666664</v>
      </c>
      <c r="I40" s="23">
        <f t="shared" si="7"/>
        <v>-3953</v>
      </c>
      <c r="J40" s="17" t="str">
        <f t="shared" si="1"/>
        <v>OVERDUE</v>
      </c>
      <c r="K40" s="20"/>
      <c r="L40" s="137" t="s">
        <v>5216</v>
      </c>
    </row>
    <row r="41" spans="1:12" ht="25.5">
      <c r="A41" s="17" t="s">
        <v>135</v>
      </c>
      <c r="B41" s="31" t="s">
        <v>141</v>
      </c>
      <c r="C41" s="31" t="s">
        <v>150</v>
      </c>
      <c r="D41" s="21">
        <v>12000</v>
      </c>
      <c r="E41" s="13">
        <v>41662</v>
      </c>
      <c r="F41" s="13">
        <v>43473</v>
      </c>
      <c r="G41" s="27">
        <v>28489</v>
      </c>
      <c r="H41" s="22">
        <f t="shared" si="9"/>
        <v>44412.291666666664</v>
      </c>
      <c r="I41" s="23">
        <f t="shared" si="7"/>
        <v>-3953</v>
      </c>
      <c r="J41" s="17" t="str">
        <f t="shared" si="1"/>
        <v>OVERDUE</v>
      </c>
      <c r="K41" s="20"/>
      <c r="L41" s="137" t="s">
        <v>5216</v>
      </c>
    </row>
    <row r="42" spans="1:12" ht="25.5">
      <c r="A42" s="17" t="s">
        <v>136</v>
      </c>
      <c r="B42" s="31" t="s">
        <v>142</v>
      </c>
      <c r="C42" s="31" t="s">
        <v>150</v>
      </c>
      <c r="D42" s="21">
        <v>12000</v>
      </c>
      <c r="E42" s="13">
        <v>41662</v>
      </c>
      <c r="F42" s="13">
        <v>43473</v>
      </c>
      <c r="G42" s="27">
        <v>28489</v>
      </c>
      <c r="H42" s="22">
        <f t="shared" si="9"/>
        <v>44412.291666666664</v>
      </c>
      <c r="I42" s="23">
        <f t="shared" si="7"/>
        <v>-3953</v>
      </c>
      <c r="J42" s="17" t="str">
        <f t="shared" si="1"/>
        <v>OVERDUE</v>
      </c>
      <c r="K42" s="20"/>
      <c r="L42" s="137" t="s">
        <v>5216</v>
      </c>
    </row>
    <row r="43" spans="1:12" ht="25.5">
      <c r="A43" s="17" t="s">
        <v>137</v>
      </c>
      <c r="B43" s="31" t="s">
        <v>143</v>
      </c>
      <c r="C43" s="31" t="s">
        <v>150</v>
      </c>
      <c r="D43" s="21">
        <v>12000</v>
      </c>
      <c r="E43" s="13">
        <v>41662</v>
      </c>
      <c r="F43" s="13">
        <v>43473</v>
      </c>
      <c r="G43" s="27">
        <v>28489</v>
      </c>
      <c r="H43" s="22">
        <f t="shared" si="9"/>
        <v>44412.291666666664</v>
      </c>
      <c r="I43" s="23">
        <f t="shared" si="7"/>
        <v>-3953</v>
      </c>
      <c r="J43" s="17" t="str">
        <f t="shared" si="1"/>
        <v>OVERDUE</v>
      </c>
      <c r="K43" s="20"/>
      <c r="L43" s="137" t="s">
        <v>5216</v>
      </c>
    </row>
    <row r="44" spans="1:12" ht="21" customHeight="1">
      <c r="A44" s="17" t="s">
        <v>144</v>
      </c>
      <c r="B44" s="30" t="s">
        <v>152</v>
      </c>
      <c r="C44" s="30" t="s">
        <v>164</v>
      </c>
      <c r="D44" s="21">
        <v>36000</v>
      </c>
      <c r="E44" s="13">
        <v>41662</v>
      </c>
      <c r="F44" s="13">
        <v>43471</v>
      </c>
      <c r="G44" s="27">
        <v>28489</v>
      </c>
      <c r="H44" s="22">
        <f>IF(I44&lt;=36000,$F$5+(I44/24),"error")</f>
        <v>45412.291666666664</v>
      </c>
      <c r="I44" s="23">
        <f t="shared" si="7"/>
        <v>20047</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45412.291666666664</v>
      </c>
      <c r="I45" s="23">
        <f t="shared" si="7"/>
        <v>20047</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45412.291666666664</v>
      </c>
      <c r="I46" s="23">
        <f t="shared" si="7"/>
        <v>20047</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45412.291666666664</v>
      </c>
      <c r="I47" s="23">
        <f t="shared" si="7"/>
        <v>20047</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45412.291666666664</v>
      </c>
      <c r="I48" s="23">
        <f t="shared" si="7"/>
        <v>20047</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45412.291666666664</v>
      </c>
      <c r="I49" s="23">
        <f t="shared" si="7"/>
        <v>20047</v>
      </c>
      <c r="J49" s="17" t="str">
        <f t="shared" si="1"/>
        <v>NOT DUE</v>
      </c>
      <c r="K49" s="20"/>
      <c r="L49" s="137"/>
    </row>
    <row r="50" spans="1:12" ht="25.5">
      <c r="A50" s="17" t="s">
        <v>158</v>
      </c>
      <c r="B50" s="30" t="s">
        <v>152</v>
      </c>
      <c r="C50" s="31" t="s">
        <v>113</v>
      </c>
      <c r="D50" s="12" t="s">
        <v>4</v>
      </c>
      <c r="E50" s="13">
        <v>41662</v>
      </c>
      <c r="F50" s="13">
        <v>44558</v>
      </c>
      <c r="G50" s="27">
        <v>44065</v>
      </c>
      <c r="H50" s="15">
        <f t="shared" ref="H50:H55" si="11">EDATE(F50-1,1)</f>
        <v>44588</v>
      </c>
      <c r="I50" s="16">
        <f t="shared" ref="I50:I55" ca="1" si="12">IF(ISBLANK(H50),"",H50-DATE(YEAR(NOW()),MONTH(NOW()),DAY(NOW())))</f>
        <v>11</v>
      </c>
      <c r="J50" s="17" t="str">
        <f t="shared" ca="1" si="1"/>
        <v>NOT DUE</v>
      </c>
      <c r="K50" s="20"/>
      <c r="L50" s="125"/>
    </row>
    <row r="51" spans="1:12" ht="25.5">
      <c r="A51" s="17" t="s">
        <v>159</v>
      </c>
      <c r="B51" s="30" t="s">
        <v>153</v>
      </c>
      <c r="C51" s="31" t="s">
        <v>113</v>
      </c>
      <c r="D51" s="12" t="s">
        <v>4</v>
      </c>
      <c r="E51" s="13">
        <v>41662</v>
      </c>
      <c r="F51" s="13">
        <v>44558</v>
      </c>
      <c r="G51" s="27">
        <v>44065</v>
      </c>
      <c r="H51" s="15">
        <f t="shared" si="11"/>
        <v>44588</v>
      </c>
      <c r="I51" s="16">
        <f t="shared" ca="1" si="12"/>
        <v>11</v>
      </c>
      <c r="J51" s="17" t="str">
        <f t="shared" ca="1" si="1"/>
        <v>NOT DUE</v>
      </c>
      <c r="K51" s="20"/>
      <c r="L51" s="125"/>
    </row>
    <row r="52" spans="1:12" ht="25.5">
      <c r="A52" s="17" t="s">
        <v>160</v>
      </c>
      <c r="B52" s="30" t="s">
        <v>154</v>
      </c>
      <c r="C52" s="31" t="s">
        <v>113</v>
      </c>
      <c r="D52" s="12" t="s">
        <v>4</v>
      </c>
      <c r="E52" s="13">
        <v>41662</v>
      </c>
      <c r="F52" s="13">
        <v>44558</v>
      </c>
      <c r="G52" s="27">
        <v>44065</v>
      </c>
      <c r="H52" s="15">
        <f t="shared" si="11"/>
        <v>44588</v>
      </c>
      <c r="I52" s="16">
        <f t="shared" ca="1" si="12"/>
        <v>11</v>
      </c>
      <c r="J52" s="17" t="str">
        <f t="shared" ca="1" si="1"/>
        <v>NOT DUE</v>
      </c>
      <c r="K52" s="20"/>
      <c r="L52" s="125"/>
    </row>
    <row r="53" spans="1:12" ht="25.5">
      <c r="A53" s="17" t="s">
        <v>161</v>
      </c>
      <c r="B53" s="30" t="s">
        <v>155</v>
      </c>
      <c r="C53" s="31" t="s">
        <v>113</v>
      </c>
      <c r="D53" s="12" t="s">
        <v>4</v>
      </c>
      <c r="E53" s="13">
        <v>41662</v>
      </c>
      <c r="F53" s="13">
        <v>44558</v>
      </c>
      <c r="G53" s="27">
        <v>44065</v>
      </c>
      <c r="H53" s="15">
        <f t="shared" si="11"/>
        <v>44588</v>
      </c>
      <c r="I53" s="16">
        <f t="shared" ca="1" si="12"/>
        <v>11</v>
      </c>
      <c r="J53" s="17" t="str">
        <f t="shared" ca="1" si="1"/>
        <v>NOT DUE</v>
      </c>
      <c r="K53" s="20"/>
      <c r="L53" s="125"/>
    </row>
    <row r="54" spans="1:12" ht="25.5">
      <c r="A54" s="17" t="s">
        <v>162</v>
      </c>
      <c r="B54" s="30" t="s">
        <v>156</v>
      </c>
      <c r="C54" s="31" t="s">
        <v>113</v>
      </c>
      <c r="D54" s="12" t="s">
        <v>4</v>
      </c>
      <c r="E54" s="13">
        <v>41662</v>
      </c>
      <c r="F54" s="13">
        <v>44558</v>
      </c>
      <c r="G54" s="27">
        <v>44065</v>
      </c>
      <c r="H54" s="15">
        <f t="shared" si="11"/>
        <v>44588</v>
      </c>
      <c r="I54" s="16">
        <f t="shared" ca="1" si="12"/>
        <v>11</v>
      </c>
      <c r="J54" s="17" t="str">
        <f t="shared" ca="1" si="1"/>
        <v>NOT DUE</v>
      </c>
      <c r="K54" s="20"/>
      <c r="L54" s="125"/>
    </row>
    <row r="55" spans="1:12" ht="25.5">
      <c r="A55" s="17" t="s">
        <v>163</v>
      </c>
      <c r="B55" s="30" t="s">
        <v>157</v>
      </c>
      <c r="C55" s="31" t="s">
        <v>113</v>
      </c>
      <c r="D55" s="12" t="s">
        <v>4</v>
      </c>
      <c r="E55" s="13">
        <v>41662</v>
      </c>
      <c r="F55" s="13">
        <v>44558</v>
      </c>
      <c r="G55" s="27">
        <v>44065</v>
      </c>
      <c r="H55" s="15">
        <f t="shared" si="11"/>
        <v>44588</v>
      </c>
      <c r="I55" s="16">
        <f t="shared" ca="1" si="12"/>
        <v>11</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44412.291666666664</v>
      </c>
      <c r="I56" s="23">
        <f t="shared" ref="I56:I119" si="14">D56-($F$4-G56)</f>
        <v>-3953</v>
      </c>
      <c r="J56" s="17" t="str">
        <f t="shared" si="1"/>
        <v>OVERDUE</v>
      </c>
      <c r="K56" s="20"/>
      <c r="L56" s="137" t="s">
        <v>5253</v>
      </c>
    </row>
    <row r="57" spans="1:12" ht="18" customHeight="1">
      <c r="A57" s="17" t="s">
        <v>166</v>
      </c>
      <c r="B57" s="30" t="s">
        <v>153</v>
      </c>
      <c r="C57" s="29" t="s">
        <v>177</v>
      </c>
      <c r="D57" s="21">
        <v>12000</v>
      </c>
      <c r="E57" s="13">
        <v>41662</v>
      </c>
      <c r="F57" s="13">
        <v>43471</v>
      </c>
      <c r="G57" s="27">
        <v>28489</v>
      </c>
      <c r="H57" s="22">
        <f t="shared" si="13"/>
        <v>44412.291666666664</v>
      </c>
      <c r="I57" s="23">
        <f t="shared" si="14"/>
        <v>-3953</v>
      </c>
      <c r="J57" s="17" t="str">
        <f t="shared" si="1"/>
        <v>OVERDUE</v>
      </c>
      <c r="K57" s="20"/>
      <c r="L57" s="137" t="s">
        <v>5253</v>
      </c>
    </row>
    <row r="58" spans="1:12" ht="18" customHeight="1">
      <c r="A58" s="17" t="s">
        <v>167</v>
      </c>
      <c r="B58" s="30" t="s">
        <v>154</v>
      </c>
      <c r="C58" s="29" t="s">
        <v>177</v>
      </c>
      <c r="D58" s="21">
        <v>12000</v>
      </c>
      <c r="E58" s="13">
        <v>41662</v>
      </c>
      <c r="F58" s="13">
        <v>43471</v>
      </c>
      <c r="G58" s="27">
        <v>28489</v>
      </c>
      <c r="H58" s="22">
        <f t="shared" si="13"/>
        <v>44412.291666666664</v>
      </c>
      <c r="I58" s="23">
        <f t="shared" si="14"/>
        <v>-3953</v>
      </c>
      <c r="J58" s="17" t="str">
        <f t="shared" si="1"/>
        <v>OVERDUE</v>
      </c>
      <c r="K58" s="20"/>
      <c r="L58" s="137" t="s">
        <v>5253</v>
      </c>
    </row>
    <row r="59" spans="1:12" ht="18" customHeight="1">
      <c r="A59" s="17" t="s">
        <v>168</v>
      </c>
      <c r="B59" s="30" t="s">
        <v>155</v>
      </c>
      <c r="C59" s="29" t="s">
        <v>177</v>
      </c>
      <c r="D59" s="21">
        <v>12000</v>
      </c>
      <c r="E59" s="13">
        <v>41662</v>
      </c>
      <c r="F59" s="13">
        <v>43471</v>
      </c>
      <c r="G59" s="27">
        <v>28489</v>
      </c>
      <c r="H59" s="22">
        <f t="shared" si="13"/>
        <v>44412.291666666664</v>
      </c>
      <c r="I59" s="23">
        <f t="shared" si="14"/>
        <v>-3953</v>
      </c>
      <c r="J59" s="17" t="str">
        <f t="shared" si="1"/>
        <v>OVERDUE</v>
      </c>
      <c r="K59" s="20"/>
      <c r="L59" s="137" t="s">
        <v>5253</v>
      </c>
    </row>
    <row r="60" spans="1:12" ht="18" customHeight="1">
      <c r="A60" s="17" t="s">
        <v>169</v>
      </c>
      <c r="B60" s="30" t="s">
        <v>156</v>
      </c>
      <c r="C60" s="29" t="s">
        <v>177</v>
      </c>
      <c r="D60" s="21">
        <v>12000</v>
      </c>
      <c r="E60" s="13">
        <v>41662</v>
      </c>
      <c r="F60" s="13">
        <v>43471</v>
      </c>
      <c r="G60" s="27">
        <v>28489</v>
      </c>
      <c r="H60" s="22">
        <f t="shared" si="13"/>
        <v>44412.291666666664</v>
      </c>
      <c r="I60" s="23">
        <f t="shared" si="14"/>
        <v>-3953</v>
      </c>
      <c r="J60" s="17" t="str">
        <f t="shared" si="1"/>
        <v>OVERDUE</v>
      </c>
      <c r="K60" s="20"/>
      <c r="L60" s="137" t="s">
        <v>5253</v>
      </c>
    </row>
    <row r="61" spans="1:12" ht="18" customHeight="1">
      <c r="A61" s="17" t="s">
        <v>170</v>
      </c>
      <c r="B61" s="30" t="s">
        <v>157</v>
      </c>
      <c r="C61" s="29" t="s">
        <v>177</v>
      </c>
      <c r="D61" s="21">
        <v>12000</v>
      </c>
      <c r="E61" s="13">
        <v>41662</v>
      </c>
      <c r="F61" s="13">
        <v>44030</v>
      </c>
      <c r="G61" s="27">
        <v>37352</v>
      </c>
      <c r="H61" s="22">
        <f t="shared" si="13"/>
        <v>44781.583333333336</v>
      </c>
      <c r="I61" s="23">
        <f t="shared" si="14"/>
        <v>4910</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44912.291666666664</v>
      </c>
      <c r="I62" s="23">
        <f t="shared" si="14"/>
        <v>8047</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44912.291666666664</v>
      </c>
      <c r="I63" s="23">
        <f t="shared" si="14"/>
        <v>8047</v>
      </c>
      <c r="J63" s="17" t="str">
        <f t="shared" si="1"/>
        <v>NOT DUE</v>
      </c>
      <c r="K63" s="20"/>
      <c r="L63" s="20"/>
    </row>
    <row r="64" spans="1:12" ht="25.5">
      <c r="A64" s="17" t="s">
        <v>173</v>
      </c>
      <c r="B64" s="31" t="s">
        <v>180</v>
      </c>
      <c r="C64" s="31" t="s">
        <v>190</v>
      </c>
      <c r="D64" s="21">
        <v>24000</v>
      </c>
      <c r="E64" s="13">
        <v>41662</v>
      </c>
      <c r="F64" s="13">
        <v>43470</v>
      </c>
      <c r="G64" s="27">
        <v>28489</v>
      </c>
      <c r="H64" s="22">
        <f t="shared" si="15"/>
        <v>44912.291666666664</v>
      </c>
      <c r="I64" s="23">
        <f t="shared" si="14"/>
        <v>8047</v>
      </c>
      <c r="J64" s="17" t="str">
        <f t="shared" si="1"/>
        <v>NOT DUE</v>
      </c>
      <c r="K64" s="20"/>
      <c r="L64" s="20"/>
    </row>
    <row r="65" spans="1:12" ht="25.5">
      <c r="A65" s="17" t="s">
        <v>174</v>
      </c>
      <c r="B65" s="31" t="s">
        <v>181</v>
      </c>
      <c r="C65" s="31" t="s">
        <v>190</v>
      </c>
      <c r="D65" s="21">
        <v>24000</v>
      </c>
      <c r="E65" s="13">
        <v>41662</v>
      </c>
      <c r="F65" s="13">
        <v>43470</v>
      </c>
      <c r="G65" s="27">
        <v>28489</v>
      </c>
      <c r="H65" s="22">
        <f t="shared" si="15"/>
        <v>44912.291666666664</v>
      </c>
      <c r="I65" s="23">
        <f t="shared" si="14"/>
        <v>8047</v>
      </c>
      <c r="J65" s="17" t="str">
        <f t="shared" si="1"/>
        <v>NOT DUE</v>
      </c>
      <c r="K65" s="20"/>
      <c r="L65" s="20"/>
    </row>
    <row r="66" spans="1:12" ht="25.5">
      <c r="A66" s="17" t="s">
        <v>175</v>
      </c>
      <c r="B66" s="31" t="s">
        <v>182</v>
      </c>
      <c r="C66" s="31" t="s">
        <v>190</v>
      </c>
      <c r="D66" s="21">
        <v>24000</v>
      </c>
      <c r="E66" s="13">
        <v>41662</v>
      </c>
      <c r="F66" s="13">
        <v>43470</v>
      </c>
      <c r="G66" s="27">
        <v>28489</v>
      </c>
      <c r="H66" s="22">
        <f t="shared" si="15"/>
        <v>44912.291666666664</v>
      </c>
      <c r="I66" s="23">
        <f t="shared" si="14"/>
        <v>8047</v>
      </c>
      <c r="J66" s="17" t="str">
        <f t="shared" si="1"/>
        <v>NOT DUE</v>
      </c>
      <c r="K66" s="20"/>
      <c r="L66" s="20"/>
    </row>
    <row r="67" spans="1:12" ht="25.5">
      <c r="A67" s="17" t="s">
        <v>176</v>
      </c>
      <c r="B67" s="31" t="s">
        <v>183</v>
      </c>
      <c r="C67" s="31" t="s">
        <v>190</v>
      </c>
      <c r="D67" s="21">
        <v>24000</v>
      </c>
      <c r="E67" s="13">
        <v>41662</v>
      </c>
      <c r="F67" s="13">
        <v>43470</v>
      </c>
      <c r="G67" s="27">
        <v>28489</v>
      </c>
      <c r="H67" s="22">
        <f t="shared" si="15"/>
        <v>44912.291666666664</v>
      </c>
      <c r="I67" s="23">
        <f t="shared" si="14"/>
        <v>8047</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44727.166666666664</v>
      </c>
      <c r="I68" s="23">
        <f t="shared" si="14"/>
        <v>3604</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44738.708333333336</v>
      </c>
      <c r="I69" s="23">
        <f t="shared" si="14"/>
        <v>3881</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45245.625</v>
      </c>
      <c r="I70" s="23">
        <f t="shared" si="14"/>
        <v>16047</v>
      </c>
      <c r="J70" s="17" t="str">
        <f t="shared" si="1"/>
        <v>NOT DUE</v>
      </c>
      <c r="K70" s="20"/>
      <c r="L70" s="20"/>
    </row>
    <row r="71" spans="1:12" ht="25.5">
      <c r="A71" s="17" t="s">
        <v>187</v>
      </c>
      <c r="B71" s="31" t="s">
        <v>2996</v>
      </c>
      <c r="C71" s="31" t="s">
        <v>207</v>
      </c>
      <c r="D71" s="21">
        <v>32000</v>
      </c>
      <c r="E71" s="13">
        <v>41662</v>
      </c>
      <c r="F71" s="13">
        <v>42699</v>
      </c>
      <c r="G71" s="27">
        <v>16323</v>
      </c>
      <c r="H71" s="22">
        <f t="shared" si="16"/>
        <v>44738.708333333336</v>
      </c>
      <c r="I71" s="23">
        <f t="shared" si="14"/>
        <v>3881</v>
      </c>
      <c r="J71" s="17" t="str">
        <f t="shared" si="1"/>
        <v>NOT DUE</v>
      </c>
      <c r="K71" s="20"/>
      <c r="L71" s="20"/>
    </row>
    <row r="72" spans="1:12" ht="25.5">
      <c r="A72" s="17" t="s">
        <v>188</v>
      </c>
      <c r="B72" s="31" t="s">
        <v>2997</v>
      </c>
      <c r="C72" s="31" t="s">
        <v>207</v>
      </c>
      <c r="D72" s="21">
        <v>32000</v>
      </c>
      <c r="E72" s="13">
        <v>41662</v>
      </c>
      <c r="F72" s="13">
        <v>43467</v>
      </c>
      <c r="G72" s="27">
        <v>28489</v>
      </c>
      <c r="H72" s="22">
        <f t="shared" si="16"/>
        <v>45245.625</v>
      </c>
      <c r="I72" s="23">
        <f t="shared" si="14"/>
        <v>16047</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45245.625</v>
      </c>
      <c r="I73" s="23">
        <f t="shared" si="14"/>
        <v>16047</v>
      </c>
      <c r="J73" s="17" t="str">
        <f t="shared" si="17"/>
        <v>NOT DUE</v>
      </c>
      <c r="K73" s="20"/>
      <c r="L73" s="20"/>
    </row>
    <row r="74" spans="1:12" ht="25.5">
      <c r="A74" s="17" t="s">
        <v>192</v>
      </c>
      <c r="B74" s="31" t="s">
        <v>2999</v>
      </c>
      <c r="C74" s="31" t="s">
        <v>207</v>
      </c>
      <c r="D74" s="21">
        <v>32000</v>
      </c>
      <c r="E74" s="13">
        <v>41662</v>
      </c>
      <c r="F74" s="13">
        <v>42699</v>
      </c>
      <c r="G74" s="27">
        <v>16323</v>
      </c>
      <c r="H74" s="22">
        <f t="shared" si="16"/>
        <v>44738.708333333336</v>
      </c>
      <c r="I74" s="23">
        <f t="shared" si="14"/>
        <v>3881</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44738.708333333336</v>
      </c>
      <c r="I75" s="23">
        <f t="shared" si="14"/>
        <v>3881</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45245.625</v>
      </c>
      <c r="I76" s="23">
        <f t="shared" si="14"/>
        <v>16047</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44738.708333333336</v>
      </c>
      <c r="I77" s="23">
        <f t="shared" si="14"/>
        <v>3881</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45245.625</v>
      </c>
      <c r="I78" s="23">
        <f t="shared" si="14"/>
        <v>16047</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45245.625</v>
      </c>
      <c r="I79" s="23">
        <f t="shared" si="14"/>
        <v>16047</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44738.708333333336</v>
      </c>
      <c r="I80" s="23">
        <f t="shared" si="14"/>
        <v>3881</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44756.166666666664</v>
      </c>
      <c r="I81" s="23">
        <f t="shared" si="14"/>
        <v>4300</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44893.833333333336</v>
      </c>
      <c r="I82" s="23">
        <f t="shared" si="14"/>
        <v>7604</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44756.166666666664</v>
      </c>
      <c r="I83" s="23">
        <f t="shared" si="14"/>
        <v>4300</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44893.833333333336</v>
      </c>
      <c r="I84" s="23">
        <f t="shared" si="14"/>
        <v>7604</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44893.833333333336</v>
      </c>
      <c r="I85" s="23">
        <f t="shared" si="14"/>
        <v>7604</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44756.166666666664</v>
      </c>
      <c r="I86" s="23">
        <f t="shared" si="14"/>
        <v>4300</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3881</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45245.625</v>
      </c>
      <c r="I88" s="23">
        <f t="shared" si="14"/>
        <v>16047</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44738.708333333336</v>
      </c>
      <c r="I89" s="23">
        <f t="shared" si="14"/>
        <v>3881</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45245.625</v>
      </c>
      <c r="I90" s="23">
        <f t="shared" si="14"/>
        <v>16047</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45245.625</v>
      </c>
      <c r="I91" s="23">
        <f t="shared" si="14"/>
        <v>16047</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44738.708333333336</v>
      </c>
      <c r="I92" s="23">
        <f t="shared" si="14"/>
        <v>3881</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44893.833333333336</v>
      </c>
      <c r="I93" s="23">
        <f t="shared" si="14"/>
        <v>7604</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44893.833333333336</v>
      </c>
      <c r="I94" s="23">
        <f t="shared" si="14"/>
        <v>7604</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44893.833333333336</v>
      </c>
      <c r="I95" s="23">
        <f t="shared" si="14"/>
        <v>7604</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44893.833333333336</v>
      </c>
      <c r="I96" s="23">
        <f t="shared" si="14"/>
        <v>7604</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44893.833333333336</v>
      </c>
      <c r="I97" s="23">
        <f t="shared" si="14"/>
        <v>7604</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44893.833333333336</v>
      </c>
      <c r="I98" s="23">
        <f t="shared" si="14"/>
        <v>7604</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44756.166666666664</v>
      </c>
      <c r="I99" s="23">
        <f t="shared" si="14"/>
        <v>4300</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44588.083333333336</v>
      </c>
      <c r="I100" s="23">
        <f t="shared" si="14"/>
        <v>266</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44756.166666666664</v>
      </c>
      <c r="I101" s="23">
        <f t="shared" si="14"/>
        <v>4300</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44588.083333333336</v>
      </c>
      <c r="I102" s="23">
        <f t="shared" si="14"/>
        <v>266</v>
      </c>
      <c r="J102" s="17" t="str">
        <f t="shared" si="17"/>
        <v>NOT DUE</v>
      </c>
      <c r="K102" s="20"/>
      <c r="L102" s="20" t="s">
        <v>5139</v>
      </c>
    </row>
    <row r="103" spans="1:12" ht="25.5">
      <c r="A103" s="17" t="s">
        <v>244</v>
      </c>
      <c r="B103" s="29" t="s">
        <v>2992</v>
      </c>
      <c r="C103" s="31" t="s">
        <v>207</v>
      </c>
      <c r="D103" s="21">
        <v>8000</v>
      </c>
      <c r="E103" s="13">
        <v>41662</v>
      </c>
      <c r="F103" s="13">
        <v>43980</v>
      </c>
      <c r="G103" s="27">
        <v>36708</v>
      </c>
      <c r="H103" s="22">
        <f t="shared" si="21"/>
        <v>44588.083333333336</v>
      </c>
      <c r="I103" s="23">
        <f t="shared" si="14"/>
        <v>266</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44756.166666666664</v>
      </c>
      <c r="I104" s="23">
        <f t="shared" si="14"/>
        <v>4300</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44738.708333333336</v>
      </c>
      <c r="I105" s="23">
        <f t="shared" si="14"/>
        <v>3881</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45245.625</v>
      </c>
      <c r="I106" s="23">
        <f t="shared" si="14"/>
        <v>16047</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44738.708333333336</v>
      </c>
      <c r="I107" s="23">
        <f t="shared" si="14"/>
        <v>3881</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45245.625</v>
      </c>
      <c r="I108" s="23">
        <f t="shared" si="14"/>
        <v>16047</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45245.625</v>
      </c>
      <c r="I109" s="23">
        <f t="shared" si="14"/>
        <v>16047</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44738.708333333336</v>
      </c>
      <c r="I110" s="23">
        <f t="shared" si="14"/>
        <v>3881</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45245.625</v>
      </c>
      <c r="I111" s="23">
        <f t="shared" si="14"/>
        <v>16047</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45245.625</v>
      </c>
      <c r="I112" s="23">
        <f t="shared" si="14"/>
        <v>16047</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45245.625</v>
      </c>
      <c r="I113" s="23">
        <f t="shared" si="14"/>
        <v>16047</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45245.625</v>
      </c>
      <c r="I114" s="23">
        <f t="shared" si="14"/>
        <v>16047</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45245.625</v>
      </c>
      <c r="I115" s="23">
        <f t="shared" si="14"/>
        <v>16047</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45245.625</v>
      </c>
      <c r="I116" s="23">
        <f t="shared" si="14"/>
        <v>16047</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44893.833333333336</v>
      </c>
      <c r="I117" s="23">
        <f t="shared" si="14"/>
        <v>7604</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44893.833333333336</v>
      </c>
      <c r="I118" s="23">
        <f t="shared" si="14"/>
        <v>7604</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44893.833333333336</v>
      </c>
      <c r="I119" s="23">
        <f t="shared" si="14"/>
        <v>7604</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44893.833333333336</v>
      </c>
      <c r="I120" s="23">
        <f t="shared" ref="I120:I132" si="24">D120-($F$4-G120)</f>
        <v>7604</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44893.833333333336</v>
      </c>
      <c r="I121" s="23">
        <f t="shared" si="24"/>
        <v>7604</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44893.833333333336</v>
      </c>
      <c r="I122" s="23">
        <f t="shared" si="24"/>
        <v>7604</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44893.833333333336</v>
      </c>
      <c r="I123" s="142">
        <f t="shared" si="24"/>
        <v>7604</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44893.833333333336</v>
      </c>
      <c r="I124" s="142">
        <f t="shared" si="24"/>
        <v>7604</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44738.708333333336</v>
      </c>
      <c r="I125" s="23">
        <f t="shared" si="24"/>
        <v>3881</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45245.625</v>
      </c>
      <c r="I126" s="23">
        <f t="shared" si="24"/>
        <v>16047</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44738.708333333336</v>
      </c>
      <c r="I127" s="23">
        <f t="shared" si="24"/>
        <v>3881</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45245.625</v>
      </c>
      <c r="I128" s="23">
        <f t="shared" si="24"/>
        <v>16047</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45245.625</v>
      </c>
      <c r="I129" s="23">
        <f t="shared" si="24"/>
        <v>16047</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44738.708333333336</v>
      </c>
      <c r="I130" s="23">
        <f t="shared" si="24"/>
        <v>3881</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45245.625</v>
      </c>
      <c r="I131" s="145">
        <f t="shared" si="24"/>
        <v>16047</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45245.625</v>
      </c>
      <c r="I132" s="145">
        <f t="shared" si="24"/>
        <v>16047</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44588.083333333336</v>
      </c>
      <c r="I133" s="23">
        <f>D133-($F$4-G133)</f>
        <v>266</v>
      </c>
      <c r="J133" s="17" t="str">
        <f t="shared" si="17"/>
        <v>NOT DUE</v>
      </c>
      <c r="K133" s="34" t="s">
        <v>289</v>
      </c>
      <c r="L133" s="20" t="s">
        <v>4518</v>
      </c>
    </row>
    <row r="134" spans="1:12" ht="39">
      <c r="A134" s="17" t="s">
        <v>284</v>
      </c>
      <c r="B134" s="26" t="s">
        <v>292</v>
      </c>
      <c r="C134" s="31" t="s">
        <v>294</v>
      </c>
      <c r="D134" s="17" t="s">
        <v>1</v>
      </c>
      <c r="E134" s="13">
        <v>41662</v>
      </c>
      <c r="F134" s="13">
        <v>44577</v>
      </c>
      <c r="G134" s="155"/>
      <c r="H134" s="15">
        <f>DATE(YEAR(F134),MONTH(F134),DAY(F134)+1)</f>
        <v>44578</v>
      </c>
      <c r="I134" s="16">
        <f ca="1">IF(ISBLANK(H134),"",H134-DATE(YEAR(NOW()),MONTH(NOW()),DAY(NOW())))</f>
        <v>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44893.916666666664</v>
      </c>
      <c r="I135" s="23">
        <f t="shared" ref="I135:I159" si="27">D135-($F$4-G135)</f>
        <v>7606</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44893.916666666664</v>
      </c>
      <c r="I136" s="23">
        <f t="shared" si="27"/>
        <v>7606</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44711.458333333336</v>
      </c>
      <c r="I137" s="23">
        <f t="shared" si="27"/>
        <v>3227</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44893.916666666664</v>
      </c>
      <c r="I138" s="23">
        <f t="shared" si="27"/>
        <v>7606</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5165</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44629.958333333336</v>
      </c>
      <c r="I140" s="23">
        <f t="shared" si="27"/>
        <v>1271</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45245.625</v>
      </c>
      <c r="I141" s="23">
        <f t="shared" si="27"/>
        <v>16047</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45245.625</v>
      </c>
      <c r="I142" s="23">
        <f t="shared" si="27"/>
        <v>16047</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45245.625</v>
      </c>
      <c r="I143" s="23">
        <f t="shared" si="27"/>
        <v>16047</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45245.625</v>
      </c>
      <c r="I144" s="23">
        <f t="shared" si="27"/>
        <v>16047</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44619.125</v>
      </c>
      <c r="I145" s="23">
        <f t="shared" si="27"/>
        <v>1011</v>
      </c>
      <c r="J145" s="17" t="str">
        <f t="shared" si="28"/>
        <v>NOT DUE</v>
      </c>
      <c r="K145" s="33"/>
      <c r="L145" s="20" t="s">
        <v>5238</v>
      </c>
    </row>
    <row r="146" spans="1:12" ht="18.75" customHeight="1">
      <c r="A146" s="17" t="s">
        <v>309</v>
      </c>
      <c r="B146" s="31" t="s">
        <v>323</v>
      </c>
      <c r="C146" s="31" t="s">
        <v>2956</v>
      </c>
      <c r="D146" s="42">
        <v>4000</v>
      </c>
      <c r="E146" s="13">
        <v>41662</v>
      </c>
      <c r="F146" s="13">
        <v>44368</v>
      </c>
      <c r="G146" s="27">
        <v>41453</v>
      </c>
      <c r="H146" s="22">
        <f t="shared" ref="H146:H153" si="30">IF(I146&lt;=4000,$F$5+(I146/24),"error")</f>
        <v>44619.125</v>
      </c>
      <c r="I146" s="23">
        <f t="shared" si="27"/>
        <v>1011</v>
      </c>
      <c r="J146" s="17" t="str">
        <f t="shared" si="28"/>
        <v>NOT DUE</v>
      </c>
      <c r="K146" s="33"/>
      <c r="L146" s="20" t="s">
        <v>5239</v>
      </c>
    </row>
    <row r="147" spans="1:12" ht="18.75" customHeight="1">
      <c r="A147" s="17" t="s">
        <v>328</v>
      </c>
      <c r="B147" s="31" t="s">
        <v>324</v>
      </c>
      <c r="C147" s="31" t="s">
        <v>2956</v>
      </c>
      <c r="D147" s="42">
        <v>4000</v>
      </c>
      <c r="E147" s="13">
        <v>41662</v>
      </c>
      <c r="F147" s="13">
        <v>44368</v>
      </c>
      <c r="G147" s="27">
        <v>41453</v>
      </c>
      <c r="H147" s="22">
        <f t="shared" si="30"/>
        <v>44619.125</v>
      </c>
      <c r="I147" s="23">
        <f t="shared" si="27"/>
        <v>1011</v>
      </c>
      <c r="J147" s="17" t="str">
        <f t="shared" si="28"/>
        <v>NOT DUE</v>
      </c>
      <c r="K147" s="33"/>
      <c r="L147" s="20" t="s">
        <v>5240</v>
      </c>
    </row>
    <row r="148" spans="1:12" ht="18.75" customHeight="1">
      <c r="A148" s="17" t="s">
        <v>329</v>
      </c>
      <c r="B148" s="31" t="s">
        <v>325</v>
      </c>
      <c r="C148" s="31" t="s">
        <v>2956</v>
      </c>
      <c r="D148" s="42">
        <v>4000</v>
      </c>
      <c r="E148" s="13">
        <v>41662</v>
      </c>
      <c r="F148" s="13">
        <v>44368</v>
      </c>
      <c r="G148" s="27">
        <v>41453</v>
      </c>
      <c r="H148" s="22">
        <f t="shared" si="30"/>
        <v>44619.125</v>
      </c>
      <c r="I148" s="23">
        <f t="shared" si="27"/>
        <v>1011</v>
      </c>
      <c r="J148" s="17" t="str">
        <f t="shared" si="28"/>
        <v>NOT DUE</v>
      </c>
      <c r="K148" s="33"/>
      <c r="L148" s="20" t="s">
        <v>5241</v>
      </c>
    </row>
    <row r="149" spans="1:12" ht="18.75" customHeight="1">
      <c r="A149" s="17" t="s">
        <v>330</v>
      </c>
      <c r="B149" s="31" t="s">
        <v>326</v>
      </c>
      <c r="C149" s="31" t="s">
        <v>2956</v>
      </c>
      <c r="D149" s="42">
        <v>4000</v>
      </c>
      <c r="E149" s="13">
        <v>41662</v>
      </c>
      <c r="F149" s="13">
        <v>44368</v>
      </c>
      <c r="G149" s="27">
        <v>41453</v>
      </c>
      <c r="H149" s="22">
        <f t="shared" si="30"/>
        <v>44619.125</v>
      </c>
      <c r="I149" s="23">
        <f t="shared" si="27"/>
        <v>1011</v>
      </c>
      <c r="J149" s="17" t="str">
        <f t="shared" si="28"/>
        <v>NOT DUE</v>
      </c>
      <c r="K149" s="33"/>
      <c r="L149" s="20" t="s">
        <v>5242</v>
      </c>
    </row>
    <row r="150" spans="1:12" ht="18.75" customHeight="1">
      <c r="A150" s="17" t="s">
        <v>331</v>
      </c>
      <c r="B150" s="31" t="s">
        <v>327</v>
      </c>
      <c r="C150" s="31" t="s">
        <v>2956</v>
      </c>
      <c r="D150" s="42">
        <v>4000</v>
      </c>
      <c r="E150" s="13">
        <v>41662</v>
      </c>
      <c r="F150" s="13">
        <v>44368</v>
      </c>
      <c r="G150" s="27">
        <v>41453</v>
      </c>
      <c r="H150" s="22">
        <f t="shared" si="30"/>
        <v>44619.125</v>
      </c>
      <c r="I150" s="23">
        <f t="shared" si="27"/>
        <v>1011</v>
      </c>
      <c r="J150" s="17" t="str">
        <f t="shared" si="28"/>
        <v>NOT DUE</v>
      </c>
      <c r="K150" s="33"/>
      <c r="L150" s="20" t="s">
        <v>5243</v>
      </c>
    </row>
    <row r="151" spans="1:12" ht="18.75" customHeight="1">
      <c r="A151" s="17" t="s">
        <v>332</v>
      </c>
      <c r="B151" s="31" t="s">
        <v>2953</v>
      </c>
      <c r="C151" s="31" t="s">
        <v>2956</v>
      </c>
      <c r="D151" s="42">
        <v>4000</v>
      </c>
      <c r="E151" s="13">
        <v>41662</v>
      </c>
      <c r="F151" s="13">
        <v>44368</v>
      </c>
      <c r="G151" s="27">
        <v>41453</v>
      </c>
      <c r="H151" s="22">
        <f t="shared" si="30"/>
        <v>44619.125</v>
      </c>
      <c r="I151" s="23">
        <f t="shared" si="27"/>
        <v>1011</v>
      </c>
      <c r="J151" s="17" t="str">
        <f t="shared" si="28"/>
        <v>NOT DUE</v>
      </c>
      <c r="K151" s="33"/>
      <c r="L151" s="20" t="s">
        <v>5244</v>
      </c>
    </row>
    <row r="152" spans="1:12" ht="18.75" customHeight="1">
      <c r="A152" s="17" t="s">
        <v>333</v>
      </c>
      <c r="B152" s="31" t="s">
        <v>2954</v>
      </c>
      <c r="C152" s="31" t="s">
        <v>2956</v>
      </c>
      <c r="D152" s="42">
        <v>4000</v>
      </c>
      <c r="E152" s="13">
        <v>41662</v>
      </c>
      <c r="F152" s="13">
        <v>44368</v>
      </c>
      <c r="G152" s="27">
        <v>41453</v>
      </c>
      <c r="H152" s="22">
        <f t="shared" si="30"/>
        <v>44619.125</v>
      </c>
      <c r="I152" s="23">
        <f t="shared" si="27"/>
        <v>1011</v>
      </c>
      <c r="J152" s="17" t="str">
        <f t="shared" si="28"/>
        <v>NOT DUE</v>
      </c>
      <c r="K152" s="33"/>
      <c r="L152" s="20" t="s">
        <v>5245</v>
      </c>
    </row>
    <row r="153" spans="1:12" ht="18.75" customHeight="1">
      <c r="A153" s="17" t="s">
        <v>334</v>
      </c>
      <c r="B153" s="31" t="s">
        <v>2955</v>
      </c>
      <c r="C153" s="31" t="s">
        <v>2956</v>
      </c>
      <c r="D153" s="42">
        <v>4000</v>
      </c>
      <c r="E153" s="13">
        <v>41662</v>
      </c>
      <c r="F153" s="13">
        <v>44368</v>
      </c>
      <c r="G153" s="27">
        <v>41453</v>
      </c>
      <c r="H153" s="22">
        <f t="shared" si="30"/>
        <v>44619.125</v>
      </c>
      <c r="I153" s="23">
        <f t="shared" si="27"/>
        <v>1011</v>
      </c>
      <c r="J153" s="17" t="str">
        <f t="shared" si="28"/>
        <v>NOT DUE</v>
      </c>
      <c r="K153" s="33"/>
      <c r="L153" s="20" t="s">
        <v>5246</v>
      </c>
    </row>
    <row r="154" spans="1:12" ht="25.5">
      <c r="A154" s="17" t="s">
        <v>335</v>
      </c>
      <c r="B154" s="31" t="s">
        <v>322</v>
      </c>
      <c r="C154" s="31" t="s">
        <v>342</v>
      </c>
      <c r="D154" s="21">
        <v>32000</v>
      </c>
      <c r="E154" s="13">
        <v>41662</v>
      </c>
      <c r="F154" s="13">
        <v>43472</v>
      </c>
      <c r="G154" s="27">
        <v>28489</v>
      </c>
      <c r="H154" s="22">
        <f>IF(I154&lt;=32000,$F$5+(I154/24),"error")</f>
        <v>45245.625</v>
      </c>
      <c r="I154" s="23">
        <f t="shared" si="27"/>
        <v>16047</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45245.625</v>
      </c>
      <c r="I155" s="23">
        <f t="shared" si="27"/>
        <v>16047</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45245.625</v>
      </c>
      <c r="I156" s="23">
        <f t="shared" si="27"/>
        <v>16047</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45245.625</v>
      </c>
      <c r="I157" s="23">
        <f t="shared" si="27"/>
        <v>16047</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45245.625</v>
      </c>
      <c r="I158" s="23">
        <f t="shared" si="27"/>
        <v>16047</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45245.625</v>
      </c>
      <c r="I159" s="23">
        <f t="shared" si="27"/>
        <v>16047</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45245.625</v>
      </c>
      <c r="I163" s="23">
        <f>D163-($F$4-G163)</f>
        <v>16047</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44893.833333333336</v>
      </c>
      <c r="I165" s="23">
        <f>D165-($F$4-G165)</f>
        <v>7604</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44893.833333333336</v>
      </c>
      <c r="I166" s="23">
        <f>D166-($F$4-G166)</f>
        <v>7604</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44893.833333333336</v>
      </c>
      <c r="I167" s="23">
        <f>D167-($F$4-G167)</f>
        <v>7604</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44893.833333333336</v>
      </c>
      <c r="I168" s="23">
        <f>D168-($F$4-G168)</f>
        <v>7604</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44647.5</v>
      </c>
      <c r="I169" s="23">
        <f>D169-($F$4-G169)</f>
        <v>1692</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135</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684</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44893.833333333336</v>
      </c>
      <c r="I172" s="23">
        <f>D172-($F$4-G172)</f>
        <v>7604</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44801.625</v>
      </c>
      <c r="I173" s="23">
        <f>D173-($F$4-G173)</f>
        <v>5391</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44675.25</v>
      </c>
      <c r="I174" s="23">
        <f>D174-($F$4-G174)</f>
        <v>2358</v>
      </c>
      <c r="J174" s="17" t="str">
        <f t="shared" si="28"/>
        <v>NOT DUE</v>
      </c>
      <c r="K174" s="31" t="s">
        <v>394</v>
      </c>
      <c r="L174" s="20"/>
    </row>
    <row r="175" spans="1:12">
      <c r="A175" s="17" t="s">
        <v>396</v>
      </c>
      <c r="B175" s="31" t="s">
        <v>387</v>
      </c>
      <c r="C175" s="31" t="s">
        <v>388</v>
      </c>
      <c r="D175" s="12" t="s">
        <v>3</v>
      </c>
      <c r="E175" s="13">
        <v>41662</v>
      </c>
      <c r="F175" s="13">
        <v>44560</v>
      </c>
      <c r="G175" s="27">
        <v>41800</v>
      </c>
      <c r="H175" s="298">
        <f>DATE(YEAR(F175),MONTH(F175)+6,DAY(F175)-1)</f>
        <v>44741</v>
      </c>
      <c r="I175" s="16">
        <f ca="1">IF(ISBLANK(H175),"",H175-DATE(YEAR(NOW()),MONTH(NOW()),DAY(NOW())))</f>
        <v>164</v>
      </c>
      <c r="J175" s="17" t="str">
        <f t="shared" ca="1" si="28"/>
        <v>NOT DUE</v>
      </c>
      <c r="K175" s="33"/>
      <c r="L175" s="20"/>
    </row>
    <row r="176" spans="1:12" ht="25.5">
      <c r="A176" s="17" t="s">
        <v>397</v>
      </c>
      <c r="B176" s="31" t="s">
        <v>389</v>
      </c>
      <c r="C176" s="31" t="s">
        <v>386</v>
      </c>
      <c r="D176" s="21">
        <v>500</v>
      </c>
      <c r="E176" s="13">
        <v>41662</v>
      </c>
      <c r="F176" s="13">
        <v>44560</v>
      </c>
      <c r="G176" s="27">
        <v>44110</v>
      </c>
      <c r="H176" s="22">
        <f>DATE(YEAR(F176),MONTH(F176)+6,DAY(F176)-1)</f>
        <v>44741</v>
      </c>
      <c r="I176" s="23">
        <f>D176-($F$4-G176)</f>
        <v>168</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171</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133</v>
      </c>
      <c r="J178" s="17" t="str">
        <f t="shared" ca="1" si="28"/>
        <v>NOT DUE</v>
      </c>
      <c r="K178" s="33"/>
      <c r="L178" s="20"/>
    </row>
    <row r="179" spans="1:16" ht="38.25">
      <c r="A179" s="17" t="s">
        <v>400</v>
      </c>
      <c r="B179" s="31" t="s">
        <v>404</v>
      </c>
      <c r="C179" s="31" t="s">
        <v>405</v>
      </c>
      <c r="D179" s="40" t="s">
        <v>4</v>
      </c>
      <c r="E179" s="13">
        <v>41662</v>
      </c>
      <c r="F179" s="13">
        <v>44568</v>
      </c>
      <c r="G179" s="27">
        <v>44066</v>
      </c>
      <c r="H179" s="15">
        <f>EDATE(F179-1,1)</f>
        <v>44598</v>
      </c>
      <c r="I179" s="16">
        <f ca="1">IF(ISBLANK(H179),"",H179-DATE(YEAR(NOW()),MONTH(NOW()),DAY(NOW())))</f>
        <v>21</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63</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85</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44740.791666666664</v>
      </c>
      <c r="I182" s="23">
        <f>D182-($F$4-G182)</f>
        <v>3931</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44740.791666666664</v>
      </c>
      <c r="I183" s="23">
        <f>D183-($F$4-G183)</f>
        <v>3931</v>
      </c>
      <c r="J183" s="17" t="str">
        <f t="shared" si="28"/>
        <v>NOT DUE</v>
      </c>
      <c r="K183" s="31" t="s">
        <v>314</v>
      </c>
      <c r="L183" s="20"/>
    </row>
    <row r="184" spans="1:16" ht="36" customHeight="1">
      <c r="A184" s="17" t="s">
        <v>412</v>
      </c>
      <c r="B184" s="31" t="s">
        <v>418</v>
      </c>
      <c r="C184" s="31" t="s">
        <v>419</v>
      </c>
      <c r="D184" s="17" t="s">
        <v>1</v>
      </c>
      <c r="E184" s="13">
        <v>41662</v>
      </c>
      <c r="F184" s="13">
        <v>44577</v>
      </c>
      <c r="G184" s="27">
        <v>44442</v>
      </c>
      <c r="H184" s="15">
        <f>DATE(YEAR(F184),MONTH(F184),DAY(F184)+1)</f>
        <v>44578</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44922.833333333336</v>
      </c>
      <c r="I185" s="23">
        <f>D185-($F$4-G185)</f>
        <v>8300</v>
      </c>
      <c r="J185" s="17" t="str">
        <f t="shared" si="28"/>
        <v>NOT DUE</v>
      </c>
      <c r="K185" s="33"/>
      <c r="L185" s="20" t="s">
        <v>4518</v>
      </c>
    </row>
    <row r="186" spans="1:16" ht="26.45" customHeight="1">
      <c r="A186" s="17" t="s">
        <v>416</v>
      </c>
      <c r="B186" s="31" t="s">
        <v>423</v>
      </c>
      <c r="C186" s="31" t="s">
        <v>294</v>
      </c>
      <c r="D186" s="41" t="s">
        <v>426</v>
      </c>
      <c r="E186" s="13">
        <v>41662</v>
      </c>
      <c r="F186" s="13">
        <v>44577</v>
      </c>
      <c r="G186" s="27">
        <v>44442</v>
      </c>
      <c r="H186" s="15">
        <f>DATE(YEAR(F186),MONTH(F186),DAY(F186)+1)</f>
        <v>44578</v>
      </c>
      <c r="I186" s="16">
        <f ca="1">IF(ISBLANK(H186),"",H186-DATE(YEAR(NOW()),MONTH(NOW()),DAY(NOW())))</f>
        <v>1</v>
      </c>
      <c r="J186" s="17" t="str">
        <f t="shared" ca="1" si="28"/>
        <v>NOT 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44725.458333333336</v>
      </c>
      <c r="I188" s="23">
        <f t="shared" ref="I188:I193" si="37">D188-($F$4-G188)</f>
        <v>3563</v>
      </c>
      <c r="J188" s="17" t="str">
        <f t="shared" si="28"/>
        <v>NOT DUE</v>
      </c>
      <c r="K188" s="31"/>
      <c r="L188" s="268"/>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44725.458333333336</v>
      </c>
      <c r="I189" s="23">
        <f t="shared" si="37"/>
        <v>3563</v>
      </c>
      <c r="J189" s="17" t="str">
        <f t="shared" si="28"/>
        <v>NOT DUE</v>
      </c>
      <c r="K189" s="31"/>
      <c r="L189" s="268"/>
      <c r="N189" s="214"/>
      <c r="O189" s="214"/>
      <c r="P189" s="214"/>
    </row>
    <row r="190" spans="1:16" ht="25.5">
      <c r="A190" s="17" t="s">
        <v>427</v>
      </c>
      <c r="B190" s="31" t="s">
        <v>4999</v>
      </c>
      <c r="C190" s="31" t="s">
        <v>429</v>
      </c>
      <c r="D190" s="21">
        <v>8000</v>
      </c>
      <c r="E190" s="13">
        <v>41662</v>
      </c>
      <c r="F190" s="13">
        <v>44347</v>
      </c>
      <c r="G190" s="27">
        <v>41132</v>
      </c>
      <c r="H190" s="22">
        <f t="shared" si="38"/>
        <v>44772.416666666664</v>
      </c>
      <c r="I190" s="23">
        <f t="shared" si="37"/>
        <v>4690</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44726.958333333336</v>
      </c>
      <c r="I191" s="23">
        <f t="shared" si="37"/>
        <v>3599</v>
      </c>
      <c r="J191" s="17" t="str">
        <f t="shared" si="28"/>
        <v>NOT DUE</v>
      </c>
      <c r="K191" s="31"/>
      <c r="L191" s="268"/>
      <c r="N191" s="214"/>
      <c r="O191" s="214"/>
      <c r="P191" s="214"/>
    </row>
    <row r="192" spans="1:16" ht="25.5">
      <c r="A192" s="17" t="s">
        <v>437</v>
      </c>
      <c r="B192" s="31" t="s">
        <v>5001</v>
      </c>
      <c r="C192" s="31" t="s">
        <v>429</v>
      </c>
      <c r="D192" s="21">
        <v>8000</v>
      </c>
      <c r="E192" s="13">
        <v>41662</v>
      </c>
      <c r="F192" s="215">
        <v>44301</v>
      </c>
      <c r="G192" s="216">
        <v>40371</v>
      </c>
      <c r="H192" s="22">
        <f t="shared" si="38"/>
        <v>44740.708333333336</v>
      </c>
      <c r="I192" s="23">
        <f t="shared" si="37"/>
        <v>3929</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44740.708333333336</v>
      </c>
      <c r="I193" s="23">
        <f t="shared" si="37"/>
        <v>3929</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44689.166666666664</v>
      </c>
      <c r="I194" s="23">
        <f t="shared" ref="I194:I223" si="39">D194-($F$4-G194)</f>
        <v>2692</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44642.125</v>
      </c>
      <c r="I195" s="23">
        <f t="shared" si="39"/>
        <v>1563</v>
      </c>
      <c r="J195" s="17" t="str">
        <f t="shared" si="28"/>
        <v>NOT DUE</v>
      </c>
      <c r="K195" s="31" t="s">
        <v>436</v>
      </c>
      <c r="L195" s="268"/>
    </row>
    <row r="196" spans="1:16" ht="25.5">
      <c r="A196" s="17" t="s">
        <v>441</v>
      </c>
      <c r="B196" s="31" t="s">
        <v>432</v>
      </c>
      <c r="C196" s="31" t="s">
        <v>429</v>
      </c>
      <c r="D196" s="21">
        <v>6000</v>
      </c>
      <c r="E196" s="13">
        <v>41662</v>
      </c>
      <c r="F196" s="13">
        <v>44455</v>
      </c>
      <c r="G196" s="27">
        <v>42732</v>
      </c>
      <c r="H196" s="22">
        <f t="shared" si="40"/>
        <v>44755.75</v>
      </c>
      <c r="I196" s="23">
        <f t="shared" si="39"/>
        <v>4290</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44743.791666666664</v>
      </c>
      <c r="I197" s="23">
        <f t="shared" si="39"/>
        <v>4003</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44767</v>
      </c>
      <c r="I198" s="23">
        <f t="shared" si="39"/>
        <v>4560</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44702.5</v>
      </c>
      <c r="I199" s="145">
        <f t="shared" si="39"/>
        <v>3012</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45245.625</v>
      </c>
      <c r="I200" s="23">
        <f t="shared" si="39"/>
        <v>16047</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45245.625</v>
      </c>
      <c r="I201" s="23">
        <f t="shared" si="39"/>
        <v>16047</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45245.625</v>
      </c>
      <c r="I202" s="23">
        <f t="shared" si="39"/>
        <v>16047</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45245.625</v>
      </c>
      <c r="I203" s="23">
        <f t="shared" si="39"/>
        <v>16047</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45245.625</v>
      </c>
      <c r="I204" s="23">
        <f t="shared" si="39"/>
        <v>16047</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45245.625</v>
      </c>
      <c r="I205" s="23">
        <f t="shared" si="39"/>
        <v>16047</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44894.541666666664</v>
      </c>
      <c r="I206" s="23">
        <f t="shared" si="39"/>
        <v>7621</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44894.541666666664</v>
      </c>
      <c r="I207" s="23">
        <f t="shared" si="39"/>
        <v>7621</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44894.541666666664</v>
      </c>
      <c r="I208" s="23">
        <f t="shared" si="39"/>
        <v>7621</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44894.541666666664</v>
      </c>
      <c r="I209" s="23">
        <f t="shared" si="39"/>
        <v>7621</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44894.541666666664</v>
      </c>
      <c r="I210" s="23">
        <f t="shared" si="39"/>
        <v>7621</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44894.541666666664</v>
      </c>
      <c r="I211" s="23">
        <f t="shared" si="39"/>
        <v>7621</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44605.75</v>
      </c>
      <c r="I212" s="23">
        <f t="shared" si="39"/>
        <v>690</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44727.166666666664</v>
      </c>
      <c r="I213" s="23">
        <f t="shared" si="39"/>
        <v>3604</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44619.166666666664</v>
      </c>
      <c r="I214" s="23">
        <f t="shared" si="39"/>
        <v>1012</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44633.583333333336</v>
      </c>
      <c r="I215" s="23">
        <f t="shared" si="39"/>
        <v>1358</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44605.75</v>
      </c>
      <c r="I216" s="23">
        <f t="shared" si="39"/>
        <v>690</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44619.166666666664</v>
      </c>
      <c r="I217" s="23">
        <f t="shared" si="39"/>
        <v>1012</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44772.416666666664</v>
      </c>
      <c r="I218" s="23">
        <f t="shared" si="39"/>
        <v>4690</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44893.833333333336</v>
      </c>
      <c r="I219" s="23">
        <f t="shared" si="39"/>
        <v>7604</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44785.833333333336</v>
      </c>
      <c r="I220" s="23">
        <f t="shared" si="39"/>
        <v>5012</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44800.25</v>
      </c>
      <c r="I221" s="23">
        <f t="shared" si="39"/>
        <v>5358</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44772.416666666664</v>
      </c>
      <c r="I222" s="23">
        <f t="shared" si="39"/>
        <v>4690</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44785.833333333336</v>
      </c>
      <c r="I223" s="23">
        <f t="shared" si="39"/>
        <v>5012</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44772.416666666664</v>
      </c>
      <c r="I224" s="23">
        <f t="shared" ref="I224:I229" si="46">D224-($F$4-G224)</f>
        <v>4690</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44725.458333333336</v>
      </c>
      <c r="I225" s="23">
        <f t="shared" si="46"/>
        <v>3563</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44785.833333333336</v>
      </c>
      <c r="I226" s="23">
        <f t="shared" si="46"/>
        <v>5012</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44800.25</v>
      </c>
      <c r="I227" s="23">
        <f t="shared" si="46"/>
        <v>5358</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44772.416666666664</v>
      </c>
      <c r="I228" s="23">
        <f t="shared" si="46"/>
        <v>4690</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44785.833333333336</v>
      </c>
      <c r="I229" s="23">
        <f t="shared" si="46"/>
        <v>5012</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44614.833333333336</v>
      </c>
      <c r="I230" s="23">
        <f t="shared" ref="I230:I236" si="48">D230-($F$4-G230)</f>
        <v>908</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44893.833333333336</v>
      </c>
      <c r="I231" s="23">
        <f t="shared" si="48"/>
        <v>7604</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44632.666666666664</v>
      </c>
      <c r="I232" s="23">
        <f t="shared" si="48"/>
        <v>1336</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44654.541666666664</v>
      </c>
      <c r="I233" s="23">
        <f t="shared" si="48"/>
        <v>1861</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44604.333333333336</v>
      </c>
      <c r="I234" s="23">
        <f t="shared" si="48"/>
        <v>656</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44893.833333333336</v>
      </c>
      <c r="I235" s="23">
        <f t="shared" si="48"/>
        <v>7604</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44614.833333333336</v>
      </c>
      <c r="I236" s="23">
        <f t="shared" si="48"/>
        <v>908</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44893.833333333336</v>
      </c>
      <c r="I237" s="23">
        <f t="shared" ref="I237:I241" si="50">D237-($F$4-G237)</f>
        <v>7604</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44632.666666666664</v>
      </c>
      <c r="I238" s="23">
        <f t="shared" si="50"/>
        <v>1336</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44654.541666666664</v>
      </c>
      <c r="I239" s="23">
        <f t="shared" si="50"/>
        <v>1861</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44604.333333333336</v>
      </c>
      <c r="I240" s="23">
        <f t="shared" si="50"/>
        <v>656</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44893.833333333336</v>
      </c>
      <c r="I241" s="23">
        <f t="shared" si="50"/>
        <v>7604</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44614.833333333336</v>
      </c>
      <c r="I242" s="23">
        <f t="shared" ref="I242" si="52">D242-($F$4-G242)</f>
        <v>908</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44785.833333333336</v>
      </c>
      <c r="I243" s="145">
        <f t="shared" ref="I243:I247" si="54">D243-($F$4-G243)</f>
        <v>5012</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44785.833333333336</v>
      </c>
      <c r="I244" s="145">
        <f t="shared" si="54"/>
        <v>5012</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44785.833333333336</v>
      </c>
      <c r="I245" s="145">
        <f t="shared" si="54"/>
        <v>5012</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44604.333333333336</v>
      </c>
      <c r="I246" s="145">
        <f t="shared" si="54"/>
        <v>656</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44785.833333333336</v>
      </c>
      <c r="I247" s="145">
        <f t="shared" si="54"/>
        <v>5012</v>
      </c>
      <c r="J247" s="136" t="str">
        <f t="shared" si="41"/>
        <v>NOT DUE</v>
      </c>
      <c r="K247" s="146" t="s">
        <v>5137</v>
      </c>
      <c r="L247" s="203" t="s">
        <v>4528</v>
      </c>
    </row>
    <row r="248" spans="1:12" ht="36" customHeight="1">
      <c r="A248" s="17" t="s">
        <v>536</v>
      </c>
      <c r="B248" s="31" t="s">
        <v>506</v>
      </c>
      <c r="C248" s="31" t="s">
        <v>2965</v>
      </c>
      <c r="D248" s="41" t="s">
        <v>1</v>
      </c>
      <c r="E248" s="13">
        <v>41662</v>
      </c>
      <c r="F248" s="13">
        <v>44577</v>
      </c>
      <c r="G248" s="27">
        <v>44442</v>
      </c>
      <c r="H248" s="15">
        <f>DATE(YEAR(F248),MONTH(F248),DAY(F248)+1)</f>
        <v>44578</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44577</v>
      </c>
      <c r="G249" s="27">
        <v>44442</v>
      </c>
      <c r="H249" s="15">
        <f>DATE(YEAR(F249),MONTH(F249),DAY(F249)+1)</f>
        <v>44578</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44577</v>
      </c>
      <c r="G250" s="27">
        <v>44442</v>
      </c>
      <c r="H250" s="15">
        <f>DATE(YEAR(F250),MONTH(F250),DAY(F250)+1)</f>
        <v>44578</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44577</v>
      </c>
      <c r="G251" s="27">
        <v>44442</v>
      </c>
      <c r="H251" s="15">
        <f>DATE(YEAR(F251),MONTH(F251),DAY(F251)+7)</f>
        <v>44584</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1021</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44561</v>
      </c>
      <c r="G253" s="27">
        <v>44112</v>
      </c>
      <c r="H253" s="15">
        <f>EDATE(F253-1,1)</f>
        <v>44591</v>
      </c>
      <c r="I253" s="16">
        <f t="shared" ca="1" si="55"/>
        <v>14</v>
      </c>
      <c r="J253" s="17" t="str">
        <f t="shared" ca="1" si="41"/>
        <v>NOT DUE</v>
      </c>
      <c r="K253" s="31" t="s">
        <v>546</v>
      </c>
      <c r="L253" s="20"/>
    </row>
    <row r="254" spans="1:12" ht="21.75" customHeight="1">
      <c r="A254" s="17" t="s">
        <v>542</v>
      </c>
      <c r="B254" s="31" t="s">
        <v>548</v>
      </c>
      <c r="C254" s="31" t="s">
        <v>270</v>
      </c>
      <c r="D254" s="286" t="s">
        <v>2843</v>
      </c>
      <c r="E254" s="13">
        <v>41662</v>
      </c>
      <c r="F254" s="13">
        <v>41662</v>
      </c>
      <c r="G254" s="27">
        <v>0</v>
      </c>
      <c r="H254" s="15">
        <f>DATE(YEAR(F254)+10,MONTH(F254),DAY(F254)-1)</f>
        <v>45313</v>
      </c>
      <c r="I254" s="16">
        <f t="shared" ref="I254:I255" ca="1" si="57">IF(ISBLANK(H254),"",H254-DATE(YEAR(NOW()),MONTH(NOW()),DAY(NOW())))</f>
        <v>736</v>
      </c>
      <c r="J254" s="17" t="str">
        <f t="shared" ref="J254:J255" ca="1" si="58">IF(I254="","",IF(I254=0,"DUE",IF(I254&lt;0,"OVERDUE","NOT DUE")))</f>
        <v>NOT DUE</v>
      </c>
      <c r="K254" s="33"/>
      <c r="L254" s="20"/>
    </row>
    <row r="255" spans="1:12" ht="22.5" customHeight="1">
      <c r="A255" s="17" t="s">
        <v>543</v>
      </c>
      <c r="B255" s="31" t="s">
        <v>549</v>
      </c>
      <c r="C255" s="31" t="s">
        <v>270</v>
      </c>
      <c r="D255" s="286" t="s">
        <v>2843</v>
      </c>
      <c r="E255" s="13">
        <v>41662</v>
      </c>
      <c r="F255" s="13">
        <v>41662</v>
      </c>
      <c r="G255" s="27">
        <v>0</v>
      </c>
      <c r="H255" s="15">
        <f>DATE(YEAR(F255)+10,MONTH(F255),DAY(F255)-1)</f>
        <v>45313</v>
      </c>
      <c r="I255" s="16">
        <f t="shared" ca="1" si="57"/>
        <v>736</v>
      </c>
      <c r="J255" s="17" t="str">
        <f t="shared" ca="1" si="58"/>
        <v>NOT DUE</v>
      </c>
      <c r="K255" s="33"/>
      <c r="L255" s="20"/>
    </row>
    <row r="256" spans="1:12" ht="38.25">
      <c r="A256" s="17" t="s">
        <v>544</v>
      </c>
      <c r="B256" s="31" t="s">
        <v>553</v>
      </c>
      <c r="C256" s="31" t="s">
        <v>552</v>
      </c>
      <c r="D256" s="41" t="s">
        <v>1</v>
      </c>
      <c r="E256" s="13">
        <v>41662</v>
      </c>
      <c r="F256" s="13">
        <v>44577</v>
      </c>
      <c r="G256" s="27">
        <v>44442</v>
      </c>
      <c r="H256" s="15">
        <f>DATE(YEAR(F256),MONTH(F256),DAY(F256)+1)</f>
        <v>44578</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44577</v>
      </c>
      <c r="G257" s="27">
        <v>44442</v>
      </c>
      <c r="H257" s="15">
        <f>DATE(YEAR(F257),MONTH(F257),DAY(F257)+1)</f>
        <v>44578</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44569</v>
      </c>
      <c r="G258" s="27">
        <v>44325</v>
      </c>
      <c r="H258" s="22">
        <f>IF(I258&lt;=250,F258+(D258/24),"error")</f>
        <v>44579.416666666664</v>
      </c>
      <c r="I258" s="23">
        <f>D258-($F$4-G258)</f>
        <v>133</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44907.458333333336</v>
      </c>
      <c r="I259" s="23">
        <f>D259-($F$4-G259)</f>
        <v>7931</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44907.458333333336</v>
      </c>
      <c r="I260" s="23">
        <f>D260-($F$4-G260)</f>
        <v>7931</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44912.291666666664</v>
      </c>
      <c r="I261" s="23">
        <f>D261-($F$4-G261)</f>
        <v>8047</v>
      </c>
      <c r="J261" s="17" t="str">
        <f t="shared" si="41"/>
        <v>NOT DUE</v>
      </c>
      <c r="K261" s="31" t="s">
        <v>569</v>
      </c>
      <c r="L261" s="20"/>
    </row>
    <row r="262" spans="1:12" ht="38.25">
      <c r="A262" s="17" t="s">
        <v>558</v>
      </c>
      <c r="B262" s="31" t="s">
        <v>564</v>
      </c>
      <c r="C262" s="31" t="s">
        <v>565</v>
      </c>
      <c r="D262" s="287">
        <v>45000</v>
      </c>
      <c r="E262" s="13">
        <v>41662</v>
      </c>
      <c r="F262" s="13">
        <v>43473</v>
      </c>
      <c r="G262" s="27">
        <v>28489</v>
      </c>
      <c r="H262" s="22">
        <f>IF(I262&lt;=45000,$F$5+(I262/24),"error")</f>
        <v>45787.291666666664</v>
      </c>
      <c r="I262" s="23">
        <f>D262-($F$4-G262)</f>
        <v>29047</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44577</v>
      </c>
      <c r="G263" s="27">
        <v>44442</v>
      </c>
      <c r="H263" s="15">
        <f>DATE(YEAR(F263),MONTH(F263),DAY(F263)+1)</f>
        <v>44578</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44894.541666666664</v>
      </c>
      <c r="I264" s="23">
        <f>D264-($F$4-G264)</f>
        <v>7621</v>
      </c>
      <c r="J264" s="17" t="str">
        <f t="shared" ref="J264:J283" si="60">IF(I264="","",IF(I264=0,"DUE",IF(I264&lt;0,"OVERDUE","NOT DUE")))</f>
        <v>NOT DUE</v>
      </c>
      <c r="K264" s="33"/>
      <c r="L264" s="20" t="s">
        <v>4518</v>
      </c>
    </row>
    <row r="265" spans="1:12" ht="25.5">
      <c r="A265" s="17" t="s">
        <v>4585</v>
      </c>
      <c r="B265" s="31" t="s">
        <v>573</v>
      </c>
      <c r="C265" s="31" t="s">
        <v>572</v>
      </c>
      <c r="D265" s="287">
        <v>45000</v>
      </c>
      <c r="E265" s="13">
        <v>41662</v>
      </c>
      <c r="F265" s="13">
        <v>43475</v>
      </c>
      <c r="G265" s="27">
        <v>28489</v>
      </c>
      <c r="H265" s="22">
        <f>IF(I265&lt;=45000,$F$5+(I265/24),"error")</f>
        <v>45787.291666666664</v>
      </c>
      <c r="I265" s="23">
        <f>D265-($F$4-G265)</f>
        <v>29047</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44894.541666666664</v>
      </c>
      <c r="I266" s="23">
        <f t="shared" ref="I266:I279" si="62">D266-($F$4-G266)</f>
        <v>7621</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44894.541666666664</v>
      </c>
      <c r="I267" s="23">
        <f t="shared" si="62"/>
        <v>7621</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44907.458333333336</v>
      </c>
      <c r="I268" s="23">
        <f t="shared" si="62"/>
        <v>7931</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44894.541666666664</v>
      </c>
      <c r="I269" s="23">
        <f t="shared" si="62"/>
        <v>7621</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44894.541666666664</v>
      </c>
      <c r="I270" s="23">
        <f t="shared" si="62"/>
        <v>7621</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44894.541666666664</v>
      </c>
      <c r="I271" s="23">
        <f t="shared" si="62"/>
        <v>7621</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44894.541666666664</v>
      </c>
      <c r="I272" s="23">
        <f t="shared" si="62"/>
        <v>7621</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44894.541666666664</v>
      </c>
      <c r="I273" s="23">
        <f t="shared" si="62"/>
        <v>7621</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44894.541666666664</v>
      </c>
      <c r="I274" s="23">
        <f t="shared" si="62"/>
        <v>7621</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45227.875</v>
      </c>
      <c r="I275" s="23">
        <f t="shared" si="62"/>
        <v>15621</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44894.541666666664</v>
      </c>
      <c r="I276" s="23">
        <f t="shared" si="62"/>
        <v>7621</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45245.625</v>
      </c>
      <c r="I277" s="23">
        <f t="shared" si="62"/>
        <v>16047</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44713.291666666664</v>
      </c>
      <c r="I278" s="23">
        <f t="shared" si="62"/>
        <v>3271</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44894.541666666664</v>
      </c>
      <c r="I279" s="23">
        <f t="shared" si="62"/>
        <v>7621</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1089</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1089</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103</v>
      </c>
      <c r="J282" s="17" t="str">
        <f t="shared" ca="1" si="60"/>
        <v>NOT DUE</v>
      </c>
      <c r="K282" s="33"/>
      <c r="L282" s="125"/>
    </row>
    <row r="283" spans="1:12" ht="39.75" customHeight="1">
      <c r="A283" s="17" t="s">
        <v>4603</v>
      </c>
      <c r="B283" s="31" t="s">
        <v>4552</v>
      </c>
      <c r="C283" s="31" t="s">
        <v>4553</v>
      </c>
      <c r="D283" s="21">
        <v>240</v>
      </c>
      <c r="E283" s="13">
        <v>41662</v>
      </c>
      <c r="F283" s="13">
        <v>44565</v>
      </c>
      <c r="G283" s="27">
        <v>44235</v>
      </c>
      <c r="H283" s="22">
        <f>IF(I283&lt;=240,$F$5+(I283/24),"error")</f>
        <v>44578.375</v>
      </c>
      <c r="I283" s="23">
        <f>D283-($F$4-G283)</f>
        <v>33</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5" t="s">
        <v>5143</v>
      </c>
      <c r="C287"/>
      <c r="D287" s="255" t="s">
        <v>5144</v>
      </c>
      <c r="F287"/>
      <c r="G287"/>
      <c r="H287" s="255" t="s">
        <v>5145</v>
      </c>
    </row>
    <row r="288" spans="1:12">
      <c r="A288"/>
      <c r="C288"/>
      <c r="D288"/>
      <c r="F288"/>
      <c r="G288"/>
    </row>
    <row r="289" spans="1:11">
      <c r="A289"/>
      <c r="C289" s="256" t="s">
        <v>5261</v>
      </c>
      <c r="D289"/>
      <c r="E289" s="381" t="s">
        <v>5304</v>
      </c>
      <c r="F289" s="381"/>
      <c r="G289" s="381"/>
      <c r="I289" s="381" t="s">
        <v>5291</v>
      </c>
      <c r="J289" s="381"/>
      <c r="K289" s="381"/>
    </row>
    <row r="290" spans="1:11">
      <c r="A290"/>
      <c r="C290" s="254" t="s">
        <v>5146</v>
      </c>
      <c r="D290"/>
      <c r="E290" s="382" t="s">
        <v>5147</v>
      </c>
      <c r="F290" s="382"/>
      <c r="G290" s="382"/>
      <c r="I290" s="382" t="s">
        <v>5148</v>
      </c>
      <c r="J290" s="382"/>
      <c r="K290" s="382"/>
    </row>
    <row r="291" spans="1:11">
      <c r="A291"/>
      <c r="C291"/>
      <c r="D291"/>
      <c r="F291"/>
      <c r="G291"/>
      <c r="I291" s="257"/>
      <c r="J291" s="257"/>
      <c r="K291" s="257"/>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2371</v>
      </c>
      <c r="D3" s="385" t="s">
        <v>12</v>
      </c>
      <c r="E3" s="385"/>
      <c r="F3" s="5" t="s">
        <v>3061</v>
      </c>
    </row>
    <row r="4" spans="1:12" ht="18" customHeight="1">
      <c r="A4" s="383" t="s">
        <v>77</v>
      </c>
      <c r="B4" s="383"/>
      <c r="C4" s="37" t="s">
        <v>2372</v>
      </c>
      <c r="D4" s="385" t="s">
        <v>15</v>
      </c>
      <c r="E4" s="385"/>
      <c r="F4" s="6">
        <f>'Running Hours'!B36</f>
        <v>5325.7</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44808.720833333333</v>
      </c>
      <c r="I8" s="23">
        <f>D8-($F$4-G8)</f>
        <v>5561.3</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44808.720833333333</v>
      </c>
      <c r="I9" s="23">
        <f t="shared" ref="I9:I17" si="1">D9-($F$4-G9)</f>
        <v>5561.3</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45308.720833333333</v>
      </c>
      <c r="I10" s="23">
        <f t="shared" si="1"/>
        <v>17561.3</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44808.720833333333</v>
      </c>
      <c r="I11" s="23">
        <f t="shared" si="1"/>
        <v>5561.3</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45308.720833333333</v>
      </c>
      <c r="I12" s="23">
        <f t="shared" si="1"/>
        <v>17561.3</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44808.720833333333</v>
      </c>
      <c r="I13" s="23">
        <f t="shared" si="1"/>
        <v>5561.3</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45308.720833333333</v>
      </c>
      <c r="I14" s="23">
        <f t="shared" si="1"/>
        <v>17561.3</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44808.720833333333</v>
      </c>
      <c r="I15" s="23">
        <f t="shared" si="1"/>
        <v>5561.3</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44808.720833333333</v>
      </c>
      <c r="I16" s="23">
        <f t="shared" si="1"/>
        <v>5561.3</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44808.720833333333</v>
      </c>
      <c r="I17" s="23">
        <f t="shared" si="1"/>
        <v>5561.3</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44569</v>
      </c>
      <c r="G26" s="154"/>
      <c r="H26" s="15">
        <f>DATE(YEAR(F26),MONTH(F26)+3,DAY(F26)-1)</f>
        <v>44658</v>
      </c>
      <c r="I26" s="16">
        <f t="shared" ca="1" si="3"/>
        <v>81</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14</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3879</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278</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278</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278</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278</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278</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278</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22"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2376</v>
      </c>
      <c r="D3" s="385" t="s">
        <v>12</v>
      </c>
      <c r="E3" s="385"/>
      <c r="F3" s="5" t="s">
        <v>3062</v>
      </c>
    </row>
    <row r="4" spans="1:12" ht="18" customHeight="1">
      <c r="A4" s="383" t="s">
        <v>77</v>
      </c>
      <c r="B4" s="383"/>
      <c r="C4" s="37" t="s">
        <v>2372</v>
      </c>
      <c r="D4" s="385" t="s">
        <v>15</v>
      </c>
      <c r="E4" s="385"/>
      <c r="F4" s="6">
        <f>'Running Hours'!B35</f>
        <v>686.3</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44890.070833333331</v>
      </c>
      <c r="I8" s="23">
        <f>D8-($F$4-G8)</f>
        <v>7513.7</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44890.070833333331</v>
      </c>
      <c r="I9" s="23">
        <f t="shared" ref="I9:I17" si="1">D9-($F$4-G9)</f>
        <v>7513.7</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45390.070833333331</v>
      </c>
      <c r="I10" s="23">
        <f t="shared" si="1"/>
        <v>19513.7</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44890.070833333331</v>
      </c>
      <c r="I11" s="23">
        <f t="shared" si="1"/>
        <v>7513.7</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45390.070833333331</v>
      </c>
      <c r="I12" s="23">
        <f t="shared" si="1"/>
        <v>19513.7</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44890.070833333331</v>
      </c>
      <c r="I13" s="23">
        <f t="shared" si="1"/>
        <v>7513.7</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45390.070833333331</v>
      </c>
      <c r="I14" s="23">
        <f t="shared" si="1"/>
        <v>19513.7</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44890.070833333331</v>
      </c>
      <c r="I15" s="23">
        <f t="shared" si="1"/>
        <v>7513.7</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44890.070833333331</v>
      </c>
      <c r="I16" s="23">
        <f t="shared" si="1"/>
        <v>7513.7</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44890.070833333331</v>
      </c>
      <c r="I17" s="23">
        <f t="shared" si="1"/>
        <v>7513.7</v>
      </c>
      <c r="J17" s="17" t="str">
        <f t="shared" si="0"/>
        <v>NOT DUE</v>
      </c>
      <c r="K17" s="31"/>
      <c r="L17" s="123"/>
    </row>
    <row r="18" spans="1:12" ht="36" customHeight="1">
      <c r="A18" s="17" t="s">
        <v>3840</v>
      </c>
      <c r="B18" s="31" t="s">
        <v>1765</v>
      </c>
      <c r="C18" s="31" t="s">
        <v>1766</v>
      </c>
      <c r="D18" s="43" t="s">
        <v>1</v>
      </c>
      <c r="E18" s="13">
        <v>41662</v>
      </c>
      <c r="F18" s="13">
        <f>'CMP01 Main Air Compressor No.1'!F33</f>
        <v>44577</v>
      </c>
      <c r="G18" s="154"/>
      <c r="H18" s="15">
        <f>DATE(YEAR(F18),MONTH(F18),DAY(F18)+1)</f>
        <v>44578</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3849</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3851</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278</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278</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278</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278</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278</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278</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2377</v>
      </c>
      <c r="D3" s="385" t="s">
        <v>12</v>
      </c>
      <c r="E3" s="385"/>
      <c r="F3" s="5" t="s">
        <v>3772</v>
      </c>
    </row>
    <row r="4" spans="1:12" ht="18" customHeight="1">
      <c r="A4" s="383" t="s">
        <v>77</v>
      </c>
      <c r="B4" s="383"/>
      <c r="C4" s="37" t="s">
        <v>2378</v>
      </c>
      <c r="D4" s="385" t="s">
        <v>15</v>
      </c>
      <c r="E4" s="385"/>
      <c r="F4" s="6">
        <v>100</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44906.166666666664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81</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44906.166666666664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45406.166666666664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44906.166666666664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45406.166666666664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45406.166666666664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45406.166666666664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44906.166666666664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81</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44577</v>
      </c>
      <c r="G18" s="154"/>
      <c r="H18" s="15">
        <f>DATE(YEAR(F18),MONTH(F18),DAY(F18)+1)</f>
        <v>44578</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3792</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56</v>
      </c>
      <c r="J28" s="17" t="str">
        <f t="shared" ca="1" si="0"/>
        <v>NOT DUE</v>
      </c>
      <c r="K28" s="31" t="s">
        <v>1803</v>
      </c>
      <c r="L28" s="20"/>
    </row>
    <row r="29" spans="1:12" ht="36" customHeight="1">
      <c r="A29" s="17" t="s">
        <v>3794</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264</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264</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264</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264</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264</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264</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2379</v>
      </c>
      <c r="D3" s="385" t="s">
        <v>12</v>
      </c>
      <c r="E3" s="385"/>
      <c r="F3" s="5" t="s">
        <v>3801</v>
      </c>
    </row>
    <row r="4" spans="1:12" ht="18" customHeight="1">
      <c r="A4" s="383" t="s">
        <v>77</v>
      </c>
      <c r="B4" s="383"/>
      <c r="C4" s="37" t="s">
        <v>2378</v>
      </c>
      <c r="D4" s="385" t="s">
        <v>15</v>
      </c>
      <c r="E4" s="385"/>
      <c r="F4" s="6">
        <v>100</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44906.166666666664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87</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44906.166666666664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45406.166666666664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44906.166666666664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45406.166666666664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45406.166666666664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45406.166666666664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44906.166666666664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74</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44577</v>
      </c>
      <c r="G18" s="154"/>
      <c r="H18" s="15">
        <f>DATE(YEAR(F18),MONTH(F18),DAY(F18)+1)</f>
        <v>44578</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44577</v>
      </c>
      <c r="G19" s="154"/>
      <c r="H19" s="15">
        <f>DATE(YEAR(F19),MONTH(F19),DAY(F19)+1)</f>
        <v>44578</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44577</v>
      </c>
      <c r="G20" s="154"/>
      <c r="H20" s="15">
        <f>DATE(YEAR(F20),MONTH(F20),DAY(F20)+1)</f>
        <v>44578</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44569</v>
      </c>
      <c r="G21" s="154"/>
      <c r="H21" s="15">
        <f>EDATE(F21-1,1)</f>
        <v>44599</v>
      </c>
      <c r="I21" s="16">
        <f t="shared" ca="1" si="3"/>
        <v>22</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44577</v>
      </c>
      <c r="G22" s="154"/>
      <c r="H22" s="15">
        <f>DATE(YEAR(F22),MONTH(F22),DAY(F22)+1)</f>
        <v>44578</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44577</v>
      </c>
      <c r="G23" s="154"/>
      <c r="H23" s="15">
        <f>DATE(YEAR(F23),MONTH(F23),DAY(F23)+1)</f>
        <v>44578</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44577</v>
      </c>
      <c r="G24" s="154"/>
      <c r="H24" s="15">
        <f>DATE(YEAR(F24),MONTH(F24),DAY(F24)+1)</f>
        <v>44578</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44577</v>
      </c>
      <c r="G25" s="154"/>
      <c r="H25" s="15">
        <f>DATE(YEAR(F25),MONTH(F25),DAY(F25)+1)</f>
        <v>44578</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56</v>
      </c>
      <c r="J26" s="17" t="str">
        <f t="shared" ca="1" si="0"/>
        <v>NOT DUE</v>
      </c>
      <c r="K26" s="31" t="s">
        <v>1802</v>
      </c>
      <c r="L26" s="20"/>
    </row>
    <row r="27" spans="1:12" ht="36" customHeight="1">
      <c r="A27" s="17" t="s">
        <v>3821</v>
      </c>
      <c r="B27" s="31" t="s">
        <v>1782</v>
      </c>
      <c r="C27" s="31"/>
      <c r="D27" s="43" t="s">
        <v>4</v>
      </c>
      <c r="E27" s="13">
        <v>41662</v>
      </c>
      <c r="F27" s="13">
        <f>'CMP01 Main Air Compressor No.1'!F36</f>
        <v>44569</v>
      </c>
      <c r="G27" s="154"/>
      <c r="H27" s="15">
        <f>EDATE(F27-1,1)</f>
        <v>44599</v>
      </c>
      <c r="I27" s="16">
        <f t="shared" ca="1" si="3"/>
        <v>22</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56</v>
      </c>
      <c r="J28" s="17" t="str">
        <f t="shared" ca="1" si="0"/>
        <v>NOT DUE</v>
      </c>
      <c r="K28" s="31" t="s">
        <v>1803</v>
      </c>
      <c r="L28" s="20"/>
    </row>
    <row r="29" spans="1:12" ht="36" customHeight="1">
      <c r="A29" s="17" t="s">
        <v>3823</v>
      </c>
      <c r="B29" s="31" t="s">
        <v>2355</v>
      </c>
      <c r="C29" s="31"/>
      <c r="D29" s="43" t="s">
        <v>1</v>
      </c>
      <c r="E29" s="13">
        <v>41662</v>
      </c>
      <c r="F29" s="13">
        <f>'CMP01 Main Air Compressor No.1'!F33</f>
        <v>44577</v>
      </c>
      <c r="G29" s="154"/>
      <c r="H29" s="15">
        <f>DATE(YEAR(F29),MONTH(F29),DAY(F29)+1)</f>
        <v>44578</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257</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257</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257</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257</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257</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257</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1" t="s">
        <v>5304</v>
      </c>
      <c r="F41" s="381"/>
      <c r="G41" s="381"/>
      <c r="I41" s="447" t="s">
        <v>5292</v>
      </c>
      <c r="J41" s="447"/>
      <c r="K41" s="447"/>
    </row>
    <row r="42" spans="1:12">
      <c r="A42"/>
      <c r="C42" s="254" t="s">
        <v>5146</v>
      </c>
      <c r="D42"/>
      <c r="E42" s="382" t="s">
        <v>5147</v>
      </c>
      <c r="F42" s="382"/>
      <c r="G42" s="382"/>
      <c r="I42" s="382" t="s">
        <v>5148</v>
      </c>
      <c r="J42" s="382"/>
      <c r="K42" s="38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31"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2380</v>
      </c>
      <c r="D3" s="385" t="s">
        <v>12</v>
      </c>
      <c r="E3" s="385"/>
      <c r="F3" s="5" t="s">
        <v>3063</v>
      </c>
    </row>
    <row r="4" spans="1:12" ht="18" customHeight="1">
      <c r="A4" s="383" t="s">
        <v>77</v>
      </c>
      <c r="B4" s="383"/>
      <c r="C4" s="37" t="s">
        <v>2381</v>
      </c>
      <c r="D4" s="385" t="s">
        <v>15</v>
      </c>
      <c r="E4" s="385"/>
      <c r="F4" s="6">
        <f>'Running Hours'!B37</f>
        <v>69031.399999999994</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269</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87</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287</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269</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287</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269</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287</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269</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269</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87</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44577</v>
      </c>
      <c r="G19" s="154"/>
      <c r="H19" s="15">
        <f>DATE(YEAR(F19),MONTH(F19),DAY(F19)+1)</f>
        <v>44578</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44577</v>
      </c>
      <c r="G20" s="154"/>
      <c r="H20" s="15">
        <f>DATE(YEAR(F20),MONTH(F20),DAY(F20)+1)</f>
        <v>44578</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44577</v>
      </c>
      <c r="G21" s="154"/>
      <c r="H21" s="15">
        <f>DATE(YEAR(F21),MONTH(F21),DAY(F21)+1)</f>
        <v>44578</v>
      </c>
      <c r="I21" s="16">
        <f t="shared" ca="1" si="0"/>
        <v>1</v>
      </c>
      <c r="J21" s="17" t="str">
        <f t="shared" ca="1" si="1"/>
        <v>NOT DUE</v>
      </c>
      <c r="K21" s="31"/>
      <c r="L21" s="20"/>
    </row>
    <row r="22" spans="1:12" ht="36" customHeight="1">
      <c r="A22" s="17" t="s">
        <v>3757</v>
      </c>
      <c r="B22" s="31" t="s">
        <v>1771</v>
      </c>
      <c r="C22" s="31" t="s">
        <v>1772</v>
      </c>
      <c r="D22" s="43" t="s">
        <v>4</v>
      </c>
      <c r="E22" s="13">
        <v>41662</v>
      </c>
      <c r="F22" s="13">
        <v>44575</v>
      </c>
      <c r="G22" s="154"/>
      <c r="H22" s="15">
        <f>EDATE(F22-1,1)</f>
        <v>44605</v>
      </c>
      <c r="I22" s="16">
        <f t="shared" ca="1" si="0"/>
        <v>28</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44577</v>
      </c>
      <c r="G23" s="154"/>
      <c r="H23" s="15">
        <f>DATE(YEAR(F23),MONTH(F23),DAY(F23)+1)</f>
        <v>44578</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44577</v>
      </c>
      <c r="G24" s="154"/>
      <c r="H24" s="15">
        <f>DATE(YEAR(F24),MONTH(F24),DAY(F24)+1)</f>
        <v>44578</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44577</v>
      </c>
      <c r="G25" s="154"/>
      <c r="H25" s="15">
        <f>DATE(YEAR(F25),MONTH(F25),DAY(F25)+1)</f>
        <v>44578</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44577</v>
      </c>
      <c r="G26" s="154"/>
      <c r="H26" s="15">
        <f>DATE(YEAR(F26),MONTH(F26),DAY(F26)+1)</f>
        <v>44578</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81</v>
      </c>
      <c r="J27" s="17" t="str">
        <f t="shared" ca="1" si="1"/>
        <v>NOT DUE</v>
      </c>
      <c r="K27" s="31" t="s">
        <v>1804</v>
      </c>
      <c r="L27" s="20"/>
    </row>
    <row r="28" spans="1:12" ht="36" customHeight="1">
      <c r="A28" s="17" t="s">
        <v>3763</v>
      </c>
      <c r="B28" s="31" t="s">
        <v>1782</v>
      </c>
      <c r="C28" s="31"/>
      <c r="D28" s="43" t="s">
        <v>4</v>
      </c>
      <c r="E28" s="13">
        <v>41662</v>
      </c>
      <c r="F28" s="13">
        <f>'CMP01 Main Air Compressor No.1'!F36</f>
        <v>44569</v>
      </c>
      <c r="G28" s="154"/>
      <c r="H28" s="15">
        <f>EDATE(F28-1,1)</f>
        <v>44599</v>
      </c>
      <c r="I28" s="16">
        <f t="shared" ca="1" si="0"/>
        <v>22</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56</v>
      </c>
      <c r="J29" s="17" t="str">
        <f t="shared" ca="1" si="1"/>
        <v>NOT DUE</v>
      </c>
      <c r="K29" s="31" t="s">
        <v>1805</v>
      </c>
      <c r="L29" s="20"/>
    </row>
    <row r="30" spans="1:12" ht="36" customHeight="1">
      <c r="A30" s="17" t="s">
        <v>3765</v>
      </c>
      <c r="B30" s="31" t="s">
        <v>2355</v>
      </c>
      <c r="C30" s="31"/>
      <c r="D30" s="43" t="s">
        <v>1</v>
      </c>
      <c r="E30" s="13">
        <v>41662</v>
      </c>
      <c r="F30" s="13">
        <f>'CMP01 Main Air Compressor No.1'!F33</f>
        <v>44577</v>
      </c>
      <c r="G30" s="154"/>
      <c r="H30" s="15">
        <f>DATE(YEAR(F30),MONTH(F30),DAY(F30)+1)</f>
        <v>44578</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269</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269</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269</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269</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269</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269</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8" t="s">
        <v>4923</v>
      </c>
      <c r="C39" s="448"/>
    </row>
    <row r="40" spans="1:12">
      <c r="B40" s="448"/>
      <c r="C40" s="448"/>
    </row>
    <row r="41" spans="1:12">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1" t="s">
        <v>5304</v>
      </c>
      <c r="F46" s="381"/>
      <c r="G46" s="381"/>
      <c r="I46" s="447" t="s">
        <v>5292</v>
      </c>
      <c r="J46" s="447"/>
      <c r="K46" s="447"/>
    </row>
    <row r="47" spans="1:12">
      <c r="A47"/>
      <c r="C47" s="254" t="s">
        <v>5146</v>
      </c>
      <c r="D47"/>
      <c r="E47" s="382" t="s">
        <v>5147</v>
      </c>
      <c r="F47" s="382"/>
      <c r="G47" s="382"/>
      <c r="I47" s="382" t="s">
        <v>5148</v>
      </c>
      <c r="J47" s="382"/>
      <c r="K47" s="38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13"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2405</v>
      </c>
      <c r="D3" s="385" t="s">
        <v>12</v>
      </c>
      <c r="E3" s="385"/>
      <c r="F3" s="5" t="s">
        <v>3064</v>
      </c>
    </row>
    <row r="4" spans="1:12" ht="18" customHeight="1">
      <c r="A4" s="383" t="s">
        <v>77</v>
      </c>
      <c r="B4" s="383"/>
      <c r="C4" s="37" t="s">
        <v>2381</v>
      </c>
      <c r="D4" s="385" t="s">
        <v>15</v>
      </c>
      <c r="E4" s="385"/>
      <c r="F4" s="27">
        <f>'Running Hours'!B37</f>
        <v>69031.399999999994</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269</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56</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287</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269</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287</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269</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287</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269</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269</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56</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44577</v>
      </c>
      <c r="G19" s="154"/>
      <c r="H19" s="15">
        <f>DATE(YEAR(F19),MONTH(F19),DAY(F19)+1)</f>
        <v>44578</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44577</v>
      </c>
      <c r="G20" s="154"/>
      <c r="H20" s="15">
        <f>DATE(YEAR(F20),MONTH(F20),DAY(F20)+1)</f>
        <v>44578</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44577</v>
      </c>
      <c r="G21" s="154"/>
      <c r="H21" s="15">
        <f>DATE(YEAR(F21),MONTH(F21),DAY(F21)+1)</f>
        <v>44578</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44569</v>
      </c>
      <c r="G22" s="154"/>
      <c r="H22" s="15">
        <f>EDATE(F22-1,1)</f>
        <v>44599</v>
      </c>
      <c r="I22" s="16">
        <f t="shared" ca="1" si="0"/>
        <v>22</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44577</v>
      </c>
      <c r="G23" s="154"/>
      <c r="H23" s="15">
        <f>DATE(YEAR(F23),MONTH(F23),DAY(F23)+1)</f>
        <v>44578</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44577</v>
      </c>
      <c r="G24" s="154"/>
      <c r="H24" s="15">
        <f>DATE(YEAR(F24),MONTH(F24),DAY(F24)+1)</f>
        <v>44578</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44577</v>
      </c>
      <c r="G25" s="154"/>
      <c r="H25" s="15">
        <f>DATE(YEAR(F25),MONTH(F25),DAY(F25)+1)</f>
        <v>44578</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44577</v>
      </c>
      <c r="G26" s="154"/>
      <c r="H26" s="15">
        <f>DATE(YEAR(F26),MONTH(F26),DAY(F26)+1)</f>
        <v>44578</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56</v>
      </c>
      <c r="J27" s="17" t="str">
        <f t="shared" ca="1" si="1"/>
        <v>NOT DUE</v>
      </c>
      <c r="K27" s="31" t="s">
        <v>1804</v>
      </c>
      <c r="L27" s="20"/>
    </row>
    <row r="28" spans="1:12" ht="36" customHeight="1">
      <c r="A28" s="17" t="s">
        <v>3734</v>
      </c>
      <c r="B28" s="31" t="s">
        <v>1782</v>
      </c>
      <c r="C28" s="31"/>
      <c r="D28" s="43" t="s">
        <v>4</v>
      </c>
      <c r="E28" s="13">
        <v>41662</v>
      </c>
      <c r="F28" s="13">
        <f>'CMP01 Main Air Compressor No.1'!F36</f>
        <v>44569</v>
      </c>
      <c r="G28" s="154"/>
      <c r="H28" s="15">
        <f>EDATE(F28-1,1)</f>
        <v>44599</v>
      </c>
      <c r="I28" s="16">
        <f t="shared" ca="1" si="0"/>
        <v>22</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56</v>
      </c>
      <c r="J29" s="17" t="str">
        <f t="shared" ca="1" si="1"/>
        <v>NOT DUE</v>
      </c>
      <c r="K29" s="31" t="s">
        <v>1805</v>
      </c>
      <c r="L29" s="20"/>
    </row>
    <row r="30" spans="1:12" ht="36" customHeight="1">
      <c r="A30" s="17" t="s">
        <v>3736</v>
      </c>
      <c r="B30" s="31" t="s">
        <v>2355</v>
      </c>
      <c r="C30" s="31"/>
      <c r="D30" s="43" t="s">
        <v>1</v>
      </c>
      <c r="E30" s="13">
        <v>41662</v>
      </c>
      <c r="F30" s="13">
        <f>'CMP01 Main Air Compressor No.1'!F33</f>
        <v>44577</v>
      </c>
      <c r="G30" s="154"/>
      <c r="H30" s="15">
        <f>DATE(YEAR(F30),MONTH(F30),DAY(F30)+1)</f>
        <v>44578</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269</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269</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269</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269</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269</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269</v>
      </c>
      <c r="J36" s="17" t="str">
        <f t="shared" ca="1" si="1"/>
        <v>NOT DUE</v>
      </c>
      <c r="K36" s="31"/>
      <c r="L36" s="20"/>
    </row>
    <row r="37" spans="1:12" ht="15.75" customHeight="1">
      <c r="B37" s="449" t="s">
        <v>4497</v>
      </c>
      <c r="C37" s="449"/>
    </row>
    <row r="38" spans="1:12" ht="15.75" customHeight="1">
      <c r="B38" s="449"/>
      <c r="C38" s="449"/>
    </row>
    <row r="39" spans="1:12">
      <c r="A39"/>
      <c r="C39" s="224"/>
      <c r="D39"/>
    </row>
    <row r="40" spans="1:12">
      <c r="A40"/>
      <c r="C40" s="224"/>
      <c r="D40"/>
    </row>
    <row r="41" spans="1:12">
      <c r="A41"/>
      <c r="C41" s="224"/>
      <c r="D41"/>
    </row>
    <row r="42" spans="1:12">
      <c r="A42"/>
      <c r="B42" s="255" t="s">
        <v>5143</v>
      </c>
      <c r="C42"/>
      <c r="D42" s="255" t="s">
        <v>5144</v>
      </c>
      <c r="H42" s="255" t="s">
        <v>5145</v>
      </c>
    </row>
    <row r="43" spans="1:12">
      <c r="A43"/>
      <c r="C43"/>
      <c r="D43"/>
    </row>
    <row r="44" spans="1:12">
      <c r="A44"/>
      <c r="C44" s="374" t="s">
        <v>5303</v>
      </c>
      <c r="D44"/>
      <c r="E44" s="381" t="s">
        <v>5304</v>
      </c>
      <c r="F44" s="381"/>
      <c r="G44" s="381"/>
      <c r="I44" s="447" t="s">
        <v>5292</v>
      </c>
      <c r="J44" s="447"/>
      <c r="K44" s="447"/>
    </row>
    <row r="45" spans="1:12">
      <c r="A45"/>
      <c r="C45" s="254" t="s">
        <v>5146</v>
      </c>
      <c r="D45"/>
      <c r="E45" s="382" t="s">
        <v>5147</v>
      </c>
      <c r="F45" s="382"/>
      <c r="G45" s="382"/>
      <c r="I45" s="382" t="s">
        <v>5148</v>
      </c>
      <c r="J45" s="382"/>
      <c r="K45" s="38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31"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2406</v>
      </c>
      <c r="D3" s="385" t="s">
        <v>12</v>
      </c>
      <c r="E3" s="385"/>
      <c r="F3" s="5" t="s">
        <v>3646</v>
      </c>
    </row>
    <row r="4" spans="1:12" ht="18" customHeight="1">
      <c r="A4" s="383" t="s">
        <v>77</v>
      </c>
      <c r="B4" s="383"/>
      <c r="C4" s="37" t="s">
        <v>2407</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263</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81</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287</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263</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287</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263</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287</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263</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263</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56</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44577</v>
      </c>
      <c r="G23" s="154"/>
      <c r="H23" s="15">
        <f>DATE(YEAR(F23),MONTH(F23),DAY(F23)+1)</f>
        <v>44578</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44577</v>
      </c>
      <c r="G24" s="154"/>
      <c r="H24" s="15">
        <f>DATE(YEAR(F24),MONTH(F24),DAY(F24)+1)</f>
        <v>44578</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44577</v>
      </c>
      <c r="G25" s="154"/>
      <c r="H25" s="15">
        <f>DATE(YEAR(F25),MONTH(F25),DAY(F25)+1)</f>
        <v>44578</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44569</v>
      </c>
      <c r="G26" s="154"/>
      <c r="H26" s="15">
        <f>EDATE(F26-1,1)</f>
        <v>44599</v>
      </c>
      <c r="I26" s="16">
        <f t="shared" ca="1" si="0"/>
        <v>22</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44577</v>
      </c>
      <c r="G27" s="154"/>
      <c r="H27" s="15">
        <f>DATE(YEAR(F27),MONTH(F27),DAY(F27)+1)</f>
        <v>44578</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44577</v>
      </c>
      <c r="G28" s="154"/>
      <c r="H28" s="15">
        <f>DATE(YEAR(F28),MONTH(F28),DAY(F28)+1)</f>
        <v>44578</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44577</v>
      </c>
      <c r="G29" s="154"/>
      <c r="H29" s="15">
        <f>DATE(YEAR(F29),MONTH(F29),DAY(F29)+1)</f>
        <v>44578</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44577</v>
      </c>
      <c r="G30" s="154"/>
      <c r="H30" s="15">
        <f>DATE(YEAR(F30),MONTH(F30),DAY(F30)+1)</f>
        <v>44578</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56</v>
      </c>
      <c r="J31" s="17" t="str">
        <f t="shared" ca="1" si="1"/>
        <v>NOT DUE</v>
      </c>
      <c r="K31" s="31" t="s">
        <v>1804</v>
      </c>
      <c r="L31" s="20"/>
    </row>
    <row r="32" spans="1:12" ht="36" customHeight="1">
      <c r="A32" s="17" t="s">
        <v>3671</v>
      </c>
      <c r="B32" s="31" t="s">
        <v>1782</v>
      </c>
      <c r="C32" s="31"/>
      <c r="D32" s="43" t="s">
        <v>4</v>
      </c>
      <c r="E32" s="13">
        <v>41662</v>
      </c>
      <c r="F32" s="13">
        <f>'CMP01 Main Air Compressor No.1'!F36</f>
        <v>44569</v>
      </c>
      <c r="G32" s="154"/>
      <c r="H32" s="15">
        <f>EDATE(F32-1,1)</f>
        <v>44599</v>
      </c>
      <c r="I32" s="16">
        <f t="shared" ca="1" si="0"/>
        <v>22</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56</v>
      </c>
      <c r="J33" s="17" t="str">
        <f t="shared" ca="1" si="1"/>
        <v>NOT DUE</v>
      </c>
      <c r="K33" s="31" t="s">
        <v>1805</v>
      </c>
      <c r="L33" s="20"/>
    </row>
    <row r="34" spans="1:12" ht="36" customHeight="1">
      <c r="A34" s="17" t="s">
        <v>3673</v>
      </c>
      <c r="B34" s="31" t="s">
        <v>2355</v>
      </c>
      <c r="C34" s="31"/>
      <c r="D34" s="43" t="s">
        <v>1</v>
      </c>
      <c r="E34" s="13">
        <v>41662</v>
      </c>
      <c r="F34" s="13">
        <f>'CMP01 Main Air Compressor No.1'!F33</f>
        <v>44577</v>
      </c>
      <c r="G34" s="154"/>
      <c r="H34" s="15">
        <f>DATE(YEAR(F34),MONTH(F34),DAY(F34)+1)</f>
        <v>44578</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263</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263</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263</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263</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263</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263</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1" t="s">
        <v>5304</v>
      </c>
      <c r="F46" s="381"/>
      <c r="G46" s="381"/>
      <c r="I46" s="447" t="s">
        <v>5292</v>
      </c>
      <c r="J46" s="447"/>
      <c r="K46" s="447"/>
    </row>
    <row r="47" spans="1:12">
      <c r="A47"/>
      <c r="C47" s="254" t="s">
        <v>5146</v>
      </c>
      <c r="D47"/>
      <c r="E47" s="382" t="s">
        <v>5147</v>
      </c>
      <c r="F47" s="382"/>
      <c r="G47" s="382"/>
      <c r="I47" s="382" t="s">
        <v>5148</v>
      </c>
      <c r="J47" s="382"/>
      <c r="K47" s="382"/>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1"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2408</v>
      </c>
      <c r="D3" s="385" t="s">
        <v>12</v>
      </c>
      <c r="E3" s="385"/>
      <c r="F3" s="5" t="s">
        <v>3680</v>
      </c>
    </row>
    <row r="4" spans="1:12" ht="18" customHeight="1">
      <c r="A4" s="383" t="s">
        <v>77</v>
      </c>
      <c r="B4" s="383"/>
      <c r="C4" s="37" t="s">
        <v>2407</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263</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56</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287</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263</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287</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263</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287</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263</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263</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80</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44577</v>
      </c>
      <c r="G23" s="154"/>
      <c r="H23" s="15">
        <f>DATE(YEAR(F23),MONTH(F23),DAY(F23)+1)</f>
        <v>44578</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44577</v>
      </c>
      <c r="G24" s="154"/>
      <c r="H24" s="15">
        <f>DATE(YEAR(F24),MONTH(F24),DAY(F24)+1)</f>
        <v>44578</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44577</v>
      </c>
      <c r="G25" s="154"/>
      <c r="H25" s="15">
        <f>DATE(YEAR(F25),MONTH(F25),DAY(F25)+1)</f>
        <v>44578</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44569</v>
      </c>
      <c r="G26" s="154"/>
      <c r="H26" s="15">
        <f>EDATE(F26-1,1)</f>
        <v>44599</v>
      </c>
      <c r="I26" s="16">
        <f t="shared" ca="1" si="0"/>
        <v>22</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44577</v>
      </c>
      <c r="G27" s="154"/>
      <c r="H27" s="15">
        <f>DATE(YEAR(F27),MONTH(F27),DAY(F27)+1)</f>
        <v>44578</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44577</v>
      </c>
      <c r="G28" s="154"/>
      <c r="H28" s="15">
        <f>DATE(YEAR(F28),MONTH(F28),DAY(F28)+1)</f>
        <v>44578</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44577</v>
      </c>
      <c r="G29" s="154"/>
      <c r="H29" s="15">
        <f>DATE(YEAR(F29),MONTH(F29),DAY(F29)+1)</f>
        <v>44578</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44577</v>
      </c>
      <c r="G30" s="154"/>
      <c r="H30" s="15">
        <f>DATE(YEAR(F30),MONTH(F30),DAY(F30)+1)</f>
        <v>44578</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56</v>
      </c>
      <c r="J31" s="17" t="str">
        <f t="shared" ca="1" si="1"/>
        <v>NOT DUE</v>
      </c>
      <c r="K31" s="31" t="s">
        <v>1804</v>
      </c>
      <c r="L31" s="20"/>
    </row>
    <row r="32" spans="1:12" ht="36" customHeight="1">
      <c r="A32" s="17" t="s">
        <v>3705</v>
      </c>
      <c r="B32" s="31" t="s">
        <v>1782</v>
      </c>
      <c r="C32" s="31"/>
      <c r="D32" s="43" t="s">
        <v>4</v>
      </c>
      <c r="E32" s="13">
        <v>41662</v>
      </c>
      <c r="F32" s="13">
        <f>'CMP01 Main Air Compressor No.1'!F36</f>
        <v>44569</v>
      </c>
      <c r="G32" s="154"/>
      <c r="H32" s="15">
        <f>EDATE(F32-1,1)</f>
        <v>44599</v>
      </c>
      <c r="I32" s="16">
        <f t="shared" ca="1" si="0"/>
        <v>22</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56</v>
      </c>
      <c r="J33" s="17" t="str">
        <f t="shared" ca="1" si="1"/>
        <v>NOT DUE</v>
      </c>
      <c r="K33" s="31" t="s">
        <v>1805</v>
      </c>
      <c r="L33" s="20"/>
    </row>
    <row r="34" spans="1:12" ht="36" customHeight="1">
      <c r="A34" s="17" t="s">
        <v>3707</v>
      </c>
      <c r="B34" s="31" t="s">
        <v>2355</v>
      </c>
      <c r="C34" s="31"/>
      <c r="D34" s="43" t="s">
        <v>1</v>
      </c>
      <c r="E34" s="13">
        <v>41662</v>
      </c>
      <c r="F34" s="13">
        <f>'CMP01 Main Air Compressor No.1'!F33</f>
        <v>44577</v>
      </c>
      <c r="G34" s="154"/>
      <c r="H34" s="15">
        <f>DATE(YEAR(F34),MONTH(F34),DAY(F34)+1)</f>
        <v>44578</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263</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263</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263</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263</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263</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263</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1" t="s">
        <v>5304</v>
      </c>
      <c r="F46" s="381"/>
      <c r="G46" s="381"/>
      <c r="I46" s="447" t="s">
        <v>5292</v>
      </c>
      <c r="J46" s="447"/>
      <c r="K46" s="447"/>
    </row>
    <row r="47" spans="1:12">
      <c r="A47"/>
      <c r="C47" s="254" t="s">
        <v>5146</v>
      </c>
      <c r="D47"/>
      <c r="E47" s="382" t="s">
        <v>5147</v>
      </c>
      <c r="F47" s="382"/>
      <c r="G47" s="382"/>
      <c r="I47" s="382" t="s">
        <v>5148</v>
      </c>
      <c r="J47" s="382"/>
      <c r="K47" s="382"/>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34"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2409</v>
      </c>
      <c r="D3" s="385" t="s">
        <v>12</v>
      </c>
      <c r="E3" s="385"/>
      <c r="F3" s="5" t="s">
        <v>3065</v>
      </c>
    </row>
    <row r="4" spans="1:12" ht="18" customHeight="1">
      <c r="A4" s="383" t="s">
        <v>77</v>
      </c>
      <c r="B4" s="383"/>
      <c r="C4" s="37" t="s">
        <v>2410</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295</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56</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295</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287</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56</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295</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287</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295</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287</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285</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287</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285</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285</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56</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44577</v>
      </c>
      <c r="G23" s="154"/>
      <c r="H23" s="15">
        <f>DATE(YEAR(F23),MONTH(F23),DAY(F23)+1)</f>
        <v>44578</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44577</v>
      </c>
      <c r="G24" s="154"/>
      <c r="H24" s="15">
        <f>DATE(YEAR(F24),MONTH(F24),DAY(F24)+1)</f>
        <v>44578</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44577</v>
      </c>
      <c r="G25" s="154"/>
      <c r="H25" s="15">
        <f>DATE(YEAR(F25),MONTH(F25),DAY(F25)+1)</f>
        <v>44578</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44569</v>
      </c>
      <c r="G26" s="154"/>
      <c r="H26" s="15">
        <f>EDATE(F26-1,1)</f>
        <v>44599</v>
      </c>
      <c r="I26" s="16">
        <f t="shared" ca="1" si="0"/>
        <v>22</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44577</v>
      </c>
      <c r="G27" s="154"/>
      <c r="H27" s="15">
        <f>DATE(YEAR(F27),MONTH(F27),DAY(F27)+1)</f>
        <v>44578</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44577</v>
      </c>
      <c r="G28" s="154"/>
      <c r="H28" s="15">
        <f>DATE(YEAR(F28),MONTH(F28),DAY(F28)+1)</f>
        <v>44578</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44577</v>
      </c>
      <c r="G29" s="154"/>
      <c r="H29" s="15">
        <f>DATE(YEAR(F29),MONTH(F29),DAY(F29)+1)</f>
        <v>44578</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44577</v>
      </c>
      <c r="G30" s="154"/>
      <c r="H30" s="15">
        <f>DATE(YEAR(F30),MONTH(F30),DAY(F30)+1)</f>
        <v>44578</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56</v>
      </c>
      <c r="J31" s="17" t="str">
        <f t="shared" ca="1" si="1"/>
        <v>NOT DUE</v>
      </c>
      <c r="K31" s="31" t="s">
        <v>1804</v>
      </c>
      <c r="L31" s="20"/>
    </row>
    <row r="32" spans="1:12" ht="36" customHeight="1">
      <c r="A32" s="17" t="s">
        <v>3637</v>
      </c>
      <c r="B32" s="31" t="s">
        <v>1782</v>
      </c>
      <c r="C32" s="31"/>
      <c r="D32" s="43" t="s">
        <v>4</v>
      </c>
      <c r="E32" s="13">
        <v>41662</v>
      </c>
      <c r="F32" s="13">
        <f>'CMP01 Main Air Compressor No.1'!F36</f>
        <v>44569</v>
      </c>
      <c r="G32" s="154"/>
      <c r="H32" s="15">
        <f>EDATE(F32-1,1)</f>
        <v>44599</v>
      </c>
      <c r="I32" s="16">
        <f t="shared" ca="1" si="0"/>
        <v>22</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56</v>
      </c>
      <c r="J33" s="17" t="str">
        <f t="shared" ca="1" si="1"/>
        <v>NOT DUE</v>
      </c>
      <c r="K33" s="31" t="s">
        <v>1805</v>
      </c>
      <c r="L33" s="20"/>
    </row>
    <row r="34" spans="1:12" ht="36" customHeight="1">
      <c r="A34" s="17" t="s">
        <v>3639</v>
      </c>
      <c r="B34" s="31" t="s">
        <v>2355</v>
      </c>
      <c r="C34" s="31"/>
      <c r="D34" s="43" t="s">
        <v>1</v>
      </c>
      <c r="E34" s="13">
        <v>41662</v>
      </c>
      <c r="F34" s="13">
        <f>'CMP01 Main Air Compressor No.1'!F33</f>
        <v>44577</v>
      </c>
      <c r="G34" s="154"/>
      <c r="H34" s="15">
        <f>DATE(YEAR(F34),MONTH(F34),DAY(F34)+1)</f>
        <v>44578</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285</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285</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285</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285</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285</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285</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1" t="s">
        <v>5304</v>
      </c>
      <c r="F46" s="381"/>
      <c r="G46" s="381"/>
      <c r="I46" s="447" t="s">
        <v>5292</v>
      </c>
      <c r="J46" s="447"/>
      <c r="K46" s="447"/>
    </row>
    <row r="47" spans="1:12">
      <c r="A47"/>
      <c r="C47" s="254" t="s">
        <v>5146</v>
      </c>
      <c r="D47"/>
      <c r="E47" s="382" t="s">
        <v>5147</v>
      </c>
      <c r="F47" s="382"/>
      <c r="G47" s="382"/>
      <c r="I47" s="382" t="s">
        <v>5148</v>
      </c>
      <c r="J47" s="382"/>
      <c r="K47" s="382"/>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7"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2411</v>
      </c>
      <c r="D3" s="385" t="s">
        <v>12</v>
      </c>
      <c r="E3" s="385"/>
      <c r="F3" s="5" t="s">
        <v>3066</v>
      </c>
    </row>
    <row r="4" spans="1:12" ht="18" customHeight="1">
      <c r="A4" s="383" t="s">
        <v>77</v>
      </c>
      <c r="B4" s="383"/>
      <c r="C4" s="37" t="s">
        <v>2412</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271</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287</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56</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280</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287</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56</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271</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287</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271</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287</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271</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287</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271</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271</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56</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44577</v>
      </c>
      <c r="G23" s="154"/>
      <c r="H23" s="15">
        <f>DATE(YEAR(F23),MONTH(F23),DAY(F23)+1)</f>
        <v>44578</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44577</v>
      </c>
      <c r="G24" s="154"/>
      <c r="H24" s="15">
        <f>DATE(YEAR(F24),MONTH(F24),DAY(F24)+1)</f>
        <v>44578</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44577</v>
      </c>
      <c r="G25" s="154"/>
      <c r="H25" s="15">
        <f>DATE(YEAR(F25),MONTH(F25),DAY(F25)+1)</f>
        <v>44578</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44569</v>
      </c>
      <c r="G26" s="154"/>
      <c r="H26" s="15">
        <f>EDATE(F26-1,1)</f>
        <v>44599</v>
      </c>
      <c r="I26" s="16">
        <f t="shared" ca="1" si="0"/>
        <v>22</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44577</v>
      </c>
      <c r="G27" s="154"/>
      <c r="H27" s="15">
        <f>DATE(YEAR(F27),MONTH(F27),DAY(F27)+1)</f>
        <v>44578</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44577</v>
      </c>
      <c r="G28" s="154"/>
      <c r="H28" s="15">
        <f>DATE(YEAR(F28),MONTH(F28),DAY(F28)+1)</f>
        <v>44578</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44577</v>
      </c>
      <c r="G29" s="154"/>
      <c r="H29" s="15">
        <f>DATE(YEAR(F29),MONTH(F29),DAY(F29)+1)</f>
        <v>44578</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44577</v>
      </c>
      <c r="G30" s="154"/>
      <c r="H30" s="15">
        <f>DATE(YEAR(F30),MONTH(F30),DAY(F30)+1)</f>
        <v>44578</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56</v>
      </c>
      <c r="J31" s="17" t="str">
        <f t="shared" ca="1" si="1"/>
        <v>NOT DUE</v>
      </c>
      <c r="K31" s="31" t="s">
        <v>1804</v>
      </c>
      <c r="L31" s="20"/>
    </row>
    <row r="32" spans="1:12" ht="36" customHeight="1">
      <c r="A32" s="17" t="s">
        <v>3604</v>
      </c>
      <c r="B32" s="31" t="s">
        <v>1782</v>
      </c>
      <c r="C32" s="31"/>
      <c r="D32" s="43" t="s">
        <v>4</v>
      </c>
      <c r="E32" s="13">
        <v>41662</v>
      </c>
      <c r="F32" s="13">
        <f>'CMP01 Main Air Compressor No.1'!F36</f>
        <v>44569</v>
      </c>
      <c r="G32" s="154"/>
      <c r="H32" s="15">
        <f>EDATE(F32-1,1)</f>
        <v>44599</v>
      </c>
      <c r="I32" s="16">
        <f t="shared" ca="1" si="0"/>
        <v>22</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56</v>
      </c>
      <c r="J33" s="17" t="str">
        <f t="shared" ca="1" si="1"/>
        <v>NOT DUE</v>
      </c>
      <c r="K33" s="31" t="s">
        <v>1805</v>
      </c>
      <c r="L33" s="20"/>
    </row>
    <row r="34" spans="1:12" ht="36" customHeight="1">
      <c r="A34" s="17" t="s">
        <v>3606</v>
      </c>
      <c r="B34" s="31" t="s">
        <v>2355</v>
      </c>
      <c r="C34" s="31"/>
      <c r="D34" s="43" t="s">
        <v>1</v>
      </c>
      <c r="E34" s="13">
        <v>41662</v>
      </c>
      <c r="F34" s="13">
        <f>'CMP01 Main Air Compressor No.1'!F37</f>
        <v>44577</v>
      </c>
      <c r="G34" s="154"/>
      <c r="H34" s="15">
        <f>DATE(YEAR(F34),MONTH(F34),DAY(F34)+1)</f>
        <v>44578</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271</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271</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271</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271</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271</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271</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1" t="s">
        <v>5304</v>
      </c>
      <c r="F46" s="381"/>
      <c r="G46" s="381"/>
      <c r="I46" s="447" t="s">
        <v>5292</v>
      </c>
      <c r="J46" s="447"/>
      <c r="K46" s="447"/>
    </row>
    <row r="47" spans="1:12">
      <c r="A47"/>
      <c r="C47" s="254" t="s">
        <v>5146</v>
      </c>
      <c r="D47"/>
      <c r="E47" s="382" t="s">
        <v>5147</v>
      </c>
      <c r="F47" s="382"/>
      <c r="G47" s="382"/>
      <c r="I47" s="382" t="s">
        <v>5148</v>
      </c>
      <c r="J47" s="382"/>
      <c r="K47" s="382"/>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77"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1" t="s">
        <v>4927</v>
      </c>
      <c r="B4" s="391" t="s">
        <v>4928</v>
      </c>
      <c r="C4" s="386" t="s">
        <v>4929</v>
      </c>
      <c r="D4" s="386" t="s">
        <v>4930</v>
      </c>
      <c r="E4" s="386" t="s">
        <v>4931</v>
      </c>
      <c r="F4" s="386" t="s">
        <v>4932</v>
      </c>
      <c r="G4" s="386" t="s">
        <v>4933</v>
      </c>
      <c r="H4" s="388" t="s">
        <v>4934</v>
      </c>
      <c r="I4" s="389"/>
      <c r="J4" s="389"/>
      <c r="K4" s="389"/>
      <c r="L4" s="389"/>
      <c r="M4" s="390"/>
      <c r="N4" s="386" t="s">
        <v>4935</v>
      </c>
      <c r="O4" s="386" t="s">
        <v>4936</v>
      </c>
      <c r="P4" s="386" t="s">
        <v>4937</v>
      </c>
      <c r="Q4" s="165"/>
      <c r="R4" s="164"/>
    </row>
    <row r="5" spans="1:18" ht="63.75">
      <c r="A5" s="392"/>
      <c r="B5" s="392"/>
      <c r="C5" s="387"/>
      <c r="D5" s="387"/>
      <c r="E5" s="387"/>
      <c r="F5" s="387"/>
      <c r="G5" s="387"/>
      <c r="H5" s="166" t="s">
        <v>4938</v>
      </c>
      <c r="I5" s="166" t="s">
        <v>4939</v>
      </c>
      <c r="J5" s="166" t="s">
        <v>4940</v>
      </c>
      <c r="K5" s="166" t="s">
        <v>4941</v>
      </c>
      <c r="L5" s="167" t="s">
        <v>4942</v>
      </c>
      <c r="M5" s="167" t="s">
        <v>4943</v>
      </c>
      <c r="N5" s="387"/>
      <c r="O5" s="387"/>
      <c r="P5" s="387"/>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5163</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5164</v>
      </c>
    </row>
    <row r="75" spans="1:16" ht="34.5" customHeight="1">
      <c r="A75" s="168" t="s">
        <v>4944</v>
      </c>
      <c r="B75" s="183" t="s">
        <v>5166</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5183</v>
      </c>
    </row>
    <row r="76" spans="1:16" ht="34.5" customHeight="1">
      <c r="A76" s="168" t="s">
        <v>4944</v>
      </c>
      <c r="B76" s="183" t="s">
        <v>5182</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5184</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1">
        <v>150</v>
      </c>
      <c r="P77" s="190" t="s">
        <v>5212</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5229</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5229</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5252</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5254</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5255</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5271</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5296</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5307</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5316</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4"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2428</v>
      </c>
      <c r="D3" s="385" t="s">
        <v>12</v>
      </c>
      <c r="E3" s="385"/>
      <c r="F3" s="5" t="s">
        <v>3579</v>
      </c>
    </row>
    <row r="4" spans="1:12" ht="18" customHeight="1">
      <c r="A4" s="383" t="s">
        <v>77</v>
      </c>
      <c r="B4" s="383"/>
      <c r="C4" s="37" t="s">
        <v>2429</v>
      </c>
      <c r="D4" s="385" t="s">
        <v>15</v>
      </c>
      <c r="E4" s="385"/>
      <c r="F4" s="6">
        <f>'Running Hours'!B29</f>
        <v>35585.9</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45262.587500000001</v>
      </c>
      <c r="I8" s="23">
        <f t="shared" ref="I8:I19" si="0">D8-($F$4-G8)</f>
        <v>16454.099999999999</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44590.908333333333</v>
      </c>
      <c r="I9" s="23">
        <f t="shared" si="0"/>
        <v>333.79999999999563</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44762.587500000001</v>
      </c>
      <c r="I10" s="23">
        <f t="shared" si="0"/>
        <v>4454.0999999999985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45262.587500000001</v>
      </c>
      <c r="I11" s="23">
        <f t="shared" si="0"/>
        <v>16454.099999999999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44762.587500000001</v>
      </c>
      <c r="I12" s="23">
        <f t="shared" si="0"/>
        <v>4454.0999999999985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45262.587500000001</v>
      </c>
      <c r="I13" s="23">
        <f t="shared" si="0"/>
        <v>16454.099999999999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44762.587500000001</v>
      </c>
      <c r="I14" s="23">
        <f t="shared" si="0"/>
        <v>4454.0999999999985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44762.587500000001</v>
      </c>
      <c r="I15" s="23">
        <f t="shared" si="0"/>
        <v>4454.0999999999985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44762.587500000001</v>
      </c>
      <c r="I16" s="23">
        <f t="shared" si="0"/>
        <v>4454.0999999999985</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44594.875</v>
      </c>
      <c r="I17" s="23">
        <f t="shared" si="0"/>
        <v>429</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44762.587500000001</v>
      </c>
      <c r="I18" s="23">
        <f t="shared" si="0"/>
        <v>4454.0999999999985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44762.587500000001</v>
      </c>
      <c r="I19" s="23">
        <f t="shared" si="0"/>
        <v>4454.0999999999985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44577</v>
      </c>
      <c r="G20" s="154"/>
      <c r="H20" s="15">
        <f>DATE(YEAR(F20),MONTH(F20),DAY(F20)+1)</f>
        <v>44578</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44577</v>
      </c>
      <c r="G21" s="154"/>
      <c r="H21" s="15">
        <f>DATE(YEAR(F21),MONTH(F21),DAY(F21)+1)</f>
        <v>44578</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44577</v>
      </c>
      <c r="G22" s="154"/>
      <c r="H22" s="15">
        <f>DATE(YEAR(F22),MONTH(F22),DAY(F22)+1)</f>
        <v>44578</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44569</v>
      </c>
      <c r="G23" s="154"/>
      <c r="H23" s="15">
        <f>EDATE(F23-1,1)</f>
        <v>44599</v>
      </c>
      <c r="I23" s="16">
        <f t="shared" ca="1" si="4"/>
        <v>22</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44577</v>
      </c>
      <c r="G24" s="154"/>
      <c r="H24" s="15">
        <f>DATE(YEAR(F24),MONTH(F24),DAY(F24)+1)</f>
        <v>44578</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44577</v>
      </c>
      <c r="G25" s="154"/>
      <c r="H25" s="15">
        <f>DATE(YEAR(F25),MONTH(F25),DAY(F25)+1)</f>
        <v>44578</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44577</v>
      </c>
      <c r="G26" s="154"/>
      <c r="H26" s="15">
        <f>DATE(YEAR(F26),MONTH(F26),DAY(F26)+1)</f>
        <v>44578</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44577</v>
      </c>
      <c r="G27" s="154"/>
      <c r="H27" s="15">
        <f>DATE(YEAR(F27),MONTH(F27),DAY(F27)+1)</f>
        <v>44578</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56</v>
      </c>
      <c r="J28" s="17" t="str">
        <f t="shared" ca="1" si="5"/>
        <v>NOT DUE</v>
      </c>
      <c r="K28" s="31" t="s">
        <v>1802</v>
      </c>
      <c r="L28" s="20"/>
    </row>
    <row r="29" spans="1:12" ht="36" customHeight="1">
      <c r="A29" s="17" t="s">
        <v>3539</v>
      </c>
      <c r="B29" s="31" t="s">
        <v>1782</v>
      </c>
      <c r="C29" s="31"/>
      <c r="D29" s="43" t="s">
        <v>4</v>
      </c>
      <c r="E29" s="13">
        <v>41662</v>
      </c>
      <c r="F29" s="13">
        <f>'CMP01 Main Air Compressor No.1'!F36</f>
        <v>44569</v>
      </c>
      <c r="G29" s="154"/>
      <c r="H29" s="15">
        <f>EDATE(F29-1,1)</f>
        <v>44599</v>
      </c>
      <c r="I29" s="16">
        <f t="shared" ca="1" si="4"/>
        <v>22</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56</v>
      </c>
      <c r="J30" s="17" t="str">
        <f t="shared" ca="1" si="5"/>
        <v>NOT DUE</v>
      </c>
      <c r="K30" s="31" t="s">
        <v>1803</v>
      </c>
      <c r="L30" s="20"/>
    </row>
    <row r="31" spans="1:12" ht="36" customHeight="1">
      <c r="A31" s="17" t="s">
        <v>3541</v>
      </c>
      <c r="B31" s="31" t="s">
        <v>2355</v>
      </c>
      <c r="C31" s="31"/>
      <c r="D31" s="43" t="s">
        <v>1</v>
      </c>
      <c r="E31" s="13">
        <v>41662</v>
      </c>
      <c r="F31" s="13">
        <f>'CMP01 Main Air Compressor No.1'!F33</f>
        <v>44577</v>
      </c>
      <c r="G31" s="154"/>
      <c r="H31" s="15">
        <f>DATE(YEAR(F31),MONTH(F31),DAY(F31)+1)</f>
        <v>44578</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59</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59</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59</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59</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59</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59</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1" t="s">
        <v>5304</v>
      </c>
      <c r="F43" s="381"/>
      <c r="G43" s="381"/>
      <c r="I43" s="447" t="s">
        <v>5292</v>
      </c>
      <c r="J43" s="447"/>
      <c r="K43" s="447"/>
    </row>
    <row r="44" spans="1:12">
      <c r="A44"/>
      <c r="C44" s="254" t="s">
        <v>5146</v>
      </c>
      <c r="D44"/>
      <c r="E44" s="382" t="s">
        <v>5147</v>
      </c>
      <c r="F44" s="382"/>
      <c r="G44" s="382"/>
      <c r="I44" s="382" t="s">
        <v>5148</v>
      </c>
      <c r="J44" s="382"/>
      <c r="K44" s="382"/>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4"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2433</v>
      </c>
      <c r="D3" s="385" t="s">
        <v>12</v>
      </c>
      <c r="E3" s="385"/>
      <c r="F3" s="5" t="s">
        <v>3548</v>
      </c>
    </row>
    <row r="4" spans="1:12" ht="18" customHeight="1">
      <c r="A4" s="383" t="s">
        <v>77</v>
      </c>
      <c r="B4" s="383"/>
      <c r="C4" s="37" t="s">
        <v>2429</v>
      </c>
      <c r="D4" s="385" t="s">
        <v>15</v>
      </c>
      <c r="E4" s="385"/>
      <c r="F4" s="6">
        <f>'Running Hours'!B30</f>
        <v>31813.8</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44971.55</v>
      </c>
      <c r="I8" s="23">
        <f t="shared" ref="I8:I19" si="0">D8-($F$4-G8)</f>
        <v>9469.2000000000007</v>
      </c>
      <c r="J8" s="17" t="str">
        <f t="shared" ref="J8:J37" si="1">IF(I8="","",IF(I8&lt;0,"OVERDUE","NOT DUE"))</f>
        <v>NOT DUE</v>
      </c>
      <c r="K8" s="31" t="s">
        <v>2430</v>
      </c>
      <c r="L8" s="248" t="s">
        <v>5126</v>
      </c>
    </row>
    <row r="9" spans="1:12" ht="36" customHeight="1">
      <c r="A9" s="17" t="s">
        <v>3550</v>
      </c>
      <c r="B9" s="31" t="s">
        <v>2340</v>
      </c>
      <c r="C9" s="31" t="s">
        <v>2131</v>
      </c>
      <c r="D9" s="43">
        <v>600</v>
      </c>
      <c r="E9" s="13">
        <v>41662</v>
      </c>
      <c r="F9" s="13">
        <v>44575</v>
      </c>
      <c r="G9" s="27">
        <v>31813.8</v>
      </c>
      <c r="H9" s="22">
        <f>IF(I9&lt;=600,$F$5+(I9/24),"error")</f>
        <v>44602</v>
      </c>
      <c r="I9" s="23">
        <f t="shared" si="0"/>
        <v>600</v>
      </c>
      <c r="J9" s="17" t="str">
        <f t="shared" si="1"/>
        <v>NOT DUE</v>
      </c>
      <c r="K9" s="31"/>
      <c r="L9" s="248" t="s">
        <v>5126</v>
      </c>
    </row>
    <row r="10" spans="1:12" ht="36" customHeight="1">
      <c r="A10" s="17" t="s">
        <v>3551</v>
      </c>
      <c r="B10" s="31" t="s">
        <v>2340</v>
      </c>
      <c r="C10" s="31" t="s">
        <v>2414</v>
      </c>
      <c r="D10" s="43">
        <v>8000</v>
      </c>
      <c r="E10" s="13">
        <v>41662</v>
      </c>
      <c r="F10" s="13">
        <v>43846</v>
      </c>
      <c r="G10" s="27">
        <v>27171</v>
      </c>
      <c r="H10" s="22">
        <f>IF(I10&lt;=8000,$F$5+(I10/24),"error")</f>
        <v>44716.883333333331</v>
      </c>
      <c r="I10" s="23">
        <f t="shared" si="0"/>
        <v>3357.2000000000007</v>
      </c>
      <c r="J10" s="17" t="str">
        <f t="shared" si="1"/>
        <v>NOT DUE</v>
      </c>
      <c r="K10" s="31"/>
      <c r="L10" s="248" t="s">
        <v>5126</v>
      </c>
    </row>
    <row r="11" spans="1:12" ht="36" customHeight="1">
      <c r="A11" s="17" t="s">
        <v>3552</v>
      </c>
      <c r="B11" s="31" t="s">
        <v>2340</v>
      </c>
      <c r="C11" s="31" t="s">
        <v>2415</v>
      </c>
      <c r="D11" s="43">
        <v>20000</v>
      </c>
      <c r="E11" s="13">
        <v>41662</v>
      </c>
      <c r="F11" s="13">
        <v>43846</v>
      </c>
      <c r="G11" s="27">
        <v>21283</v>
      </c>
      <c r="H11" s="22">
        <f>IF(I11&lt;=20000,$F$5+(I11/24),"error")</f>
        <v>44971.55</v>
      </c>
      <c r="I11" s="23">
        <f t="shared" si="0"/>
        <v>9469.2000000000007</v>
      </c>
      <c r="J11" s="17" t="str">
        <f t="shared" si="1"/>
        <v>NOT DUE</v>
      </c>
      <c r="K11" s="31"/>
      <c r="L11" s="248" t="s">
        <v>5126</v>
      </c>
    </row>
    <row r="12" spans="1:12" ht="36" customHeight="1">
      <c r="A12" s="17" t="s">
        <v>3553</v>
      </c>
      <c r="B12" s="31" t="s">
        <v>2346</v>
      </c>
      <c r="C12" s="31" t="s">
        <v>2416</v>
      </c>
      <c r="D12" s="43">
        <v>8000</v>
      </c>
      <c r="E12" s="13">
        <v>41662</v>
      </c>
      <c r="F12" s="13">
        <v>43846</v>
      </c>
      <c r="G12" s="27">
        <v>27171</v>
      </c>
      <c r="H12" s="22">
        <f>IF(I12&lt;=8000,$F$5+(I12/24),"error")</f>
        <v>44716.883333333331</v>
      </c>
      <c r="I12" s="23">
        <f t="shared" si="0"/>
        <v>3357.2000000000007</v>
      </c>
      <c r="J12" s="17" t="str">
        <f t="shared" si="1"/>
        <v>NOT DUE</v>
      </c>
      <c r="K12" s="31" t="s">
        <v>2431</v>
      </c>
      <c r="L12" s="248" t="s">
        <v>5126</v>
      </c>
    </row>
    <row r="13" spans="1:12" ht="36" customHeight="1">
      <c r="A13" s="17" t="s">
        <v>3554</v>
      </c>
      <c r="B13" s="31" t="s">
        <v>2346</v>
      </c>
      <c r="C13" s="31" t="s">
        <v>2388</v>
      </c>
      <c r="D13" s="43">
        <v>20000</v>
      </c>
      <c r="E13" s="13">
        <v>41662</v>
      </c>
      <c r="F13" s="13">
        <v>43846</v>
      </c>
      <c r="G13" s="27">
        <v>21283</v>
      </c>
      <c r="H13" s="22">
        <f>IF(I13&lt;=20000,$F$5+(I13/24),"error")</f>
        <v>44971.55</v>
      </c>
      <c r="I13" s="23">
        <f t="shared" si="0"/>
        <v>9469.2000000000007</v>
      </c>
      <c r="J13" s="17" t="str">
        <f t="shared" si="1"/>
        <v>NOT DUE</v>
      </c>
      <c r="K13" s="31"/>
      <c r="L13" s="248" t="s">
        <v>5126</v>
      </c>
    </row>
    <row r="14" spans="1:12" ht="36" customHeight="1">
      <c r="A14" s="17" t="s">
        <v>3555</v>
      </c>
      <c r="B14" s="31" t="s">
        <v>2417</v>
      </c>
      <c r="C14" s="31" t="s">
        <v>2418</v>
      </c>
      <c r="D14" s="43">
        <v>8000</v>
      </c>
      <c r="E14" s="13">
        <v>41662</v>
      </c>
      <c r="F14" s="13">
        <v>43846</v>
      </c>
      <c r="G14" s="27">
        <v>27171</v>
      </c>
      <c r="H14" s="22">
        <f t="shared" ref="H14:H16" si="2">IF(I14&lt;=8000,$F$5+(I14/24),"error")</f>
        <v>44716.883333333331</v>
      </c>
      <c r="I14" s="23">
        <f t="shared" si="0"/>
        <v>3357.2000000000007</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44716.883333333331</v>
      </c>
      <c r="I15" s="23">
        <f t="shared" si="0"/>
        <v>3357.2000000000007</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44716.883333333331</v>
      </c>
      <c r="I16" s="23">
        <f t="shared" si="0"/>
        <v>3357.2000000000007</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44602</v>
      </c>
      <c r="I17" s="23">
        <f t="shared" si="0"/>
        <v>600</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44716.883333333331</v>
      </c>
      <c r="I18" s="23">
        <f t="shared" si="0"/>
        <v>3357.2000000000007</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44716.883333333331</v>
      </c>
      <c r="I19" s="23">
        <f t="shared" si="0"/>
        <v>3357.2000000000007</v>
      </c>
      <c r="J19" s="17" t="str">
        <f t="shared" si="1"/>
        <v>NOT DUE</v>
      </c>
      <c r="K19" s="31"/>
      <c r="L19" s="121"/>
    </row>
    <row r="20" spans="1:12" ht="36" customHeight="1">
      <c r="A20" s="17" t="s">
        <v>3561</v>
      </c>
      <c r="B20" s="31" t="s">
        <v>1765</v>
      </c>
      <c r="C20" s="31" t="s">
        <v>1766</v>
      </c>
      <c r="D20" s="43" t="s">
        <v>1</v>
      </c>
      <c r="E20" s="13">
        <v>41662</v>
      </c>
      <c r="F20" s="13">
        <f>'CMP01 Main Air Compressor No.1'!F33</f>
        <v>44577</v>
      </c>
      <c r="G20" s="154"/>
      <c r="H20" s="15">
        <f>DATE(YEAR(F20),MONTH(F20),DAY(F20)+1)</f>
        <v>44578</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44577</v>
      </c>
      <c r="G21" s="154"/>
      <c r="H21" s="15">
        <f>DATE(YEAR(F21),MONTH(F21),DAY(F21)+1)</f>
        <v>44578</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44577</v>
      </c>
      <c r="G22" s="154"/>
      <c r="H22" s="15">
        <f>DATE(YEAR(F22),MONTH(F22),DAY(F22)+1)</f>
        <v>44578</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44569</v>
      </c>
      <c r="G23" s="154"/>
      <c r="H23" s="15">
        <f>EDATE(F23-1,1)</f>
        <v>44599</v>
      </c>
      <c r="I23" s="16">
        <f t="shared" ca="1" si="4"/>
        <v>22</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44577</v>
      </c>
      <c r="G24" s="154"/>
      <c r="H24" s="15">
        <f>DATE(YEAR(F24),MONTH(F24),DAY(F24)+1)</f>
        <v>44578</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44577</v>
      </c>
      <c r="G25" s="154"/>
      <c r="H25" s="15">
        <f>DATE(YEAR(F25),MONTH(F25),DAY(F25)+1)</f>
        <v>44578</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44577</v>
      </c>
      <c r="G26" s="154"/>
      <c r="H26" s="15">
        <f>DATE(YEAR(F26),MONTH(F26),DAY(F26)+1)</f>
        <v>44578</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44577</v>
      </c>
      <c r="G27" s="154"/>
      <c r="H27" s="15">
        <f>DATE(YEAR(F27),MONTH(F27),DAY(F27)+1)</f>
        <v>44578</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56</v>
      </c>
      <c r="J28" s="17" t="str">
        <f t="shared" ca="1" si="1"/>
        <v>NOT DUE</v>
      </c>
      <c r="K28" s="31" t="s">
        <v>1802</v>
      </c>
      <c r="L28" s="20"/>
    </row>
    <row r="29" spans="1:12" ht="36" customHeight="1">
      <c r="A29" s="17" t="s">
        <v>3570</v>
      </c>
      <c r="B29" s="31" t="s">
        <v>1782</v>
      </c>
      <c r="C29" s="31"/>
      <c r="D29" s="43" t="s">
        <v>4</v>
      </c>
      <c r="E29" s="13">
        <v>41662</v>
      </c>
      <c r="F29" s="13">
        <f>'CMP01 Main Air Compressor No.1'!F36</f>
        <v>44569</v>
      </c>
      <c r="G29" s="154"/>
      <c r="H29" s="15">
        <f>EDATE(F29-1,1)</f>
        <v>44599</v>
      </c>
      <c r="I29" s="16">
        <f t="shared" ca="1" si="4"/>
        <v>22</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56</v>
      </c>
      <c r="J30" s="17" t="str">
        <f t="shared" ca="1" si="1"/>
        <v>NOT DUE</v>
      </c>
      <c r="K30" s="31" t="s">
        <v>1803</v>
      </c>
      <c r="L30" s="20"/>
    </row>
    <row r="31" spans="1:12" ht="36" customHeight="1">
      <c r="A31" s="17" t="s">
        <v>3572</v>
      </c>
      <c r="B31" s="31" t="s">
        <v>2355</v>
      </c>
      <c r="C31" s="31"/>
      <c r="D31" s="43" t="s">
        <v>1</v>
      </c>
      <c r="E31" s="13">
        <v>41662</v>
      </c>
      <c r="F31" s="13">
        <f>'CMP01 Main Air Compressor No.1'!F33</f>
        <v>44577</v>
      </c>
      <c r="G31" s="154"/>
      <c r="H31" s="15">
        <f>DATE(YEAR(F31),MONTH(F31),DAY(F31)+1)</f>
        <v>44578</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236</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236</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236</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236</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236</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236</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1" t="s">
        <v>5304</v>
      </c>
      <c r="F43" s="381"/>
      <c r="G43" s="381"/>
      <c r="I43" s="447" t="s">
        <v>5292</v>
      </c>
      <c r="J43" s="447"/>
      <c r="K43" s="447"/>
    </row>
    <row r="44" spans="1:12">
      <c r="A44"/>
      <c r="C44" s="254" t="s">
        <v>5146</v>
      </c>
      <c r="D44"/>
      <c r="E44" s="382" t="s">
        <v>5147</v>
      </c>
      <c r="F44" s="382"/>
      <c r="G44" s="382"/>
      <c r="I44" s="382" t="s">
        <v>5148</v>
      </c>
      <c r="J44" s="382"/>
      <c r="K44" s="382"/>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7"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2434</v>
      </c>
      <c r="D3" s="385" t="s">
        <v>12</v>
      </c>
      <c r="E3" s="385"/>
      <c r="F3" s="5" t="s">
        <v>3456</v>
      </c>
    </row>
    <row r="4" spans="1:12" ht="18" customHeight="1">
      <c r="A4" s="383" t="s">
        <v>77</v>
      </c>
      <c r="B4" s="383"/>
      <c r="C4" s="37" t="s">
        <v>2435</v>
      </c>
      <c r="D4" s="385" t="s">
        <v>15</v>
      </c>
      <c r="E4" s="385"/>
      <c r="F4" s="6">
        <f>'Running Hours'!B31</f>
        <v>38922.300000000003</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45207.570833333331</v>
      </c>
      <c r="I8" s="23">
        <f t="shared" ref="I8:I19" si="0">D8-($F$4-G8)</f>
        <v>15133.699999999997</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44590.912499999999</v>
      </c>
      <c r="I9" s="23">
        <f>D9-($F$4-G9)</f>
        <v>333.89999999999418</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44707.570833333331</v>
      </c>
      <c r="I10" s="23">
        <f t="shared" si="0"/>
        <v>3133.6999999999971</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45207.570833333331</v>
      </c>
      <c r="I11" s="23">
        <f t="shared" si="0"/>
        <v>15133.699999999997</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44707.570833333331</v>
      </c>
      <c r="I12" s="23">
        <f t="shared" si="0"/>
        <v>3133.6999999999971</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45207.570833333331</v>
      </c>
      <c r="I13" s="23">
        <f t="shared" si="0"/>
        <v>15133.699999999997</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44707.570833333331</v>
      </c>
      <c r="I14" s="23">
        <f t="shared" si="0"/>
        <v>3133.6999999999971</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44707.570833333331</v>
      </c>
      <c r="I15" s="23">
        <f t="shared" si="0"/>
        <v>3133.6999999999971</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44707.570833333331</v>
      </c>
      <c r="I16" s="23">
        <f t="shared" si="0"/>
        <v>3133.6999999999971</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44590.912499999999</v>
      </c>
      <c r="I17" s="23">
        <f t="shared" si="0"/>
        <v>333.89999999999418</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44707.570833333331</v>
      </c>
      <c r="I18" s="23">
        <f t="shared" si="0"/>
        <v>3133.6999999999971</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44707.570833333331</v>
      </c>
      <c r="I19" s="23">
        <f t="shared" si="0"/>
        <v>3133.6999999999971</v>
      </c>
      <c r="J19" s="17" t="str">
        <f t="shared" si="1"/>
        <v>NOT DUE</v>
      </c>
      <c r="K19" s="31"/>
      <c r="L19" s="20"/>
    </row>
    <row r="20" spans="1:12" ht="36" customHeight="1">
      <c r="A20" s="17" t="s">
        <v>3469</v>
      </c>
      <c r="B20" s="31" t="s">
        <v>1765</v>
      </c>
      <c r="C20" s="31" t="s">
        <v>1766</v>
      </c>
      <c r="D20" s="43" t="s">
        <v>1</v>
      </c>
      <c r="E20" s="13">
        <v>41662</v>
      </c>
      <c r="F20" s="13">
        <f>'CMP01 Main Air Compressor No.1'!F33</f>
        <v>44577</v>
      </c>
      <c r="G20" s="154"/>
      <c r="H20" s="15">
        <f>DATE(YEAR(F20),MONTH(F20),DAY(F20)+1)</f>
        <v>44578</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44577</v>
      </c>
      <c r="G21" s="154"/>
      <c r="H21" s="15">
        <f>DATE(YEAR(F21),MONTH(F21),DAY(F21)+1)</f>
        <v>44578</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44577</v>
      </c>
      <c r="G22" s="154"/>
      <c r="H22" s="15">
        <f>DATE(YEAR(F22),MONTH(F22),DAY(F22)+1)</f>
        <v>44578</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44569</v>
      </c>
      <c r="G23" s="154"/>
      <c r="H23" s="15">
        <f>EDATE(F23-1,1)</f>
        <v>44599</v>
      </c>
      <c r="I23" s="16">
        <f t="shared" ca="1" si="4"/>
        <v>22</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44577</v>
      </c>
      <c r="G24" s="154"/>
      <c r="H24" s="15">
        <f>DATE(YEAR(F24),MONTH(F24),DAY(F24)+1)</f>
        <v>44578</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44577</v>
      </c>
      <c r="G25" s="154"/>
      <c r="H25" s="15">
        <f>DATE(YEAR(F25),MONTH(F25),DAY(F25)+1)</f>
        <v>44578</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44577</v>
      </c>
      <c r="G26" s="154"/>
      <c r="H26" s="15">
        <f>DATE(YEAR(F26),MONTH(F26),DAY(F26)+1)</f>
        <v>44578</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44577</v>
      </c>
      <c r="G27" s="154"/>
      <c r="H27" s="15">
        <f>DATE(YEAR(F27),MONTH(F27),DAY(F27)+1)</f>
        <v>44578</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56</v>
      </c>
      <c r="J28" s="17" t="str">
        <f t="shared" ca="1" si="1"/>
        <v>NOT DUE</v>
      </c>
      <c r="K28" s="31" t="s">
        <v>1802</v>
      </c>
      <c r="L28" s="20"/>
    </row>
    <row r="29" spans="1:12" ht="36" customHeight="1">
      <c r="A29" s="17" t="s">
        <v>3478</v>
      </c>
      <c r="B29" s="31" t="s">
        <v>1782</v>
      </c>
      <c r="C29" s="31"/>
      <c r="D29" s="43" t="s">
        <v>4</v>
      </c>
      <c r="E29" s="13">
        <v>41662</v>
      </c>
      <c r="F29" s="13">
        <f>'CMP01 Main Air Compressor No.1'!F36</f>
        <v>44569</v>
      </c>
      <c r="G29" s="154"/>
      <c r="H29" s="15">
        <f>EDATE(F29-1,1)</f>
        <v>44599</v>
      </c>
      <c r="I29" s="16">
        <f t="shared" ca="1" si="4"/>
        <v>22</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56</v>
      </c>
      <c r="J30" s="17" t="str">
        <f t="shared" ca="1" si="1"/>
        <v>NOT DUE</v>
      </c>
      <c r="K30" s="31" t="s">
        <v>1803</v>
      </c>
      <c r="L30" s="20"/>
    </row>
    <row r="31" spans="1:12" ht="36" customHeight="1">
      <c r="A31" s="17" t="s">
        <v>3480</v>
      </c>
      <c r="B31" s="31" t="s">
        <v>2355</v>
      </c>
      <c r="C31" s="31"/>
      <c r="D31" s="43" t="s">
        <v>1</v>
      </c>
      <c r="E31" s="13">
        <v>41662</v>
      </c>
      <c r="F31" s="13">
        <f>'CMP01 Main Air Compressor No.1'!F33</f>
        <v>44577</v>
      </c>
      <c r="G31" s="154"/>
      <c r="H31" s="15">
        <f>DATE(YEAR(F31),MONTH(F31),DAY(F31)+1)</f>
        <v>44578</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291</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291</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291</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291</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291</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291</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1" t="s">
        <v>5304</v>
      </c>
      <c r="F43" s="381"/>
      <c r="G43" s="381"/>
      <c r="I43" s="447" t="s">
        <v>5292</v>
      </c>
      <c r="J43" s="447"/>
      <c r="K43" s="447"/>
    </row>
    <row r="44" spans="1:12">
      <c r="A44"/>
      <c r="C44" s="254" t="s">
        <v>5146</v>
      </c>
      <c r="D44"/>
      <c r="E44" s="382" t="s">
        <v>5147</v>
      </c>
      <c r="F44" s="382"/>
      <c r="G44" s="382"/>
      <c r="I44" s="382" t="s">
        <v>5148</v>
      </c>
      <c r="J44" s="382"/>
      <c r="K44" s="382"/>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4" zoomScaleNormal="100" workbookViewId="0">
      <selection activeCell="I12" sqref="I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2436</v>
      </c>
      <c r="D3" s="385" t="s">
        <v>12</v>
      </c>
      <c r="E3" s="385"/>
      <c r="F3" s="5" t="s">
        <v>3487</v>
      </c>
    </row>
    <row r="4" spans="1:12" ht="18" customHeight="1">
      <c r="A4" s="383" t="s">
        <v>77</v>
      </c>
      <c r="B4" s="383"/>
      <c r="C4" s="37" t="s">
        <v>2435</v>
      </c>
      <c r="D4" s="385" t="s">
        <v>15</v>
      </c>
      <c r="E4" s="385"/>
      <c r="F4" s="6">
        <f>'Running Hours'!B32</f>
        <v>28418</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44615.287499999999</v>
      </c>
      <c r="I8" s="23">
        <f t="shared" ref="I8:I19" si="0">D8-($F$4-G8)</f>
        <v>918.90000000000146</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44602</v>
      </c>
      <c r="I9" s="23">
        <f t="shared" si="0"/>
        <v>600</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44815.15</v>
      </c>
      <c r="I10" s="23">
        <f t="shared" si="0"/>
        <v>5715.5999999999985</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44615.287499999999</v>
      </c>
      <c r="I11" s="23">
        <f t="shared" si="0"/>
        <v>918.90000000000146</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44815.15</v>
      </c>
      <c r="I12" s="23">
        <f t="shared" si="0"/>
        <v>5715.5999999999985</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44615.287499999999</v>
      </c>
      <c r="I13" s="23">
        <f t="shared" si="0"/>
        <v>918.90000000000146</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44815.15</v>
      </c>
      <c r="I14" s="23">
        <f t="shared" si="0"/>
        <v>5715.5999999999985</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44815.15</v>
      </c>
      <c r="I15" s="23">
        <f t="shared" si="0"/>
        <v>5715.5999999999985</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44815.15</v>
      </c>
      <c r="I16" s="23">
        <f t="shared" si="0"/>
        <v>5715.5999999999985</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44578.8125</v>
      </c>
      <c r="I17" s="23">
        <f t="shared" si="0"/>
        <v>43.5</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44815.15</v>
      </c>
      <c r="I18" s="23">
        <f t="shared" si="0"/>
        <v>5715.5999999999985</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44815.15</v>
      </c>
      <c r="I19" s="23">
        <f t="shared" si="0"/>
        <v>5715.5999999999985</v>
      </c>
      <c r="J19" s="17" t="str">
        <f t="shared" si="1"/>
        <v>NOT DUE</v>
      </c>
      <c r="K19" s="31"/>
      <c r="L19" s="20"/>
    </row>
    <row r="20" spans="1:12" ht="36" customHeight="1">
      <c r="A20" s="17" t="s">
        <v>3500</v>
      </c>
      <c r="B20" s="31" t="s">
        <v>1765</v>
      </c>
      <c r="C20" s="31" t="s">
        <v>1766</v>
      </c>
      <c r="D20" s="43" t="s">
        <v>1</v>
      </c>
      <c r="E20" s="13">
        <v>41662</v>
      </c>
      <c r="F20" s="13">
        <f>'CMP01 Main Air Compressor No.1'!F33</f>
        <v>44577</v>
      </c>
      <c r="G20" s="154"/>
      <c r="H20" s="15">
        <f>DATE(YEAR(F20),MONTH(F20),DAY(F20)+1)</f>
        <v>44578</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44577</v>
      </c>
      <c r="G21" s="154"/>
      <c r="H21" s="15">
        <f>DATE(YEAR(F21),MONTH(F21),DAY(F21)+1)</f>
        <v>44578</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44577</v>
      </c>
      <c r="G22" s="154"/>
      <c r="H22" s="15">
        <f>DATE(YEAR(F22),MONTH(F22),DAY(F22)+1)</f>
        <v>44578</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44569</v>
      </c>
      <c r="G23" s="154"/>
      <c r="H23" s="15">
        <f>EDATE(F23-1,1)</f>
        <v>44599</v>
      </c>
      <c r="I23" s="16">
        <f t="shared" ca="1" si="4"/>
        <v>22</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44577</v>
      </c>
      <c r="G24" s="154"/>
      <c r="H24" s="15">
        <f>DATE(YEAR(F24),MONTH(F24),DAY(F24)+1)</f>
        <v>44578</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44577</v>
      </c>
      <c r="G25" s="154"/>
      <c r="H25" s="15">
        <f>DATE(YEAR(F25),MONTH(F25),DAY(F25)+1)</f>
        <v>44578</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44577</v>
      </c>
      <c r="G26" s="154"/>
      <c r="H26" s="15">
        <f>DATE(YEAR(F26),MONTH(F26),DAY(F26)+1)</f>
        <v>44578</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44577</v>
      </c>
      <c r="G27" s="154"/>
      <c r="H27" s="15">
        <f>DATE(YEAR(F27),MONTH(F27),DAY(F27)+1)</f>
        <v>44578</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56</v>
      </c>
      <c r="J28" s="17" t="str">
        <f t="shared" ca="1" si="1"/>
        <v>NOT DUE</v>
      </c>
      <c r="K28" s="31" t="s">
        <v>1802</v>
      </c>
      <c r="L28" s="20"/>
    </row>
    <row r="29" spans="1:12" ht="36" customHeight="1">
      <c r="A29" s="17" t="s">
        <v>3509</v>
      </c>
      <c r="B29" s="31" t="s">
        <v>1782</v>
      </c>
      <c r="C29" s="31"/>
      <c r="D29" s="43" t="s">
        <v>4</v>
      </c>
      <c r="E29" s="13">
        <v>41662</v>
      </c>
      <c r="F29" s="13">
        <f>'CMP01 Main Air Compressor No.1'!F36</f>
        <v>44569</v>
      </c>
      <c r="G29" s="154"/>
      <c r="H29" s="15">
        <f>EDATE(F29-1,1)</f>
        <v>44599</v>
      </c>
      <c r="I29" s="16">
        <f t="shared" ca="1" si="4"/>
        <v>22</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56</v>
      </c>
      <c r="J30" s="17" t="str">
        <f t="shared" ca="1" si="1"/>
        <v>NOT DUE</v>
      </c>
      <c r="K30" s="31" t="s">
        <v>1803</v>
      </c>
      <c r="L30" s="20"/>
    </row>
    <row r="31" spans="1:12" ht="36" customHeight="1">
      <c r="A31" s="17" t="s">
        <v>3511</v>
      </c>
      <c r="B31" s="31" t="s">
        <v>2355</v>
      </c>
      <c r="C31" s="31"/>
      <c r="D31" s="43" t="s">
        <v>1</v>
      </c>
      <c r="E31" s="13">
        <v>41662</v>
      </c>
      <c r="F31" s="13">
        <f>'CMP01 Main Air Compressor No.1'!F33</f>
        <v>44577</v>
      </c>
      <c r="G31" s="154"/>
      <c r="H31" s="15">
        <f>DATE(YEAR(F31),MONTH(F31),DAY(F31)+1)</f>
        <v>44578</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236</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236</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236</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236</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236</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236</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1" t="s">
        <v>5304</v>
      </c>
      <c r="F43" s="381"/>
      <c r="G43" s="381"/>
      <c r="I43" s="447" t="s">
        <v>5292</v>
      </c>
      <c r="J43" s="447"/>
      <c r="K43" s="447"/>
    </row>
    <row r="44" spans="1:12">
      <c r="A44"/>
      <c r="C44" s="254" t="s">
        <v>5146</v>
      </c>
      <c r="D44"/>
      <c r="E44" s="382" t="s">
        <v>5147</v>
      </c>
      <c r="F44" s="382"/>
      <c r="G44" s="382"/>
      <c r="I44" s="382" t="s">
        <v>5148</v>
      </c>
      <c r="J44" s="382"/>
      <c r="K44" s="382"/>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22" zoomScale="85" zoomScaleNormal="85" workbookViewId="0">
      <selection activeCell="L18" sqref="L18"/>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2437</v>
      </c>
      <c r="D3" s="385" t="s">
        <v>12</v>
      </c>
      <c r="E3" s="385"/>
      <c r="F3" s="5" t="s">
        <v>3396</v>
      </c>
    </row>
    <row r="4" spans="1:12" ht="18" customHeight="1">
      <c r="A4" s="383" t="s">
        <v>77</v>
      </c>
      <c r="B4" s="383"/>
      <c r="C4" s="37" t="s">
        <v>2458</v>
      </c>
      <c r="D4" s="385" t="s">
        <v>15</v>
      </c>
      <c r="E4" s="385"/>
      <c r="F4" s="6">
        <f>'Running Hours'!B27</f>
        <v>34531.699999999997</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44804.845833333333</v>
      </c>
      <c r="I8" s="23">
        <f t="shared" ref="I8:I18" si="0">D8-($F$4-G8)</f>
        <v>5468.3000000000029</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44559.970833333333</v>
      </c>
      <c r="I9" s="23">
        <f t="shared" si="0"/>
        <v>-408.69999999999709</v>
      </c>
      <c r="J9" s="17" t="str">
        <f t="shared" si="1"/>
        <v>OVERDUE</v>
      </c>
      <c r="K9" s="31" t="s">
        <v>2452</v>
      </c>
      <c r="L9" s="20" t="s">
        <v>5320</v>
      </c>
    </row>
    <row r="10" spans="1:12" ht="36" customHeight="1">
      <c r="A10" s="17" t="s">
        <v>3399</v>
      </c>
      <c r="B10" s="31" t="s">
        <v>2389</v>
      </c>
      <c r="C10" s="31" t="s">
        <v>2441</v>
      </c>
      <c r="D10" s="43">
        <v>2000</v>
      </c>
      <c r="E10" s="13">
        <v>41662</v>
      </c>
      <c r="F10" s="13">
        <v>44368</v>
      </c>
      <c r="G10" s="27">
        <v>32789</v>
      </c>
      <c r="H10" s="22">
        <f>IF(I10&lt;=2000,$F$5+(I10/24),"error")</f>
        <v>44587.720833333333</v>
      </c>
      <c r="I10" s="23">
        <f t="shared" si="0"/>
        <v>257.30000000000291</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44559.970833333333</v>
      </c>
      <c r="I11" s="23">
        <f t="shared" si="0"/>
        <v>-408.69999999999709</v>
      </c>
      <c r="J11" s="17" t="str">
        <f t="shared" si="1"/>
        <v>OVERDUE</v>
      </c>
      <c r="K11" s="31"/>
      <c r="L11" s="20" t="s">
        <v>5320</v>
      </c>
    </row>
    <row r="12" spans="1:12" ht="36" customHeight="1">
      <c r="A12" s="17" t="s">
        <v>3401</v>
      </c>
      <c r="B12" s="31" t="s">
        <v>2343</v>
      </c>
      <c r="C12" s="31" t="s">
        <v>2443</v>
      </c>
      <c r="D12" s="43">
        <v>20000</v>
      </c>
      <c r="E12" s="13">
        <v>41662</v>
      </c>
      <c r="F12" s="13">
        <v>43404</v>
      </c>
      <c r="G12" s="27">
        <v>20000</v>
      </c>
      <c r="H12" s="22">
        <f>IF(I12&lt;=20000,$F$5+(I12/24),"error")</f>
        <v>44804.845833333333</v>
      </c>
      <c r="I12" s="23">
        <f t="shared" si="0"/>
        <v>5468.3000000000029</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44559.970833333333</v>
      </c>
      <c r="I13" s="23">
        <f t="shared" si="0"/>
        <v>-408.69999999999709</v>
      </c>
      <c r="J13" s="17" t="str">
        <f t="shared" si="1"/>
        <v>OVERDUE</v>
      </c>
      <c r="K13" s="31" t="s">
        <v>2453</v>
      </c>
      <c r="L13" s="20" t="s">
        <v>5320</v>
      </c>
    </row>
    <row r="14" spans="1:12" ht="36" customHeight="1">
      <c r="A14" s="17" t="s">
        <v>3403</v>
      </c>
      <c r="B14" s="31" t="s">
        <v>2346</v>
      </c>
      <c r="C14" s="31" t="s">
        <v>2445</v>
      </c>
      <c r="D14" s="43">
        <v>8000</v>
      </c>
      <c r="E14" s="13">
        <v>41662</v>
      </c>
      <c r="F14" s="13">
        <v>44025</v>
      </c>
      <c r="G14" s="27">
        <v>26123</v>
      </c>
      <c r="H14" s="22">
        <f t="shared" si="2"/>
        <v>44559.970833333333</v>
      </c>
      <c r="I14" s="23">
        <f t="shared" si="0"/>
        <v>-408.69999999999709</v>
      </c>
      <c r="J14" s="17" t="str">
        <f t="shared" si="1"/>
        <v>OVERDUE</v>
      </c>
      <c r="K14" s="31" t="s">
        <v>2454</v>
      </c>
      <c r="L14" s="20" t="s">
        <v>5320</v>
      </c>
    </row>
    <row r="15" spans="1:12" ht="36" customHeight="1">
      <c r="A15" s="17" t="s">
        <v>3404</v>
      </c>
      <c r="B15" s="31" t="s">
        <v>2346</v>
      </c>
      <c r="C15" s="31" t="s">
        <v>2446</v>
      </c>
      <c r="D15" s="43">
        <v>20000</v>
      </c>
      <c r="E15" s="13">
        <v>41662</v>
      </c>
      <c r="F15" s="13">
        <v>43404</v>
      </c>
      <c r="G15" s="27">
        <v>20000</v>
      </c>
      <c r="H15" s="22">
        <f t="shared" ref="H15:H17" si="3">IF(I15&lt;=20000,$F$5+(I15/24),"error")</f>
        <v>44804.845833333333</v>
      </c>
      <c r="I15" s="23">
        <f t="shared" si="0"/>
        <v>5468.3000000000029</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44804.845833333333</v>
      </c>
      <c r="I16" s="23">
        <f t="shared" si="0"/>
        <v>5468.3000000000029</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44804.845833333333</v>
      </c>
      <c r="I17" s="23">
        <f t="shared" si="0"/>
        <v>5468.3000000000029</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44559.970833333333</v>
      </c>
      <c r="I18" s="23">
        <f t="shared" si="0"/>
        <v>-408.69999999999709</v>
      </c>
      <c r="J18" s="17" t="str">
        <f t="shared" si="1"/>
        <v>OVERDUE</v>
      </c>
      <c r="K18" s="31" t="s">
        <v>2457</v>
      </c>
      <c r="L18" s="20" t="s">
        <v>5320</v>
      </c>
    </row>
    <row r="19" spans="1:12" ht="36" customHeight="1">
      <c r="A19" s="17" t="s">
        <v>3408</v>
      </c>
      <c r="B19" s="31" t="s">
        <v>1765</v>
      </c>
      <c r="C19" s="31" t="s">
        <v>1766</v>
      </c>
      <c r="D19" s="43" t="s">
        <v>1</v>
      </c>
      <c r="E19" s="13">
        <v>41662</v>
      </c>
      <c r="F19" s="13">
        <f>'CMP01 Main Air Compressor No.1'!F33</f>
        <v>44577</v>
      </c>
      <c r="G19" s="155"/>
      <c r="H19" s="15">
        <f>DATE(YEAR(F19),MONTH(F19),DAY(F19)+1)</f>
        <v>44578</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44577</v>
      </c>
      <c r="G20" s="155"/>
      <c r="H20" s="15">
        <f>DATE(YEAR(F20),MONTH(F20),DAY(F20)+1)</f>
        <v>44578</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44577</v>
      </c>
      <c r="G21" s="155"/>
      <c r="H21" s="15">
        <f>DATE(YEAR(F21),MONTH(F21),DAY(F21)+1)</f>
        <v>44578</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44569</v>
      </c>
      <c r="G22" s="155"/>
      <c r="H22" s="15">
        <f>EDATE(F22-1,1)</f>
        <v>44599</v>
      </c>
      <c r="I22" s="16">
        <f t="shared" ca="1" si="4"/>
        <v>22</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44577</v>
      </c>
      <c r="G23" s="155"/>
      <c r="H23" s="15">
        <f>DATE(YEAR(F23),MONTH(F23),DAY(F23)+1)</f>
        <v>44578</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44577</v>
      </c>
      <c r="G24" s="155"/>
      <c r="H24" s="15">
        <f>DATE(YEAR(F24),MONTH(F24),DAY(F24)+1)</f>
        <v>44578</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44577</v>
      </c>
      <c r="G25" s="155"/>
      <c r="H25" s="15">
        <f>DATE(YEAR(F25),MONTH(F25),DAY(F25)+1)</f>
        <v>44578</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44577</v>
      </c>
      <c r="G26" s="155"/>
      <c r="H26" s="15">
        <f>DATE(YEAR(F26),MONTH(F26),DAY(F26)+1)</f>
        <v>44578</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56</v>
      </c>
      <c r="J27" s="17" t="str">
        <f t="shared" ca="1" si="1"/>
        <v>NOT DUE</v>
      </c>
      <c r="K27" s="31" t="s">
        <v>1802</v>
      </c>
      <c r="L27" s="20"/>
    </row>
    <row r="28" spans="1:12" ht="36" customHeight="1">
      <c r="A28" s="17" t="s">
        <v>3417</v>
      </c>
      <c r="B28" s="31" t="s">
        <v>1782</v>
      </c>
      <c r="C28" s="31"/>
      <c r="D28" s="43" t="s">
        <v>4</v>
      </c>
      <c r="E28" s="13">
        <v>41662</v>
      </c>
      <c r="F28" s="13">
        <f>'CMP01 Main Air Compressor No.1'!F36</f>
        <v>44569</v>
      </c>
      <c r="G28" s="155"/>
      <c r="H28" s="15">
        <f>EDATE(F28-1,1)</f>
        <v>44599</v>
      </c>
      <c r="I28" s="16">
        <f t="shared" ca="1" si="4"/>
        <v>22</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56</v>
      </c>
      <c r="J29" s="17" t="str">
        <f t="shared" ca="1" si="1"/>
        <v>NOT DUE</v>
      </c>
      <c r="K29" s="31" t="s">
        <v>1803</v>
      </c>
      <c r="L29" s="20"/>
    </row>
    <row r="30" spans="1:12" ht="36" customHeight="1">
      <c r="A30" s="17" t="s">
        <v>3419</v>
      </c>
      <c r="B30" s="31" t="s">
        <v>2355</v>
      </c>
      <c r="C30" s="31"/>
      <c r="D30" s="43" t="s">
        <v>1</v>
      </c>
      <c r="E30" s="13">
        <v>41662</v>
      </c>
      <c r="F30" s="13">
        <f>'CMP01 Main Air Compressor No.1'!F33</f>
        <v>44577</v>
      </c>
      <c r="G30" s="155"/>
      <c r="H30" s="15">
        <f>DATE(YEAR(F30),MONTH(F30),DAY(F30)+1)</f>
        <v>44578</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285</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285</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285</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285</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285</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285</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1" t="s">
        <v>5304</v>
      </c>
      <c r="F42" s="381"/>
      <c r="G42" s="381"/>
      <c r="I42" s="447" t="s">
        <v>5292</v>
      </c>
      <c r="J42" s="447"/>
      <c r="K42" s="447"/>
    </row>
    <row r="43" spans="1:12">
      <c r="A43"/>
      <c r="C43" s="254" t="s">
        <v>5146</v>
      </c>
      <c r="D43"/>
      <c r="E43" s="382" t="s">
        <v>5147</v>
      </c>
      <c r="F43" s="382"/>
      <c r="G43" s="382"/>
      <c r="I43" s="382" t="s">
        <v>5148</v>
      </c>
      <c r="J43" s="382"/>
      <c r="K43" s="382"/>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25"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2459</v>
      </c>
      <c r="D3" s="385" t="s">
        <v>12</v>
      </c>
      <c r="E3" s="385"/>
      <c r="F3" s="5" t="s">
        <v>3426</v>
      </c>
    </row>
    <row r="4" spans="1:12" ht="18" customHeight="1">
      <c r="A4" s="383" t="s">
        <v>77</v>
      </c>
      <c r="B4" s="383"/>
      <c r="C4" s="37" t="s">
        <v>2458</v>
      </c>
      <c r="D4" s="385" t="s">
        <v>15</v>
      </c>
      <c r="E4" s="385"/>
      <c r="F4" s="6">
        <f>'Running Hours'!B28</f>
        <v>34576.199999999997</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44802.991666666669</v>
      </c>
      <c r="I8" s="23">
        <f t="shared" ref="I8:I18" si="0">D8-($F$4-G8)</f>
        <v>5423.8000000000029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44558.116666666669</v>
      </c>
      <c r="I9" s="23">
        <f t="shared" si="0"/>
        <v>-453.19999999999709</v>
      </c>
      <c r="J9" s="17" t="str">
        <f t="shared" si="1"/>
        <v>OVERDUE</v>
      </c>
      <c r="K9" s="31" t="s">
        <v>2452</v>
      </c>
      <c r="L9" s="20" t="s">
        <v>5320</v>
      </c>
    </row>
    <row r="10" spans="1:12" ht="36" customHeight="1">
      <c r="A10" s="17" t="s">
        <v>3429</v>
      </c>
      <c r="B10" s="31" t="s">
        <v>2389</v>
      </c>
      <c r="C10" s="31" t="s">
        <v>2441</v>
      </c>
      <c r="D10" s="43">
        <v>2000</v>
      </c>
      <c r="E10" s="13">
        <v>41662</v>
      </c>
      <c r="F10" s="13">
        <v>44498</v>
      </c>
      <c r="G10" s="27">
        <v>33727</v>
      </c>
      <c r="H10" s="22">
        <f>IF(I10&lt;=2000,$F$5+(I10/24),"error")</f>
        <v>44624.95</v>
      </c>
      <c r="I10" s="23">
        <f t="shared" si="0"/>
        <v>1150.8000000000029</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44558.116666666669</v>
      </c>
      <c r="I11" s="23">
        <f t="shared" si="0"/>
        <v>-453.19999999999709</v>
      </c>
      <c r="J11" s="17" t="str">
        <f t="shared" si="1"/>
        <v>OVERDUE</v>
      </c>
      <c r="K11" s="31"/>
      <c r="L11" s="20" t="s">
        <v>5320</v>
      </c>
    </row>
    <row r="12" spans="1:12" ht="36" customHeight="1">
      <c r="A12" s="17" t="s">
        <v>3431</v>
      </c>
      <c r="B12" s="31" t="s">
        <v>2343</v>
      </c>
      <c r="C12" s="31" t="s">
        <v>2443</v>
      </c>
      <c r="D12" s="43">
        <v>20000</v>
      </c>
      <c r="E12" s="13">
        <v>41662</v>
      </c>
      <c r="F12" s="13">
        <v>43404</v>
      </c>
      <c r="G12" s="27">
        <v>20000</v>
      </c>
      <c r="H12" s="22">
        <f>IF(I12&lt;=20000,$F$5+(I12/24),"error")</f>
        <v>44802.991666666669</v>
      </c>
      <c r="I12" s="23">
        <f t="shared" si="0"/>
        <v>5423.8000000000029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44558.116666666669</v>
      </c>
      <c r="I13" s="23">
        <f t="shared" si="0"/>
        <v>-453.19999999999709</v>
      </c>
      <c r="J13" s="17" t="str">
        <f t="shared" si="1"/>
        <v>OVERDUE</v>
      </c>
      <c r="K13" s="31" t="s">
        <v>2453</v>
      </c>
      <c r="L13" s="20" t="s">
        <v>5320</v>
      </c>
    </row>
    <row r="14" spans="1:12" ht="36" customHeight="1">
      <c r="A14" s="17" t="s">
        <v>3433</v>
      </c>
      <c r="B14" s="31" t="s">
        <v>2346</v>
      </c>
      <c r="C14" s="31" t="s">
        <v>2445</v>
      </c>
      <c r="D14" s="43">
        <v>8000</v>
      </c>
      <c r="E14" s="13">
        <v>41662</v>
      </c>
      <c r="F14" s="13">
        <v>44025</v>
      </c>
      <c r="G14" s="27">
        <v>26123</v>
      </c>
      <c r="H14" s="22">
        <f t="shared" si="2"/>
        <v>44558.116666666669</v>
      </c>
      <c r="I14" s="23">
        <f t="shared" si="0"/>
        <v>-453.19999999999709</v>
      </c>
      <c r="J14" s="17" t="str">
        <f t="shared" si="1"/>
        <v>OVERDUE</v>
      </c>
      <c r="K14" s="31" t="s">
        <v>2454</v>
      </c>
      <c r="L14" s="20" t="s">
        <v>5320</v>
      </c>
    </row>
    <row r="15" spans="1:12" ht="36" customHeight="1">
      <c r="A15" s="17" t="s">
        <v>3434</v>
      </c>
      <c r="B15" s="31" t="s">
        <v>2346</v>
      </c>
      <c r="C15" s="31" t="s">
        <v>2446</v>
      </c>
      <c r="D15" s="43">
        <v>20000</v>
      </c>
      <c r="E15" s="13">
        <v>41662</v>
      </c>
      <c r="F15" s="13">
        <v>43404</v>
      </c>
      <c r="G15" s="27">
        <v>20000</v>
      </c>
      <c r="H15" s="22">
        <f t="shared" ref="H15:H17" si="3">IF(I15&lt;=20000,$F$5+(I15/24),"error")</f>
        <v>44802.991666666669</v>
      </c>
      <c r="I15" s="23">
        <f t="shared" si="0"/>
        <v>5423.8000000000029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44802.991666666669</v>
      </c>
      <c r="I16" s="23">
        <f t="shared" si="0"/>
        <v>5423.8000000000029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44802.991666666669</v>
      </c>
      <c r="I17" s="23">
        <f t="shared" si="0"/>
        <v>5423.8000000000029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44558.116666666669</v>
      </c>
      <c r="I18" s="23">
        <f t="shared" si="0"/>
        <v>-453.19999999999709</v>
      </c>
      <c r="J18" s="17" t="str">
        <f t="shared" si="1"/>
        <v>OVERDUE</v>
      </c>
      <c r="K18" s="31" t="s">
        <v>2457</v>
      </c>
      <c r="L18" s="20" t="s">
        <v>5320</v>
      </c>
    </row>
    <row r="19" spans="1:12" ht="36" customHeight="1">
      <c r="A19" s="17" t="s">
        <v>3438</v>
      </c>
      <c r="B19" s="31" t="s">
        <v>1765</v>
      </c>
      <c r="C19" s="31" t="s">
        <v>1766</v>
      </c>
      <c r="D19" s="43" t="s">
        <v>1</v>
      </c>
      <c r="E19" s="13">
        <v>41662</v>
      </c>
      <c r="F19" s="13">
        <f>'CMP01 Main Air Compressor No.1'!F33</f>
        <v>44577</v>
      </c>
      <c r="G19" s="155"/>
      <c r="H19" s="15">
        <f>DATE(YEAR(F19),MONTH(F19),DAY(F19)+1)</f>
        <v>44578</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44577</v>
      </c>
      <c r="G20" s="155"/>
      <c r="H20" s="15">
        <f>DATE(YEAR(F20),MONTH(F20),DAY(F20)+1)</f>
        <v>44578</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44577</v>
      </c>
      <c r="G21" s="155"/>
      <c r="H21" s="15">
        <f>DATE(YEAR(F21),MONTH(F21),DAY(F21)+1)</f>
        <v>44578</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44569</v>
      </c>
      <c r="G22" s="155"/>
      <c r="H22" s="15">
        <f>EDATE(F22-1,1)</f>
        <v>44599</v>
      </c>
      <c r="I22" s="16">
        <f t="shared" ca="1" si="4"/>
        <v>22</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44577</v>
      </c>
      <c r="G23" s="155"/>
      <c r="H23" s="15">
        <f>DATE(YEAR(F23),MONTH(F23),DAY(F23)+1)</f>
        <v>44578</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44577</v>
      </c>
      <c r="G24" s="155"/>
      <c r="H24" s="15">
        <f>DATE(YEAR(F24),MONTH(F24),DAY(F24)+1)</f>
        <v>44578</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44577</v>
      </c>
      <c r="G25" s="155"/>
      <c r="H25" s="15">
        <f>DATE(YEAR(F25),MONTH(F25),DAY(F25)+1)</f>
        <v>44578</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44577</v>
      </c>
      <c r="G26" s="155"/>
      <c r="H26" s="15">
        <f>DATE(YEAR(F26),MONTH(F26),DAY(F26)+1)</f>
        <v>44578</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56</v>
      </c>
      <c r="J27" s="17" t="str">
        <f t="shared" ca="1" si="1"/>
        <v>NOT DUE</v>
      </c>
      <c r="K27" s="31" t="s">
        <v>1802</v>
      </c>
      <c r="L27" s="20"/>
    </row>
    <row r="28" spans="1:12" ht="36" customHeight="1">
      <c r="A28" s="17" t="s">
        <v>3447</v>
      </c>
      <c r="B28" s="31" t="s">
        <v>1782</v>
      </c>
      <c r="C28" s="31"/>
      <c r="D28" s="43" t="s">
        <v>4</v>
      </c>
      <c r="E28" s="13">
        <v>41662</v>
      </c>
      <c r="F28" s="13">
        <f>'CMP01 Main Air Compressor No.1'!F36</f>
        <v>44569</v>
      </c>
      <c r="G28" s="155"/>
      <c r="H28" s="15">
        <f>EDATE(F28-1,1)</f>
        <v>44599</v>
      </c>
      <c r="I28" s="16">
        <f t="shared" ca="1" si="4"/>
        <v>22</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56</v>
      </c>
      <c r="J29" s="17" t="str">
        <f t="shared" ca="1" si="1"/>
        <v>NOT DUE</v>
      </c>
      <c r="K29" s="31" t="s">
        <v>1803</v>
      </c>
      <c r="L29" s="20"/>
    </row>
    <row r="30" spans="1:12" ht="36" customHeight="1">
      <c r="A30" s="17" t="s">
        <v>3449</v>
      </c>
      <c r="B30" s="31" t="s">
        <v>2355</v>
      </c>
      <c r="C30" s="31"/>
      <c r="D30" s="43" t="s">
        <v>1</v>
      </c>
      <c r="E30" s="13">
        <v>41662</v>
      </c>
      <c r="F30" s="13">
        <f>'CMP01 Main Air Compressor No.1'!F33</f>
        <v>44577</v>
      </c>
      <c r="G30" s="155"/>
      <c r="H30" s="15">
        <f>DATE(YEAR(F30),MONTH(F30),DAY(F30)+1)</f>
        <v>44578</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285</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285</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285</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285</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285</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285</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1" t="s">
        <v>5304</v>
      </c>
      <c r="F42" s="381"/>
      <c r="G42" s="381"/>
      <c r="I42" s="450" t="s">
        <v>5292</v>
      </c>
      <c r="J42" s="450"/>
      <c r="K42" s="450"/>
    </row>
    <row r="43" spans="1:12">
      <c r="A43"/>
      <c r="C43" s="254" t="s">
        <v>5146</v>
      </c>
      <c r="D43"/>
      <c r="E43" s="382" t="s">
        <v>5147</v>
      </c>
      <c r="F43" s="382"/>
      <c r="G43" s="382"/>
      <c r="I43" s="382" t="s">
        <v>5148</v>
      </c>
      <c r="J43" s="382"/>
      <c r="K43" s="382"/>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2474</v>
      </c>
      <c r="D3" s="385" t="s">
        <v>12</v>
      </c>
      <c r="E3" s="385"/>
      <c r="F3" s="5" t="s">
        <v>3067</v>
      </c>
    </row>
    <row r="4" spans="1:12" ht="18" customHeight="1">
      <c r="A4" s="383" t="s">
        <v>77</v>
      </c>
      <c r="B4" s="383"/>
      <c r="C4" s="37" t="s">
        <v>2475</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287</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287</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56</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295</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295</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295</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285</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56</v>
      </c>
      <c r="J15" s="17" t="str">
        <f t="shared" ca="1" si="1"/>
        <v>NOT DUE</v>
      </c>
      <c r="K15" s="31"/>
      <c r="L15" s="20"/>
    </row>
    <row r="16" spans="1:12" ht="36" customHeight="1">
      <c r="A16" s="17" t="s">
        <v>3378</v>
      </c>
      <c r="B16" s="31" t="s">
        <v>1765</v>
      </c>
      <c r="C16" s="31" t="s">
        <v>1766</v>
      </c>
      <c r="D16" s="43" t="s">
        <v>1</v>
      </c>
      <c r="E16" s="13">
        <v>41662</v>
      </c>
      <c r="F16" s="13">
        <f>'CMP01 Main Air Compressor No.1'!F33</f>
        <v>44577</v>
      </c>
      <c r="G16" s="155"/>
      <c r="H16" s="15">
        <f>DATE(YEAR(F16),MONTH(F16),DAY(F16)+1)</f>
        <v>44578</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44577</v>
      </c>
      <c r="G17" s="155"/>
      <c r="H17" s="15">
        <f>DATE(YEAR(F17),MONTH(F17),DAY(F17)+1)</f>
        <v>44578</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44577</v>
      </c>
      <c r="G18" s="155"/>
      <c r="H18" s="15">
        <f>DATE(YEAR(F18),MONTH(F18),DAY(F18)+1)</f>
        <v>44578</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44569</v>
      </c>
      <c r="G19" s="155"/>
      <c r="H19" s="15">
        <f>EDATE(F19-1,1)</f>
        <v>44599</v>
      </c>
      <c r="I19" s="16">
        <f t="shared" ca="1" si="0"/>
        <v>22</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44577</v>
      </c>
      <c r="G20" s="155"/>
      <c r="H20" s="15">
        <f>DATE(YEAR(F20),MONTH(F20),DAY(F20)+1)</f>
        <v>44578</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44577</v>
      </c>
      <c r="G21" s="155"/>
      <c r="H21" s="15">
        <f>DATE(YEAR(F21),MONTH(F21),DAY(F21)+1)</f>
        <v>44578</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44577</v>
      </c>
      <c r="G22" s="155"/>
      <c r="H22" s="15">
        <f>DATE(YEAR(F22),MONTH(F22),DAY(F22)+1)</f>
        <v>44578</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44577</v>
      </c>
      <c r="G23" s="155"/>
      <c r="H23" s="15">
        <f>DATE(YEAR(F23),MONTH(F23),DAY(F23)+1)</f>
        <v>44578</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56</v>
      </c>
      <c r="J24" s="17" t="str">
        <f t="shared" ca="1" si="1"/>
        <v>NOT DUE</v>
      </c>
      <c r="K24" s="31" t="s">
        <v>1802</v>
      </c>
      <c r="L24" s="20"/>
    </row>
    <row r="25" spans="1:12" ht="36" customHeight="1">
      <c r="A25" s="17" t="s">
        <v>3387</v>
      </c>
      <c r="B25" s="31" t="s">
        <v>1782</v>
      </c>
      <c r="C25" s="31"/>
      <c r="D25" s="43" t="s">
        <v>4</v>
      </c>
      <c r="E25" s="13">
        <v>41662</v>
      </c>
      <c r="F25" s="13">
        <f>'CMP01 Main Air Compressor No.1'!F36</f>
        <v>44569</v>
      </c>
      <c r="G25" s="155"/>
      <c r="H25" s="15">
        <f>EDATE(F25-1,1)</f>
        <v>44599</v>
      </c>
      <c r="I25" s="16">
        <f t="shared" ca="1" si="0"/>
        <v>22</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56</v>
      </c>
      <c r="J26" s="17" t="str">
        <f t="shared" ca="1" si="1"/>
        <v>NOT DUE</v>
      </c>
      <c r="K26" s="31" t="s">
        <v>1803</v>
      </c>
      <c r="L26" s="20"/>
    </row>
    <row r="27" spans="1:12" ht="36" customHeight="1">
      <c r="A27" s="17" t="s">
        <v>3389</v>
      </c>
      <c r="B27" s="31" t="s">
        <v>2355</v>
      </c>
      <c r="C27" s="31"/>
      <c r="D27" s="43" t="s">
        <v>1</v>
      </c>
      <c r="E27" s="13">
        <v>41662</v>
      </c>
      <c r="F27" s="13">
        <f>'CMP01 Main Air Compressor No.1'!F33</f>
        <v>44577</v>
      </c>
      <c r="G27" s="155"/>
      <c r="H27" s="15">
        <f>DATE(YEAR(F27),MONTH(F27),DAY(F27)+1)</f>
        <v>44578</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285</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285</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285</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285</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285</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285</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5" t="s">
        <v>5143</v>
      </c>
      <c r="C37"/>
      <c r="D37" s="255" t="s">
        <v>5144</v>
      </c>
      <c r="H37" s="255" t="s">
        <v>5145</v>
      </c>
    </row>
    <row r="38" spans="1:12">
      <c r="A38"/>
      <c r="C38"/>
      <c r="D38"/>
    </row>
    <row r="39" spans="1:12">
      <c r="A39"/>
      <c r="C39" s="374" t="s">
        <v>5303</v>
      </c>
      <c r="D39"/>
      <c r="E39" s="381" t="s">
        <v>5304</v>
      </c>
      <c r="F39" s="381"/>
      <c r="G39" s="381"/>
      <c r="I39" s="450" t="s">
        <v>5292</v>
      </c>
      <c r="J39" s="450"/>
      <c r="K39" s="450"/>
    </row>
    <row r="40" spans="1:12">
      <c r="A40"/>
      <c r="C40" s="254" t="s">
        <v>5146</v>
      </c>
      <c r="D40"/>
      <c r="E40" s="382" t="s">
        <v>5147</v>
      </c>
      <c r="F40" s="382"/>
      <c r="G40" s="382"/>
      <c r="I40" s="382" t="s">
        <v>5148</v>
      </c>
      <c r="J40" s="382"/>
      <c r="K40" s="382"/>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4" zoomScale="85" zoomScaleNormal="85" workbookViewId="0">
      <selection activeCell="L12" sqref="L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2476</v>
      </c>
      <c r="D3" s="385" t="s">
        <v>12</v>
      </c>
      <c r="E3" s="385"/>
      <c r="F3" s="5" t="s">
        <v>3068</v>
      </c>
    </row>
    <row r="4" spans="1:12" ht="18" customHeight="1">
      <c r="A4" s="383" t="s">
        <v>77</v>
      </c>
      <c r="B4" s="383"/>
      <c r="C4" s="37" t="s">
        <v>2477</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285</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287</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56</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285</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285</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287</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285</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285</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56</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285</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285</v>
      </c>
      <c r="J18" s="17" t="str">
        <f t="shared" ca="1" si="1"/>
        <v>NOT DUE</v>
      </c>
      <c r="K18" s="31"/>
      <c r="L18" s="20"/>
    </row>
    <row r="19" spans="1:12" ht="36" customHeight="1">
      <c r="A19" s="17" t="s">
        <v>3352</v>
      </c>
      <c r="B19" s="31" t="s">
        <v>1765</v>
      </c>
      <c r="C19" s="31" t="s">
        <v>1766</v>
      </c>
      <c r="D19" s="43" t="s">
        <v>1</v>
      </c>
      <c r="E19" s="13">
        <v>41662</v>
      </c>
      <c r="F19" s="13">
        <f>'CMP01 Main Air Compressor No.1'!F33</f>
        <v>44577</v>
      </c>
      <c r="G19" s="155"/>
      <c r="H19" s="15">
        <f>DATE(YEAR(F19),MONTH(F19),DAY(F19)+1)</f>
        <v>44578</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44577</v>
      </c>
      <c r="G20" s="155"/>
      <c r="H20" s="15">
        <f>DATE(YEAR(F20),MONTH(F20),DAY(F20)+1)</f>
        <v>44578</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44577</v>
      </c>
      <c r="G21" s="155"/>
      <c r="H21" s="15">
        <f>DATE(YEAR(F21),MONTH(F21),DAY(F21)+1)</f>
        <v>44578</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44569</v>
      </c>
      <c r="G22" s="155"/>
      <c r="H22" s="15">
        <f>EDATE(F22-1,1)</f>
        <v>44599</v>
      </c>
      <c r="I22" s="16">
        <f t="shared" ca="1" si="0"/>
        <v>22</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44577</v>
      </c>
      <c r="G23" s="155"/>
      <c r="H23" s="15">
        <f>DATE(YEAR(F23),MONTH(F23),DAY(F23)+1)</f>
        <v>44578</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44577</v>
      </c>
      <c r="G24" s="155"/>
      <c r="H24" s="15">
        <f>DATE(YEAR(F24),MONTH(F24),DAY(F24)+1)</f>
        <v>44578</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44577</v>
      </c>
      <c r="G25" s="155"/>
      <c r="H25" s="15">
        <f>DATE(YEAR(F25),MONTH(F25),DAY(F25)+1)</f>
        <v>44578</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44577</v>
      </c>
      <c r="G26" s="155"/>
      <c r="H26" s="15">
        <f>DATE(YEAR(F26),MONTH(F26),DAY(F26)+1)</f>
        <v>44578</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56</v>
      </c>
      <c r="J27" s="17" t="str">
        <f t="shared" ca="1" si="1"/>
        <v>NOT DUE</v>
      </c>
      <c r="K27" s="31" t="s">
        <v>1802</v>
      </c>
      <c r="L27" s="20"/>
    </row>
    <row r="28" spans="1:12" ht="36" customHeight="1">
      <c r="A28" s="17" t="s">
        <v>3361</v>
      </c>
      <c r="B28" s="31" t="s">
        <v>1782</v>
      </c>
      <c r="C28" s="31"/>
      <c r="D28" s="43" t="s">
        <v>4</v>
      </c>
      <c r="E28" s="13">
        <v>41662</v>
      </c>
      <c r="F28" s="13">
        <f>'CMP01 Main Air Compressor No.1'!F36</f>
        <v>44569</v>
      </c>
      <c r="G28" s="155"/>
      <c r="H28" s="15">
        <f>EDATE(F28-1,1)</f>
        <v>44599</v>
      </c>
      <c r="I28" s="16">
        <f t="shared" ca="1" si="0"/>
        <v>22</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56</v>
      </c>
      <c r="J29" s="17" t="str">
        <f t="shared" ca="1" si="1"/>
        <v>NOT DUE</v>
      </c>
      <c r="K29" s="31" t="s">
        <v>1803</v>
      </c>
      <c r="L29" s="20"/>
    </row>
    <row r="30" spans="1:12" ht="36" customHeight="1">
      <c r="A30" s="17" t="s">
        <v>3363</v>
      </c>
      <c r="B30" s="31" t="s">
        <v>2355</v>
      </c>
      <c r="C30" s="31"/>
      <c r="D30" s="43" t="s">
        <v>1</v>
      </c>
      <c r="E30" s="13">
        <v>41662</v>
      </c>
      <c r="F30" s="13">
        <f>'CMP01 Main Air Compressor No.1'!F33</f>
        <v>44577</v>
      </c>
      <c r="G30" s="155"/>
      <c r="H30" s="15">
        <f>DATE(YEAR(F30),MONTH(F30),DAY(F30)+1)</f>
        <v>44578</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285</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285</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285</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285</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285</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285</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1" t="s">
        <v>5304</v>
      </c>
      <c r="F42" s="381"/>
      <c r="G42" s="381"/>
      <c r="I42" s="450" t="s">
        <v>5292</v>
      </c>
      <c r="J42" s="450"/>
      <c r="K42" s="450"/>
    </row>
    <row r="43" spans="1:12">
      <c r="A43"/>
      <c r="C43" s="254" t="s">
        <v>5146</v>
      </c>
      <c r="D43"/>
      <c r="E43" s="382" t="s">
        <v>5147</v>
      </c>
      <c r="F43" s="382"/>
      <c r="G43" s="382"/>
      <c r="I43" s="382" t="s">
        <v>5148</v>
      </c>
      <c r="J43" s="382"/>
      <c r="K43" s="382"/>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2496</v>
      </c>
      <c r="D3" s="385" t="s">
        <v>12</v>
      </c>
      <c r="E3" s="385"/>
      <c r="F3" s="5" t="s">
        <v>3069</v>
      </c>
    </row>
    <row r="4" spans="1:12" ht="18" customHeight="1">
      <c r="A4" s="383" t="s">
        <v>77</v>
      </c>
      <c r="B4" s="383"/>
      <c r="C4" s="37" t="s">
        <v>2477</v>
      </c>
      <c r="D4" s="385" t="s">
        <v>15</v>
      </c>
      <c r="E4" s="385"/>
      <c r="F4" s="27"/>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285</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287</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56</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285</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285</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287</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285</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285</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56</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285</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285</v>
      </c>
      <c r="J18" s="17" t="str">
        <f t="shared" ca="1" si="1"/>
        <v>NOT DUE</v>
      </c>
      <c r="K18" s="31"/>
      <c r="L18" s="20"/>
    </row>
    <row r="19" spans="1:12" ht="36" customHeight="1">
      <c r="A19" s="17" t="s">
        <v>3323</v>
      </c>
      <c r="B19" s="31" t="s">
        <v>1765</v>
      </c>
      <c r="C19" s="31" t="s">
        <v>1766</v>
      </c>
      <c r="D19" s="43" t="s">
        <v>1</v>
      </c>
      <c r="E19" s="13">
        <v>41662</v>
      </c>
      <c r="F19" s="13">
        <f>'CMP01 Main Air Compressor No.1'!F33</f>
        <v>44577</v>
      </c>
      <c r="G19" s="155"/>
      <c r="H19" s="15">
        <f>DATE(YEAR(F19),MONTH(F19),DAY(F19)+1)</f>
        <v>44578</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44577</v>
      </c>
      <c r="G20" s="155"/>
      <c r="H20" s="15">
        <f>DATE(YEAR(F20),MONTH(F20),DAY(F20)+1)</f>
        <v>44578</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44577</v>
      </c>
      <c r="G21" s="155"/>
      <c r="H21" s="15">
        <f>DATE(YEAR(F21),MONTH(F21),DAY(F21)+1)</f>
        <v>44578</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44569</v>
      </c>
      <c r="G22" s="155"/>
      <c r="H22" s="15">
        <f>EDATE(F22-1,1)</f>
        <v>44599</v>
      </c>
      <c r="I22" s="16">
        <f t="shared" ca="1" si="0"/>
        <v>22</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44577</v>
      </c>
      <c r="G23" s="155"/>
      <c r="H23" s="15">
        <f>DATE(YEAR(F23),MONTH(F23),DAY(F23)+1)</f>
        <v>44578</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44577</v>
      </c>
      <c r="G24" s="155"/>
      <c r="H24" s="15">
        <f>DATE(YEAR(F24),MONTH(F24),DAY(F24)+1)</f>
        <v>44578</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44577</v>
      </c>
      <c r="G25" s="155"/>
      <c r="H25" s="15">
        <f>DATE(YEAR(F25),MONTH(F25),DAY(F25)+1)</f>
        <v>44578</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44577</v>
      </c>
      <c r="G26" s="155"/>
      <c r="H26" s="15">
        <f>DATE(YEAR(F26),MONTH(F26),DAY(F26)+1)</f>
        <v>44578</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56</v>
      </c>
      <c r="J27" s="17" t="str">
        <f t="shared" ca="1" si="1"/>
        <v>NOT DUE</v>
      </c>
      <c r="K27" s="31" t="s">
        <v>1802</v>
      </c>
      <c r="L27" s="20"/>
    </row>
    <row r="28" spans="1:12" ht="36" customHeight="1">
      <c r="A28" s="17" t="s">
        <v>3332</v>
      </c>
      <c r="B28" s="31" t="s">
        <v>1782</v>
      </c>
      <c r="C28" s="31"/>
      <c r="D28" s="43" t="s">
        <v>4</v>
      </c>
      <c r="E28" s="13">
        <v>41662</v>
      </c>
      <c r="F28" s="13">
        <f>'CMP01 Main Air Compressor No.1'!F36</f>
        <v>44569</v>
      </c>
      <c r="G28" s="155"/>
      <c r="H28" s="15">
        <f>EDATE(F28-1,1)</f>
        <v>44599</v>
      </c>
      <c r="I28" s="16">
        <f t="shared" ca="1" si="0"/>
        <v>22</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56</v>
      </c>
      <c r="J29" s="17" t="str">
        <f t="shared" ca="1" si="1"/>
        <v>NOT DUE</v>
      </c>
      <c r="K29" s="31" t="s">
        <v>1803</v>
      </c>
      <c r="L29" s="20"/>
    </row>
    <row r="30" spans="1:12" ht="36" customHeight="1">
      <c r="A30" s="17" t="s">
        <v>3334</v>
      </c>
      <c r="B30" s="31" t="s">
        <v>2355</v>
      </c>
      <c r="C30" s="31"/>
      <c r="D30" s="43" t="s">
        <v>1</v>
      </c>
      <c r="E30" s="13">
        <v>41662</v>
      </c>
      <c r="F30" s="13">
        <f>'CMP01 Main Air Compressor No.1'!F39</f>
        <v>44577</v>
      </c>
      <c r="G30" s="155"/>
      <c r="H30" s="15">
        <f>DATE(YEAR(F30),MONTH(F30),DAY(F30)+1)</f>
        <v>44578</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285</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285</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285</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285</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285</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285</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1" t="s">
        <v>5304</v>
      </c>
      <c r="F42" s="381"/>
      <c r="G42" s="381"/>
      <c r="I42" s="447" t="s">
        <v>5292</v>
      </c>
      <c r="J42" s="447"/>
      <c r="K42" s="447"/>
    </row>
    <row r="43" spans="1:12">
      <c r="A43"/>
      <c r="C43" s="254" t="s">
        <v>5146</v>
      </c>
      <c r="D43"/>
      <c r="E43" s="382" t="s">
        <v>5147</v>
      </c>
      <c r="F43" s="382"/>
      <c r="G43" s="382"/>
      <c r="I43" s="382" t="s">
        <v>5148</v>
      </c>
      <c r="J43" s="382"/>
      <c r="K43" s="382"/>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4"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2845</v>
      </c>
      <c r="D3" s="385" t="s">
        <v>12</v>
      </c>
      <c r="E3" s="385"/>
      <c r="F3" s="5" t="s">
        <v>3070</v>
      </c>
    </row>
    <row r="4" spans="1:12" ht="18" customHeight="1">
      <c r="A4" s="383" t="s">
        <v>77</v>
      </c>
      <c r="B4" s="383"/>
      <c r="C4" s="37" t="s">
        <v>2846</v>
      </c>
      <c r="D4" s="385" t="s">
        <v>15</v>
      </c>
      <c r="E4" s="385"/>
      <c r="F4" s="6">
        <f>'Running Hours'!B10</f>
        <v>24220.7</v>
      </c>
    </row>
    <row r="5" spans="1:12" ht="18" customHeight="1">
      <c r="A5" s="383" t="s">
        <v>78</v>
      </c>
      <c r="B5" s="383"/>
      <c r="C5" s="38" t="s">
        <v>2847</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44577</v>
      </c>
      <c r="G8" s="155"/>
      <c r="H8" s="22">
        <f>DATE(YEAR(F8),MONTH(F8),DAY(F8)+1)</f>
        <v>44578</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44630.304166666669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44609.470833333333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45359.470833333333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44609.470833333333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45375.929166666669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5" t="s">
        <v>5143</v>
      </c>
      <c r="C17"/>
      <c r="D17" s="255" t="s">
        <v>5144</v>
      </c>
      <c r="H17" s="255" t="s">
        <v>5145</v>
      </c>
    </row>
    <row r="18" spans="1:11">
      <c r="A18"/>
      <c r="C18"/>
      <c r="D18"/>
    </row>
    <row r="19" spans="1:11">
      <c r="A19"/>
      <c r="C19" s="374" t="s">
        <v>5303</v>
      </c>
      <c r="D19"/>
      <c r="E19" s="381" t="s">
        <v>5304</v>
      </c>
      <c r="F19" s="381"/>
      <c r="G19" s="381"/>
      <c r="I19" s="447" t="s">
        <v>5292</v>
      </c>
      <c r="J19" s="447"/>
      <c r="K19" s="447"/>
    </row>
    <row r="20" spans="1:11">
      <c r="A20"/>
      <c r="C20" s="254" t="s">
        <v>5146</v>
      </c>
      <c r="D20"/>
      <c r="E20" s="382" t="s">
        <v>5147</v>
      </c>
      <c r="F20" s="382"/>
      <c r="G20" s="382"/>
      <c r="I20" s="382" t="s">
        <v>5148</v>
      </c>
      <c r="J20" s="382"/>
      <c r="K20" s="38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3" t="s">
        <v>4406</v>
      </c>
      <c r="B1" s="393"/>
      <c r="C1" s="393"/>
      <c r="D1" s="393"/>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5" t="s">
        <v>5143</v>
      </c>
      <c r="C11" s="255" t="s">
        <v>5144</v>
      </c>
      <c r="G11" s="255" t="s">
        <v>5145</v>
      </c>
    </row>
    <row r="13" spans="1:10">
      <c r="B13" s="256" t="s">
        <v>5262</v>
      </c>
      <c r="D13" s="381" t="s">
        <v>5304</v>
      </c>
      <c r="E13" s="381"/>
      <c r="F13" s="381"/>
      <c r="H13" s="381" t="s">
        <v>5291</v>
      </c>
      <c r="I13" s="381"/>
      <c r="J13" s="381"/>
    </row>
    <row r="14" spans="1:10">
      <c r="B14" s="278" t="s">
        <v>5146</v>
      </c>
      <c r="D14" s="382" t="s">
        <v>5147</v>
      </c>
      <c r="E14" s="382"/>
      <c r="F14" s="382"/>
      <c r="H14" s="382" t="s">
        <v>5148</v>
      </c>
      <c r="I14" s="382"/>
      <c r="J14" s="382"/>
    </row>
    <row r="15" spans="1:10">
      <c r="H15" s="257"/>
      <c r="I15" s="257"/>
      <c r="J15" s="257"/>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25"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2912</v>
      </c>
      <c r="D3" s="385" t="s">
        <v>12</v>
      </c>
      <c r="E3" s="385"/>
      <c r="F3" s="5" t="s">
        <v>3278</v>
      </c>
    </row>
    <row r="4" spans="1:12" ht="18" customHeight="1">
      <c r="A4" s="383" t="s">
        <v>77</v>
      </c>
      <c r="B4" s="383"/>
      <c r="C4" s="37" t="s">
        <v>2913</v>
      </c>
      <c r="D4" s="385" t="s">
        <v>15</v>
      </c>
      <c r="E4" s="385"/>
      <c r="F4" s="6">
        <v>60</v>
      </c>
    </row>
    <row r="5" spans="1:12" ht="18" customHeight="1">
      <c r="A5" s="383" t="s">
        <v>78</v>
      </c>
      <c r="B5" s="383"/>
      <c r="C5" s="38" t="s">
        <v>2335</v>
      </c>
      <c r="D5" s="46"/>
      <c r="E5" s="282" t="s">
        <v>2946</v>
      </c>
      <c r="F5" s="13">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44907.833333333336</v>
      </c>
      <c r="I8" s="23">
        <f>D8-($F$4-G8)</f>
        <v>7940</v>
      </c>
      <c r="J8" s="17" t="str">
        <f t="shared" ref="J8:J34" si="0">IF(I8="","",IF(I8&lt;0,"OVERDUE","NOT DUE"))</f>
        <v>NOT DUE</v>
      </c>
      <c r="K8" s="31" t="s">
        <v>2356</v>
      </c>
      <c r="L8" s="20" t="s">
        <v>5314</v>
      </c>
    </row>
    <row r="9" spans="1:12" ht="36" customHeight="1">
      <c r="A9" s="17" t="s">
        <v>3280</v>
      </c>
      <c r="B9" s="31" t="s">
        <v>2340</v>
      </c>
      <c r="C9" s="31" t="s">
        <v>2341</v>
      </c>
      <c r="D9" s="43">
        <v>8000</v>
      </c>
      <c r="E9" s="13">
        <v>41662</v>
      </c>
      <c r="F9" s="13">
        <v>43471</v>
      </c>
      <c r="G9" s="27"/>
      <c r="H9" s="22">
        <f>IF(I9&lt;=8000,$F$5+(I9/24),"error")</f>
        <v>44907.833333333336</v>
      </c>
      <c r="I9" s="23">
        <f t="shared" ref="I9:I16" si="1">D9-($F$4-G9)</f>
        <v>7940</v>
      </c>
      <c r="J9" s="17" t="str">
        <f t="shared" si="0"/>
        <v>NOT DUE</v>
      </c>
      <c r="K9" s="31"/>
      <c r="L9" s="20" t="s">
        <v>5314</v>
      </c>
    </row>
    <row r="10" spans="1:12" ht="36" customHeight="1">
      <c r="A10" s="17" t="s">
        <v>3281</v>
      </c>
      <c r="B10" s="31" t="s">
        <v>2340</v>
      </c>
      <c r="C10" s="31" t="s">
        <v>2342</v>
      </c>
      <c r="D10" s="43">
        <v>20000</v>
      </c>
      <c r="E10" s="13">
        <v>41662</v>
      </c>
      <c r="F10" s="13">
        <v>43471</v>
      </c>
      <c r="G10" s="27"/>
      <c r="H10" s="22">
        <f>IF(I10&lt;=20000,$F$5+(I10/24),"error")</f>
        <v>45407.833333333336</v>
      </c>
      <c r="I10" s="23">
        <f t="shared" si="1"/>
        <v>19940</v>
      </c>
      <c r="J10" s="17" t="str">
        <f t="shared" si="0"/>
        <v>NOT DUE</v>
      </c>
      <c r="K10" s="31"/>
      <c r="L10" s="20" t="s">
        <v>5314</v>
      </c>
    </row>
    <row r="11" spans="1:12" ht="36" customHeight="1">
      <c r="A11" s="17" t="s">
        <v>3282</v>
      </c>
      <c r="B11" s="31" t="s">
        <v>2343</v>
      </c>
      <c r="C11" s="31" t="s">
        <v>2344</v>
      </c>
      <c r="D11" s="43">
        <v>8000</v>
      </c>
      <c r="E11" s="13">
        <v>41662</v>
      </c>
      <c r="F11" s="13">
        <v>43471</v>
      </c>
      <c r="G11" s="27">
        <v>0</v>
      </c>
      <c r="H11" s="22">
        <f>IF(I11&lt;=8000,$F$5+(I11/24),"error")</f>
        <v>44907.833333333336</v>
      </c>
      <c r="I11" s="23">
        <f t="shared" si="1"/>
        <v>7940</v>
      </c>
      <c r="J11" s="17" t="str">
        <f t="shared" si="0"/>
        <v>NOT DUE</v>
      </c>
      <c r="K11" s="31" t="s">
        <v>2357</v>
      </c>
      <c r="L11" s="20" t="s">
        <v>5314</v>
      </c>
    </row>
    <row r="12" spans="1:12" ht="36" customHeight="1">
      <c r="A12" s="17" t="s">
        <v>3283</v>
      </c>
      <c r="B12" s="31" t="s">
        <v>2343</v>
      </c>
      <c r="C12" s="31" t="s">
        <v>2345</v>
      </c>
      <c r="D12" s="43">
        <v>20000</v>
      </c>
      <c r="E12" s="13">
        <v>41662</v>
      </c>
      <c r="F12" s="13">
        <v>43471</v>
      </c>
      <c r="G12" s="27">
        <v>0</v>
      </c>
      <c r="H12" s="22">
        <f>IF(I12&lt;=20000,$F$5+(I12/24),"error")</f>
        <v>45407.833333333336</v>
      </c>
      <c r="I12" s="23">
        <f t="shared" si="1"/>
        <v>19940</v>
      </c>
      <c r="J12" s="17" t="str">
        <f t="shared" si="0"/>
        <v>NOT DUE</v>
      </c>
      <c r="K12" s="31"/>
      <c r="L12" s="20" t="s">
        <v>5314</v>
      </c>
    </row>
    <row r="13" spans="1:12" ht="36" customHeight="1">
      <c r="A13" s="17" t="s">
        <v>3284</v>
      </c>
      <c r="B13" s="31" t="s">
        <v>2346</v>
      </c>
      <c r="C13" s="31" t="s">
        <v>2347</v>
      </c>
      <c r="D13" s="43">
        <v>8000</v>
      </c>
      <c r="E13" s="13">
        <v>41662</v>
      </c>
      <c r="F13" s="13">
        <v>43471</v>
      </c>
      <c r="G13" s="27">
        <v>0</v>
      </c>
      <c r="H13" s="22">
        <f>IF(I13&lt;=8000,$F$5+(I13/24),"error")</f>
        <v>44907.833333333336</v>
      </c>
      <c r="I13" s="23">
        <f t="shared" si="1"/>
        <v>7940</v>
      </c>
      <c r="J13" s="17" t="str">
        <f t="shared" si="0"/>
        <v>NOT DUE</v>
      </c>
      <c r="K13" s="31"/>
      <c r="L13" s="20" t="s">
        <v>5314</v>
      </c>
    </row>
    <row r="14" spans="1:12" ht="36" customHeight="1">
      <c r="A14" s="17" t="s">
        <v>3285</v>
      </c>
      <c r="B14" s="31" t="s">
        <v>2346</v>
      </c>
      <c r="C14" s="31" t="s">
        <v>2342</v>
      </c>
      <c r="D14" s="43">
        <v>20000</v>
      </c>
      <c r="E14" s="13">
        <v>41662</v>
      </c>
      <c r="F14" s="13">
        <v>43471</v>
      </c>
      <c r="G14" s="27">
        <v>0</v>
      </c>
      <c r="H14" s="22">
        <f>IF(I14&lt;=20000,$F$5+(I14/24),"error")</f>
        <v>45407.833333333336</v>
      </c>
      <c r="I14" s="23">
        <f t="shared" si="1"/>
        <v>19940</v>
      </c>
      <c r="J14" s="17" t="str">
        <f t="shared" si="0"/>
        <v>NOT DUE</v>
      </c>
      <c r="K14" s="31"/>
      <c r="L14" s="20" t="s">
        <v>5314</v>
      </c>
    </row>
    <row r="15" spans="1:12" ht="36" customHeight="1">
      <c r="A15" s="17" t="s">
        <v>3286</v>
      </c>
      <c r="B15" s="31" t="s">
        <v>1963</v>
      </c>
      <c r="C15" s="31" t="s">
        <v>2348</v>
      </c>
      <c r="D15" s="43">
        <v>8000</v>
      </c>
      <c r="E15" s="13">
        <v>41662</v>
      </c>
      <c r="F15" s="13">
        <v>43471</v>
      </c>
      <c r="G15" s="27">
        <v>0</v>
      </c>
      <c r="H15" s="22">
        <f t="shared" ref="H15:H16" si="2">IF(I15&lt;=8000,$F$5+(I15/24),"error")</f>
        <v>44907.833333333336</v>
      </c>
      <c r="I15" s="23">
        <f t="shared" si="1"/>
        <v>7940</v>
      </c>
      <c r="J15" s="17" t="str">
        <f t="shared" si="0"/>
        <v>NOT DUE</v>
      </c>
      <c r="K15" s="31" t="s">
        <v>2358</v>
      </c>
      <c r="L15" s="20" t="s">
        <v>5314</v>
      </c>
    </row>
    <row r="16" spans="1:12" ht="36" customHeight="1">
      <c r="A16" s="17" t="s">
        <v>3287</v>
      </c>
      <c r="B16" s="31" t="s">
        <v>2349</v>
      </c>
      <c r="C16" s="31" t="s">
        <v>2350</v>
      </c>
      <c r="D16" s="43">
        <v>8000</v>
      </c>
      <c r="E16" s="13">
        <v>41662</v>
      </c>
      <c r="F16" s="13">
        <v>43471</v>
      </c>
      <c r="G16" s="27">
        <v>0</v>
      </c>
      <c r="H16" s="22">
        <f t="shared" si="2"/>
        <v>44907.833333333336</v>
      </c>
      <c r="I16" s="23">
        <f t="shared" si="1"/>
        <v>7940</v>
      </c>
      <c r="J16" s="17" t="str">
        <f t="shared" si="0"/>
        <v>NOT DUE</v>
      </c>
      <c r="K16" s="31" t="s">
        <v>2359</v>
      </c>
      <c r="L16" s="20" t="s">
        <v>5314</v>
      </c>
    </row>
    <row r="17" spans="1:12" ht="36" customHeight="1">
      <c r="A17" s="17" t="s">
        <v>3288</v>
      </c>
      <c r="B17" s="31" t="s">
        <v>1765</v>
      </c>
      <c r="C17" s="31" t="s">
        <v>1766</v>
      </c>
      <c r="D17" s="43" t="s">
        <v>1</v>
      </c>
      <c r="E17" s="13">
        <v>41662</v>
      </c>
      <c r="F17" s="13">
        <f>'FO Shifter Pump'!F8</f>
        <v>44577</v>
      </c>
      <c r="G17" s="155"/>
      <c r="H17" s="15">
        <f>DATE(YEAR(F17),MONTH(F17),DAY(F17)+1)</f>
        <v>44578</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44577</v>
      </c>
      <c r="G18" s="155"/>
      <c r="H18" s="15">
        <f>DATE(YEAR(F18),MONTH(F18),DAY(F18)+1)</f>
        <v>44578</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44577</v>
      </c>
      <c r="G19" s="155"/>
      <c r="H19" s="15">
        <f>DATE(YEAR(F19),MONTH(F19),DAY(F19)+1)</f>
        <v>44578</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44569</v>
      </c>
      <c r="G20" s="155"/>
      <c r="H20" s="15">
        <f>EDATE(F20-1,1)</f>
        <v>44599</v>
      </c>
      <c r="I20" s="16">
        <f t="shared" ca="1" si="3"/>
        <v>22</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44577</v>
      </c>
      <c r="G21" s="155"/>
      <c r="H21" s="15">
        <f>DATE(YEAR(F21),MONTH(F21),DAY(F21)+1)</f>
        <v>44578</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44577</v>
      </c>
      <c r="G22" s="155"/>
      <c r="H22" s="15">
        <f>DATE(YEAR(F22),MONTH(F22),DAY(F22)+1)</f>
        <v>44578</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44577</v>
      </c>
      <c r="G23" s="155"/>
      <c r="H23" s="15">
        <f>DATE(YEAR(F23),MONTH(F23),DAY(F23)+1)</f>
        <v>44578</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44577</v>
      </c>
      <c r="G24" s="155"/>
      <c r="H24" s="15">
        <f>DATE(YEAR(F24),MONTH(F24),DAY(F24)+1)</f>
        <v>44578</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56</v>
      </c>
      <c r="J25" s="17" t="str">
        <f t="shared" ca="1" si="0"/>
        <v>NOT DUE</v>
      </c>
      <c r="K25" s="31" t="s">
        <v>1802</v>
      </c>
      <c r="L25" s="20"/>
    </row>
    <row r="26" spans="1:12" ht="36" customHeight="1">
      <c r="A26" s="17" t="s">
        <v>3297</v>
      </c>
      <c r="B26" s="31" t="s">
        <v>1782</v>
      </c>
      <c r="C26" s="31"/>
      <c r="D26" s="43" t="s">
        <v>4</v>
      </c>
      <c r="E26" s="13">
        <v>41662</v>
      </c>
      <c r="F26" s="13">
        <f>'CMP01 Main Air Compressor No.1'!F36</f>
        <v>44569</v>
      </c>
      <c r="G26" s="155"/>
      <c r="H26" s="15">
        <f>EDATE(F26-1,1)</f>
        <v>44599</v>
      </c>
      <c r="I26" s="16">
        <f t="shared" ca="1" si="3"/>
        <v>22</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56</v>
      </c>
      <c r="J27" s="17" t="str">
        <f t="shared" ca="1" si="0"/>
        <v>NOT DUE</v>
      </c>
      <c r="K27" s="31" t="s">
        <v>1803</v>
      </c>
      <c r="L27" s="20"/>
    </row>
    <row r="28" spans="1:12" ht="36" customHeight="1">
      <c r="A28" s="17" t="s">
        <v>3299</v>
      </c>
      <c r="B28" s="31" t="s">
        <v>2355</v>
      </c>
      <c r="C28" s="31"/>
      <c r="D28" s="43" t="s">
        <v>1</v>
      </c>
      <c r="E28" s="13">
        <v>41662</v>
      </c>
      <c r="F28" s="13">
        <f>'CMP01 Main Air Compressor No.1'!F37</f>
        <v>44577</v>
      </c>
      <c r="G28" s="155"/>
      <c r="H28" s="15">
        <f>DATE(YEAR(F28),MONTH(F28),DAY(F28)+1)</f>
        <v>44578</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308</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308</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308</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308</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308</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308</v>
      </c>
      <c r="J34" s="17" t="str">
        <f t="shared" ca="1" si="0"/>
        <v>NOT DUE</v>
      </c>
      <c r="K34" s="31" t="s">
        <v>1805</v>
      </c>
      <c r="L34" s="20"/>
    </row>
    <row r="35" spans="1:12">
      <c r="A35"/>
      <c r="C35" s="224"/>
      <c r="D35"/>
    </row>
    <row r="36" spans="1:12">
      <c r="A36"/>
      <c r="C36" s="224"/>
      <c r="D36"/>
    </row>
    <row r="37" spans="1:12">
      <c r="A37"/>
      <c r="C37" s="224"/>
      <c r="D37"/>
    </row>
    <row r="38" spans="1:12">
      <c r="A38"/>
      <c r="B38" s="255" t="s">
        <v>5143</v>
      </c>
      <c r="C38"/>
      <c r="D38" s="255" t="s">
        <v>5144</v>
      </c>
      <c r="H38" s="255" t="s">
        <v>5145</v>
      </c>
    </row>
    <row r="39" spans="1:12">
      <c r="A39"/>
      <c r="C39"/>
      <c r="D39"/>
    </row>
    <row r="40" spans="1:12">
      <c r="A40"/>
      <c r="C40" s="374" t="s">
        <v>5303</v>
      </c>
      <c r="D40"/>
      <c r="E40" s="381" t="s">
        <v>5304</v>
      </c>
      <c r="F40" s="381"/>
      <c r="G40" s="381"/>
      <c r="I40" s="447" t="s">
        <v>5292</v>
      </c>
      <c r="J40" s="447"/>
      <c r="K40" s="447"/>
    </row>
    <row r="41" spans="1:12">
      <c r="A41"/>
      <c r="C41" s="254" t="s">
        <v>5146</v>
      </c>
      <c r="D41"/>
      <c r="E41" s="382" t="s">
        <v>5147</v>
      </c>
      <c r="F41" s="382"/>
      <c r="G41" s="382"/>
      <c r="I41" s="382" t="s">
        <v>5148</v>
      </c>
      <c r="J41" s="382"/>
      <c r="K41" s="382"/>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C7" workbookViewId="0">
      <selection activeCell="L18" sqref="L18"/>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2497</v>
      </c>
      <c r="D3" s="385" t="s">
        <v>12</v>
      </c>
      <c r="E3" s="385"/>
      <c r="F3" s="5" t="s">
        <v>3071</v>
      </c>
    </row>
    <row r="4" spans="1:12" ht="18" customHeight="1">
      <c r="A4" s="383" t="s">
        <v>77</v>
      </c>
      <c r="B4" s="383"/>
      <c r="C4" s="37" t="s">
        <v>2498</v>
      </c>
      <c r="D4" s="385" t="s">
        <v>15</v>
      </c>
      <c r="E4" s="385"/>
      <c r="F4" s="27"/>
    </row>
    <row r="5" spans="1:12" ht="18" customHeight="1">
      <c r="A5" s="383" t="s">
        <v>78</v>
      </c>
      <c r="B5" s="383"/>
      <c r="C5" s="38" t="s">
        <v>2499</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44577</v>
      </c>
      <c r="G8" s="155"/>
      <c r="H8" s="15">
        <f>DATE(YEAR(F8),MONTH(F8),DAY(F8)+1)</f>
        <v>44578</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292</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108</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108</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-47</v>
      </c>
      <c r="J12" s="17" t="str">
        <f t="shared" ca="1" si="2"/>
        <v>OVERDUE</v>
      </c>
      <c r="K12" s="31"/>
      <c r="L12" s="125" t="s">
        <v>5301</v>
      </c>
    </row>
    <row r="13" spans="1:12" ht="24">
      <c r="A13" s="17" t="s">
        <v>5008</v>
      </c>
      <c r="B13" s="217" t="s">
        <v>5007</v>
      </c>
      <c r="C13" s="217" t="s">
        <v>5005</v>
      </c>
      <c r="D13" s="218" t="s">
        <v>3</v>
      </c>
      <c r="E13" s="13">
        <v>41664</v>
      </c>
      <c r="F13" s="219">
        <v>44347</v>
      </c>
      <c r="G13" s="155"/>
      <c r="H13" s="15">
        <f t="shared" si="0"/>
        <v>44530</v>
      </c>
      <c r="I13" s="16">
        <f t="shared" ca="1" si="1"/>
        <v>-47</v>
      </c>
      <c r="J13" s="17" t="str">
        <f t="shared" ca="1" si="2"/>
        <v>OVERDUE</v>
      </c>
      <c r="K13" s="31"/>
      <c r="L13" s="125" t="s">
        <v>5301</v>
      </c>
    </row>
    <row r="14" spans="1:12" ht="24">
      <c r="A14" s="17" t="s">
        <v>5010</v>
      </c>
      <c r="B14" s="217" t="s">
        <v>5009</v>
      </c>
      <c r="C14" s="217" t="s">
        <v>5005</v>
      </c>
      <c r="D14" s="218" t="s">
        <v>3</v>
      </c>
      <c r="E14" s="13">
        <v>41665</v>
      </c>
      <c r="F14" s="219">
        <v>44347</v>
      </c>
      <c r="G14" s="155"/>
      <c r="H14" s="15">
        <f t="shared" si="0"/>
        <v>44530</v>
      </c>
      <c r="I14" s="16">
        <f t="shared" ca="1" si="1"/>
        <v>-47</v>
      </c>
      <c r="J14" s="17" t="str">
        <f t="shared" ca="1" si="2"/>
        <v>OVERDUE</v>
      </c>
      <c r="K14" s="31"/>
      <c r="L14" s="125" t="s">
        <v>5301</v>
      </c>
    </row>
    <row r="15" spans="1:12" ht="24">
      <c r="A15" s="17" t="s">
        <v>5012</v>
      </c>
      <c r="B15" s="217" t="s">
        <v>5011</v>
      </c>
      <c r="C15" s="217" t="s">
        <v>5005</v>
      </c>
      <c r="D15" s="218" t="s">
        <v>3</v>
      </c>
      <c r="E15" s="13">
        <v>41666</v>
      </c>
      <c r="F15" s="219">
        <v>44347</v>
      </c>
      <c r="G15" s="155"/>
      <c r="H15" s="15">
        <f t="shared" si="0"/>
        <v>44530</v>
      </c>
      <c r="I15" s="16">
        <f t="shared" ca="1" si="1"/>
        <v>-47</v>
      </c>
      <c r="J15" s="17" t="str">
        <f t="shared" ca="1" si="2"/>
        <v>OVERDUE</v>
      </c>
      <c r="K15" s="31"/>
      <c r="L15" s="125" t="s">
        <v>5301</v>
      </c>
    </row>
    <row r="16" spans="1:12">
      <c r="A16" s="17" t="s">
        <v>5014</v>
      </c>
      <c r="B16" s="217" t="s">
        <v>5013</v>
      </c>
      <c r="C16" s="217" t="s">
        <v>5005</v>
      </c>
      <c r="D16" s="218" t="s">
        <v>3</v>
      </c>
      <c r="E16" s="13">
        <v>41667</v>
      </c>
      <c r="F16" s="13">
        <v>44555</v>
      </c>
      <c r="G16" s="155"/>
      <c r="H16" s="15">
        <f t="shared" si="0"/>
        <v>44736</v>
      </c>
      <c r="I16" s="16">
        <f t="shared" ca="1" si="1"/>
        <v>159</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159</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159</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159</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615</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106</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106</v>
      </c>
      <c r="J22" s="17" t="str">
        <f t="shared" ca="1" si="2"/>
        <v>NOT DUE</v>
      </c>
      <c r="K22" s="31"/>
      <c r="L22" s="121"/>
    </row>
    <row r="23" spans="1:12">
      <c r="A23"/>
      <c r="C23" s="224"/>
      <c r="D23"/>
    </row>
    <row r="24" spans="1:12">
      <c r="A24"/>
      <c r="C24" s="224"/>
      <c r="D24"/>
    </row>
    <row r="25" spans="1:12">
      <c r="A25"/>
      <c r="C25" s="224"/>
      <c r="D25"/>
    </row>
    <row r="26" spans="1:12">
      <c r="A26"/>
      <c r="B26" s="255" t="s">
        <v>5143</v>
      </c>
      <c r="C26"/>
      <c r="D26" s="255" t="s">
        <v>5144</v>
      </c>
      <c r="H26" s="255" t="s">
        <v>5145</v>
      </c>
    </row>
    <row r="27" spans="1:12">
      <c r="A27"/>
      <c r="C27"/>
      <c r="D27"/>
    </row>
    <row r="28" spans="1:12">
      <c r="A28"/>
      <c r="C28" s="374" t="s">
        <v>5303</v>
      </c>
      <c r="D28"/>
      <c r="E28" s="381" t="s">
        <v>5304</v>
      </c>
      <c r="F28" s="381"/>
      <c r="G28" s="381"/>
      <c r="I28" s="447" t="s">
        <v>5292</v>
      </c>
      <c r="J28" s="447"/>
      <c r="K28" s="447"/>
    </row>
    <row r="29" spans="1:12">
      <c r="A29"/>
      <c r="C29" s="254" t="s">
        <v>5146</v>
      </c>
      <c r="D29"/>
      <c r="E29" s="382" t="s">
        <v>5147</v>
      </c>
      <c r="F29" s="382"/>
      <c r="G29" s="382"/>
      <c r="I29" s="382" t="s">
        <v>5148</v>
      </c>
      <c r="J29" s="382"/>
      <c r="K29" s="38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43" zoomScale="85" zoomScaleNormal="85" workbookViewId="0">
      <selection activeCell="L10" sqref="L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2511</v>
      </c>
      <c r="D3" s="385" t="s">
        <v>12</v>
      </c>
      <c r="E3" s="385"/>
      <c r="F3" s="5" t="s">
        <v>3072</v>
      </c>
    </row>
    <row r="4" spans="1:12" ht="18" customHeight="1">
      <c r="A4" s="383" t="s">
        <v>77</v>
      </c>
      <c r="B4" s="383"/>
      <c r="C4" s="37" t="s">
        <v>2512</v>
      </c>
      <c r="D4" s="385" t="s">
        <v>15</v>
      </c>
      <c r="E4" s="385"/>
      <c r="F4" s="27"/>
    </row>
    <row r="5" spans="1:12" ht="18" customHeight="1">
      <c r="A5" s="383" t="s">
        <v>78</v>
      </c>
      <c r="B5" s="383"/>
      <c r="C5" s="38" t="s">
        <v>2513</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1416</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23</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-25</v>
      </c>
      <c r="J10" s="17" t="str">
        <f ca="1">IF(I10="","",IF(I10&lt;0,"OVERDUE","NOT DUE"))</f>
        <v>OVERDUE</v>
      </c>
      <c r="K10" s="31"/>
      <c r="L10" s="125" t="s">
        <v>5152</v>
      </c>
    </row>
    <row r="11" spans="1:12" ht="36" customHeight="1">
      <c r="A11" s="17" t="s">
        <v>2590</v>
      </c>
      <c r="B11" s="31" t="s">
        <v>2539</v>
      </c>
      <c r="C11" s="31" t="s">
        <v>2540</v>
      </c>
      <c r="D11" s="41" t="s">
        <v>3</v>
      </c>
      <c r="E11" s="13">
        <v>41662</v>
      </c>
      <c r="F11" s="13">
        <v>44400</v>
      </c>
      <c r="G11" s="155"/>
      <c r="H11" s="15">
        <f>DATE(YEAR(F11),MONTH(F11)+6,DAY(F11)-1)</f>
        <v>44583</v>
      </c>
      <c r="I11" s="16">
        <f ca="1">IF(ISBLANK(H11),"",H11-DATE(YEAR(NOW()),MONTH(NOW()),DAY(NOW())))</f>
        <v>6</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23</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44400</v>
      </c>
      <c r="G13" s="155"/>
      <c r="H13" s="15">
        <f>DATE(YEAR(F13),MONTH(F13)+6,DAY(F13)-1)</f>
        <v>44583</v>
      </c>
      <c r="I13" s="16">
        <f t="shared" ca="1" si="0"/>
        <v>6</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23</v>
      </c>
      <c r="J14" s="17" t="str">
        <f t="shared" ca="1" si="1"/>
        <v>NOT DUE</v>
      </c>
      <c r="K14" s="31" t="s">
        <v>2515</v>
      </c>
      <c r="L14" s="121"/>
    </row>
    <row r="15" spans="1:12" ht="36" customHeight="1">
      <c r="A15" s="17" t="s">
        <v>2594</v>
      </c>
      <c r="B15" s="31" t="s">
        <v>2547</v>
      </c>
      <c r="C15" s="31" t="s">
        <v>2548</v>
      </c>
      <c r="D15" s="41" t="s">
        <v>3</v>
      </c>
      <c r="E15" s="13">
        <v>41662</v>
      </c>
      <c r="F15" s="13">
        <v>44400</v>
      </c>
      <c r="G15" s="155"/>
      <c r="H15" s="15">
        <f>DATE(YEAR(F15),MONTH(F15)+6,DAY(F15)-1)</f>
        <v>44583</v>
      </c>
      <c r="I15" s="16">
        <f t="shared" ca="1" si="0"/>
        <v>6</v>
      </c>
      <c r="J15" s="17" t="str">
        <f t="shared" ca="1" si="1"/>
        <v>NOT DUE</v>
      </c>
      <c r="K15" s="31" t="s">
        <v>2519</v>
      </c>
      <c r="L15" s="121"/>
    </row>
    <row r="16" spans="1:12" ht="36" customHeight="1">
      <c r="A16" s="17" t="s">
        <v>2595</v>
      </c>
      <c r="B16" s="31" t="s">
        <v>2549</v>
      </c>
      <c r="C16" s="31" t="s">
        <v>2550</v>
      </c>
      <c r="D16" s="41" t="s">
        <v>3</v>
      </c>
      <c r="E16" s="13">
        <v>41662</v>
      </c>
      <c r="F16" s="13">
        <v>44400</v>
      </c>
      <c r="G16" s="155"/>
      <c r="H16" s="15">
        <f>DATE(YEAR(F16),MONTH(F16)+6,DAY(F16)-1)</f>
        <v>44583</v>
      </c>
      <c r="I16" s="16">
        <f t="shared" ca="1" si="0"/>
        <v>6</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23</v>
      </c>
      <c r="J17" s="17" t="str">
        <f t="shared" ca="1" si="1"/>
        <v>NOT DUE</v>
      </c>
      <c r="K17" s="31" t="s">
        <v>2517</v>
      </c>
      <c r="L17" s="121"/>
    </row>
    <row r="18" spans="1:12" ht="36" customHeight="1">
      <c r="A18" s="17" t="s">
        <v>2597</v>
      </c>
      <c r="B18" s="31" t="s">
        <v>2552</v>
      </c>
      <c r="C18" s="31" t="s">
        <v>2553</v>
      </c>
      <c r="D18" s="41" t="s">
        <v>3</v>
      </c>
      <c r="E18" s="13">
        <v>41662</v>
      </c>
      <c r="F18" s="13">
        <v>44400</v>
      </c>
      <c r="G18" s="155"/>
      <c r="H18" s="15">
        <f>DATE(YEAR(F18),MONTH(F18)+6,DAY(F18)-1)</f>
        <v>44583</v>
      </c>
      <c r="I18" s="16">
        <f t="shared" ca="1" si="0"/>
        <v>6</v>
      </c>
      <c r="J18" s="17" t="str">
        <f t="shared" ca="1" si="1"/>
        <v>NOT DUE</v>
      </c>
      <c r="K18" s="31" t="s">
        <v>2518</v>
      </c>
      <c r="L18" s="121"/>
    </row>
    <row r="19" spans="1:12" ht="36" customHeight="1">
      <c r="A19" s="17" t="s">
        <v>2598</v>
      </c>
      <c r="B19" s="31" t="s">
        <v>2554</v>
      </c>
      <c r="C19" s="31" t="s">
        <v>2555</v>
      </c>
      <c r="D19" s="41" t="s">
        <v>3</v>
      </c>
      <c r="E19" s="13">
        <v>41662</v>
      </c>
      <c r="F19" s="13">
        <v>44400</v>
      </c>
      <c r="G19" s="155"/>
      <c r="H19" s="15">
        <f>DATE(YEAR(F19),MONTH(F19)+6,DAY(F19)-1)</f>
        <v>44583</v>
      </c>
      <c r="I19" s="16">
        <f t="shared" ca="1" si="0"/>
        <v>6</v>
      </c>
      <c r="J19" s="17" t="str">
        <f t="shared" ca="1" si="1"/>
        <v>NOT DUE</v>
      </c>
      <c r="K19" s="31" t="s">
        <v>2518</v>
      </c>
      <c r="L19" s="121"/>
    </row>
    <row r="20" spans="1:12" ht="36" customHeight="1">
      <c r="A20" s="17" t="s">
        <v>2599</v>
      </c>
      <c r="B20" s="31" t="s">
        <v>2556</v>
      </c>
      <c r="C20" s="31" t="s">
        <v>2557</v>
      </c>
      <c r="D20" s="41" t="s">
        <v>2630</v>
      </c>
      <c r="E20" s="13">
        <v>41662</v>
      </c>
      <c r="F20" s="13">
        <v>44539</v>
      </c>
      <c r="G20" s="155"/>
      <c r="H20" s="15">
        <f>EDATE(F20-1,1)</f>
        <v>44569</v>
      </c>
      <c r="I20" s="16">
        <f t="shared" ca="1" si="0"/>
        <v>-8</v>
      </c>
      <c r="J20" s="17" t="str">
        <f t="shared" ca="1" si="1"/>
        <v>OVERDUE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1381</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23</v>
      </c>
      <c r="J22" s="17" t="str">
        <f t="shared" ca="1" si="1"/>
        <v>NOT DUE</v>
      </c>
      <c r="K22" s="31" t="s">
        <v>2515</v>
      </c>
      <c r="L22" s="121"/>
    </row>
    <row r="23" spans="1:12" ht="36" customHeight="1">
      <c r="A23" s="17" t="s">
        <v>2602</v>
      </c>
      <c r="B23" s="31" t="s">
        <v>2559</v>
      </c>
      <c r="C23" s="31" t="s">
        <v>2548</v>
      </c>
      <c r="D23" s="41" t="s">
        <v>3</v>
      </c>
      <c r="E23" s="13">
        <v>41662</v>
      </c>
      <c r="F23" s="13">
        <v>44400</v>
      </c>
      <c r="G23" s="155"/>
      <c r="H23" s="15">
        <f>DATE(YEAR(F23),MONTH(F23)+6,DAY(F23)-1)</f>
        <v>44583</v>
      </c>
      <c r="I23" s="16">
        <f t="shared" ca="1" si="0"/>
        <v>6</v>
      </c>
      <c r="J23" s="17" t="str">
        <f t="shared" ca="1" si="1"/>
        <v>NOT DUE</v>
      </c>
      <c r="K23" s="31" t="s">
        <v>2519</v>
      </c>
      <c r="L23" s="121"/>
    </row>
    <row r="24" spans="1:12" ht="36" customHeight="1">
      <c r="A24" s="17" t="s">
        <v>2603</v>
      </c>
      <c r="B24" s="31" t="s">
        <v>2560</v>
      </c>
      <c r="C24" s="31" t="s">
        <v>2550</v>
      </c>
      <c r="D24" s="41" t="s">
        <v>3</v>
      </c>
      <c r="E24" s="13">
        <v>41662</v>
      </c>
      <c r="F24" s="13">
        <v>44400</v>
      </c>
      <c r="G24" s="155"/>
      <c r="H24" s="15">
        <f>DATE(YEAR(F24),MONTH(F24)+6,DAY(F24)-1)</f>
        <v>44583</v>
      </c>
      <c r="I24" s="16">
        <f t="shared" ca="1" si="0"/>
        <v>6</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23</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23</v>
      </c>
      <c r="J26" s="17" t="str">
        <f t="shared" ca="1" si="1"/>
        <v>NOT DUE</v>
      </c>
      <c r="K26" s="31" t="s">
        <v>2523</v>
      </c>
      <c r="L26" s="121"/>
    </row>
    <row r="27" spans="1:12" ht="36" customHeight="1">
      <c r="A27" s="17" t="s">
        <v>2606</v>
      </c>
      <c r="B27" s="31" t="s">
        <v>2564</v>
      </c>
      <c r="C27" s="31" t="s">
        <v>2562</v>
      </c>
      <c r="D27" s="41" t="s">
        <v>3</v>
      </c>
      <c r="E27" s="13">
        <v>41662</v>
      </c>
      <c r="F27" s="13">
        <v>44400</v>
      </c>
      <c r="G27" s="155"/>
      <c r="H27" s="15">
        <f>DATE(YEAR(F27),MONTH(F27)+6,DAY(F27)-1)</f>
        <v>44583</v>
      </c>
      <c r="I27" s="16">
        <f t="shared" ca="1" si="0"/>
        <v>6</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23</v>
      </c>
      <c r="J28" s="17" t="str">
        <f t="shared" ca="1" si="1"/>
        <v>NOT DUE</v>
      </c>
      <c r="K28" s="31" t="s">
        <v>2525</v>
      </c>
      <c r="L28" s="121"/>
    </row>
    <row r="29" spans="1:12" ht="36" customHeight="1">
      <c r="A29" s="17" t="s">
        <v>2608</v>
      </c>
      <c r="B29" s="31" t="s">
        <v>2566</v>
      </c>
      <c r="C29" s="31" t="s">
        <v>2553</v>
      </c>
      <c r="D29" s="41" t="s">
        <v>3</v>
      </c>
      <c r="E29" s="13">
        <v>41662</v>
      </c>
      <c r="F29" s="13">
        <v>44400</v>
      </c>
      <c r="G29" s="155"/>
      <c r="H29" s="15">
        <f>DATE(YEAR(F29),MONTH(F29)+6,DAY(F29)-1)</f>
        <v>44583</v>
      </c>
      <c r="I29" s="16">
        <f t="shared" ca="1" si="0"/>
        <v>6</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-45</v>
      </c>
      <c r="J30" s="17" t="str">
        <f t="shared" ca="1" si="1"/>
        <v>OVERDUE</v>
      </c>
      <c r="K30" s="31" t="s">
        <v>2526</v>
      </c>
      <c r="L30" s="125" t="s">
        <v>5152</v>
      </c>
    </row>
    <row r="31" spans="1:12" ht="36" customHeight="1">
      <c r="A31" s="17" t="s">
        <v>2610</v>
      </c>
      <c r="B31" s="31" t="s">
        <v>2568</v>
      </c>
      <c r="C31" s="31" t="s">
        <v>2548</v>
      </c>
      <c r="D31" s="41" t="s">
        <v>3</v>
      </c>
      <c r="E31" s="13">
        <v>41662</v>
      </c>
      <c r="F31" s="13">
        <v>44400</v>
      </c>
      <c r="G31" s="155"/>
      <c r="H31" s="15">
        <f>DATE(YEAR(F31),MONTH(F31)+6,DAY(F31)-1)</f>
        <v>44583</v>
      </c>
      <c r="I31" s="16">
        <f t="shared" ca="1" si="0"/>
        <v>6</v>
      </c>
      <c r="J31" s="17" t="str">
        <f t="shared" ca="1" si="1"/>
        <v>NOT DUE</v>
      </c>
      <c r="K31" s="31" t="s">
        <v>2527</v>
      </c>
      <c r="L31" s="121"/>
    </row>
    <row r="32" spans="1:12" ht="36" customHeight="1">
      <c r="A32" s="17" t="s">
        <v>2611</v>
      </c>
      <c r="B32" s="31" t="s">
        <v>2569</v>
      </c>
      <c r="C32" s="31" t="s">
        <v>2570</v>
      </c>
      <c r="D32" s="41" t="s">
        <v>2630</v>
      </c>
      <c r="E32" s="13">
        <v>41662</v>
      </c>
      <c r="F32" s="13">
        <v>44539</v>
      </c>
      <c r="G32" s="155"/>
      <c r="H32" s="15">
        <f>EDATE(F32-1,1)</f>
        <v>44569</v>
      </c>
      <c r="I32" s="16">
        <f t="shared" ca="1" si="0"/>
        <v>-8</v>
      </c>
      <c r="J32" s="17" t="str">
        <f t="shared" ca="1" si="1"/>
        <v>OVERDUE</v>
      </c>
      <c r="K32" s="31" t="s">
        <v>2528</v>
      </c>
      <c r="L32" s="121"/>
    </row>
    <row r="33" spans="1:12" ht="36" customHeight="1">
      <c r="A33" s="17" t="s">
        <v>2612</v>
      </c>
      <c r="B33" s="31" t="s">
        <v>2571</v>
      </c>
      <c r="C33" s="31" t="s">
        <v>2572</v>
      </c>
      <c r="D33" s="41" t="s">
        <v>4</v>
      </c>
      <c r="E33" s="13">
        <v>41662</v>
      </c>
      <c r="F33" s="13">
        <v>44539</v>
      </c>
      <c r="G33" s="155"/>
      <c r="H33" s="15">
        <f>EDATE(F33-1,1)</f>
        <v>44569</v>
      </c>
      <c r="I33" s="16">
        <f t="shared" ca="1" si="0"/>
        <v>-8</v>
      </c>
      <c r="J33" s="17" t="str">
        <f t="shared" ca="1" si="1"/>
        <v>OVERDUE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2257</v>
      </c>
      <c r="J34" s="17" t="str">
        <f t="shared" ca="1" si="1"/>
        <v>NOT DUE</v>
      </c>
      <c r="K34" s="31"/>
      <c r="L34" s="125" t="s">
        <v>5209</v>
      </c>
    </row>
    <row r="35" spans="1:12" ht="36" customHeight="1">
      <c r="A35" s="17" t="s">
        <v>2614</v>
      </c>
      <c r="B35" s="31" t="s">
        <v>2573</v>
      </c>
      <c r="C35" s="31" t="s">
        <v>2574</v>
      </c>
      <c r="D35" s="41" t="s">
        <v>3</v>
      </c>
      <c r="E35" s="13">
        <v>41662</v>
      </c>
      <c r="F35" s="13">
        <v>44400</v>
      </c>
      <c r="G35" s="155"/>
      <c r="H35" s="15">
        <f>DATE(YEAR(F35),MONTH(F35)+6,DAY(F35)-1)</f>
        <v>44583</v>
      </c>
      <c r="I35" s="16">
        <f t="shared" ca="1" si="0"/>
        <v>6</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-25</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2257</v>
      </c>
      <c r="J37" s="17" t="str">
        <f t="shared" ca="1" si="1"/>
        <v>NOT DUE</v>
      </c>
      <c r="K37" s="31"/>
      <c r="L37" s="125" t="s">
        <v>5209</v>
      </c>
    </row>
    <row r="38" spans="1:12" ht="36" customHeight="1">
      <c r="A38" s="17" t="s">
        <v>2617</v>
      </c>
      <c r="B38" s="31" t="s">
        <v>2577</v>
      </c>
      <c r="C38" s="31" t="s">
        <v>940</v>
      </c>
      <c r="D38" s="41" t="s">
        <v>2628</v>
      </c>
      <c r="E38" s="13">
        <v>41662</v>
      </c>
      <c r="F38" s="13">
        <v>44278</v>
      </c>
      <c r="G38" s="155"/>
      <c r="H38" s="15">
        <f>DATE(YEAR(F38)+7,MONTH(F38),DAY(F38)-1)</f>
        <v>46834</v>
      </c>
      <c r="I38" s="16">
        <f t="shared" ca="1" si="0"/>
        <v>2257</v>
      </c>
      <c r="J38" s="17" t="str">
        <f t="shared" ca="1" si="1"/>
        <v>NOT DUE</v>
      </c>
      <c r="K38" s="31"/>
      <c r="L38" s="125" t="s">
        <v>5209</v>
      </c>
    </row>
    <row r="39" spans="1:12" ht="36" customHeight="1">
      <c r="A39" s="17" t="s">
        <v>2618</v>
      </c>
      <c r="B39" s="31" t="s">
        <v>2578</v>
      </c>
      <c r="C39" s="31" t="s">
        <v>2538</v>
      </c>
      <c r="D39" s="41" t="s">
        <v>2628</v>
      </c>
      <c r="E39" s="13">
        <v>41662</v>
      </c>
      <c r="F39" s="13">
        <v>44278</v>
      </c>
      <c r="G39" s="155"/>
      <c r="H39" s="15">
        <f>DATE(YEAR(F39)+7,MONTH(F39),DAY(F39)-1)</f>
        <v>46834</v>
      </c>
      <c r="I39" s="16">
        <f t="shared" ca="1" si="0"/>
        <v>2257</v>
      </c>
      <c r="J39" s="17" t="str">
        <f t="shared" ca="1" si="1"/>
        <v>NOT DUE</v>
      </c>
      <c r="K39" s="31"/>
      <c r="L39" s="125" t="s">
        <v>5209</v>
      </c>
    </row>
    <row r="40" spans="1:12" ht="36" customHeight="1">
      <c r="A40" s="17" t="s">
        <v>2619</v>
      </c>
      <c r="B40" s="31" t="s">
        <v>2579</v>
      </c>
      <c r="C40" s="31" t="s">
        <v>940</v>
      </c>
      <c r="D40" s="41" t="s">
        <v>55</v>
      </c>
      <c r="E40" s="13">
        <v>41662</v>
      </c>
      <c r="F40" s="13">
        <v>43437</v>
      </c>
      <c r="G40" s="155"/>
      <c r="H40" s="15">
        <f>DATE(YEAR(F40)+3,MONTH(F40),DAY(F40)-1)</f>
        <v>44532</v>
      </c>
      <c r="I40" s="16">
        <f t="shared" ca="1" si="0"/>
        <v>-45</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-45</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23</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1381</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23</v>
      </c>
      <c r="J44" s="17" t="str">
        <f t="shared" ca="1" si="1"/>
        <v>NOT DUE</v>
      </c>
      <c r="K44" s="31" t="s">
        <v>2532</v>
      </c>
      <c r="L44" s="20"/>
    </row>
    <row r="45" spans="1:12" ht="36" customHeight="1">
      <c r="A45" s="17" t="s">
        <v>2624</v>
      </c>
      <c r="B45" s="31" t="s">
        <v>2584</v>
      </c>
      <c r="C45" s="31" t="s">
        <v>2537</v>
      </c>
      <c r="D45" s="41" t="s">
        <v>3</v>
      </c>
      <c r="E45" s="13">
        <v>41662</v>
      </c>
      <c r="F45" s="13">
        <v>44400</v>
      </c>
      <c r="G45" s="155"/>
      <c r="H45" s="15">
        <f>DATE(YEAR(F45),MONTH(F45)+6,DAY(F45)-1)</f>
        <v>44583</v>
      </c>
      <c r="I45" s="16">
        <f t="shared" ca="1" si="0"/>
        <v>6</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23</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1015</v>
      </c>
      <c r="J47" s="17" t="str">
        <f t="shared" ca="1" si="1"/>
        <v>NOT DUE</v>
      </c>
      <c r="K47" s="228" t="s">
        <v>5300</v>
      </c>
      <c r="L47" s="373" t="s">
        <v>5299</v>
      </c>
    </row>
    <row r="48" spans="1:12" ht="36" customHeight="1">
      <c r="A48" s="17" t="s">
        <v>2627</v>
      </c>
      <c r="B48" s="31" t="s">
        <v>2587</v>
      </c>
      <c r="C48" s="31" t="s">
        <v>940</v>
      </c>
      <c r="D48" s="41" t="s">
        <v>2628</v>
      </c>
      <c r="E48" s="13">
        <v>41662</v>
      </c>
      <c r="F48" s="13">
        <v>44278</v>
      </c>
      <c r="G48" s="155"/>
      <c r="H48" s="15">
        <f>DATE(YEAR(F48)+7,MONTH(F48),DAY(F48)-1)</f>
        <v>46834</v>
      </c>
      <c r="I48" s="16">
        <f t="shared" ca="1" si="0"/>
        <v>2257</v>
      </c>
      <c r="J48" s="17" t="str">
        <f t="shared" ca="1" si="1"/>
        <v>NOT DUE</v>
      </c>
      <c r="K48" s="228" t="s">
        <v>5208</v>
      </c>
      <c r="L48" s="125" t="s">
        <v>5209</v>
      </c>
    </row>
    <row r="49" spans="1:11">
      <c r="A49"/>
      <c r="C49" s="224"/>
      <c r="D49"/>
    </row>
    <row r="50" spans="1:11">
      <c r="A50"/>
      <c r="C50" s="224"/>
      <c r="D50"/>
    </row>
    <row r="51" spans="1:11">
      <c r="A51"/>
      <c r="C51" s="224"/>
      <c r="D51"/>
    </row>
    <row r="52" spans="1:11">
      <c r="A52"/>
      <c r="B52" s="255" t="s">
        <v>5143</v>
      </c>
      <c r="C52"/>
      <c r="D52" s="255" t="s">
        <v>5144</v>
      </c>
      <c r="H52" s="255" t="s">
        <v>5145</v>
      </c>
    </row>
    <row r="53" spans="1:11">
      <c r="A53"/>
      <c r="C53"/>
      <c r="D53"/>
    </row>
    <row r="54" spans="1:11">
      <c r="A54"/>
      <c r="C54" s="374" t="s">
        <v>5303</v>
      </c>
      <c r="D54"/>
      <c r="E54" s="381" t="s">
        <v>5304</v>
      </c>
      <c r="F54" s="381"/>
      <c r="G54" s="381"/>
      <c r="I54" s="447" t="s">
        <v>5292</v>
      </c>
      <c r="J54" s="447"/>
      <c r="K54" s="447"/>
    </row>
    <row r="55" spans="1:11">
      <c r="A55"/>
      <c r="C55" s="254" t="s">
        <v>5146</v>
      </c>
      <c r="D55"/>
      <c r="E55" s="382" t="s">
        <v>5147</v>
      </c>
      <c r="F55" s="382"/>
      <c r="G55" s="382"/>
      <c r="I55" s="382" t="s">
        <v>5148</v>
      </c>
      <c r="J55" s="382"/>
      <c r="K55" s="382"/>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4" zoomScale="85" zoomScaleNormal="85"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2631</v>
      </c>
      <c r="D3" s="385" t="s">
        <v>12</v>
      </c>
      <c r="E3" s="385"/>
      <c r="F3" s="5" t="s">
        <v>3073</v>
      </c>
    </row>
    <row r="4" spans="1:12" ht="18" customHeight="1">
      <c r="A4" s="383" t="s">
        <v>77</v>
      </c>
      <c r="B4" s="383"/>
      <c r="C4" s="37" t="s">
        <v>2632</v>
      </c>
      <c r="D4" s="385" t="s">
        <v>15</v>
      </c>
      <c r="E4" s="385"/>
      <c r="F4" s="27"/>
    </row>
    <row r="5" spans="1:12" ht="18" customHeight="1">
      <c r="A5" s="383" t="s">
        <v>78</v>
      </c>
      <c r="B5" s="383"/>
      <c r="C5" s="38" t="s">
        <v>2633</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44577</v>
      </c>
      <c r="G8" s="155"/>
      <c r="H8" s="15">
        <f>DATE(YEAR(F8),MONTH(F8),DAY(F8)+1)</f>
        <v>44578</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44577</v>
      </c>
      <c r="G9" s="155"/>
      <c r="H9" s="15">
        <f>DATE(YEAR(F9),MONTH(F9),DAY(F9)+1)</f>
        <v>44578</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44577</v>
      </c>
      <c r="G10" s="155"/>
      <c r="H10" s="15">
        <f>DATE(YEAR(F10),MONTH(F10),DAY(F10)+1)</f>
        <v>44578</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44577</v>
      </c>
      <c r="G11" s="155"/>
      <c r="H11" s="15">
        <f>DATE(YEAR(F11),MONTH(F11),DAY(F11)+7)</f>
        <v>44584</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44569</v>
      </c>
      <c r="G12" s="155"/>
      <c r="H12" s="15">
        <f>EDATE(F12-1,1)</f>
        <v>44599</v>
      </c>
      <c r="I12" s="16">
        <f t="shared" ref="I12:I18" ca="1" si="0">IF(ISBLANK(H12),"",H12-DATE(YEAR(NOW()),MONTH(NOW()),DAY(NOW())))</f>
        <v>22</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44569</v>
      </c>
      <c r="G13" s="155"/>
      <c r="H13" s="15">
        <f>EDATE(F13-1,1)</f>
        <v>44599</v>
      </c>
      <c r="I13" s="16">
        <f t="shared" ca="1" si="0"/>
        <v>22</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36</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36</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256</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256</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285</v>
      </c>
      <c r="J18" s="17" t="str">
        <f t="shared" ca="1" si="1"/>
        <v>NOT DUE</v>
      </c>
      <c r="K18" s="31"/>
      <c r="L18" s="20"/>
    </row>
    <row r="19" spans="1:12">
      <c r="A19"/>
      <c r="C19" s="224"/>
      <c r="D19"/>
    </row>
    <row r="20" spans="1:12">
      <c r="A20"/>
      <c r="C20" s="224"/>
      <c r="D20"/>
    </row>
    <row r="21" spans="1:12">
      <c r="A21"/>
      <c r="C21" s="224"/>
      <c r="D21"/>
    </row>
    <row r="22" spans="1:12">
      <c r="A22"/>
      <c r="B22" s="255" t="s">
        <v>5143</v>
      </c>
      <c r="C22"/>
      <c r="D22" s="255" t="s">
        <v>5144</v>
      </c>
      <c r="H22" s="255" t="s">
        <v>5145</v>
      </c>
    </row>
    <row r="23" spans="1:12">
      <c r="A23"/>
      <c r="C23"/>
      <c r="D23"/>
    </row>
    <row r="24" spans="1:12">
      <c r="A24"/>
      <c r="C24" s="374" t="s">
        <v>5303</v>
      </c>
      <c r="D24"/>
      <c r="E24" s="381" t="s">
        <v>5304</v>
      </c>
      <c r="F24" s="381"/>
      <c r="G24" s="381"/>
      <c r="I24" s="447" t="s">
        <v>5292</v>
      </c>
      <c r="J24" s="447"/>
      <c r="K24" s="447"/>
    </row>
    <row r="25" spans="1:12">
      <c r="A25"/>
      <c r="C25" s="254" t="s">
        <v>5146</v>
      </c>
      <c r="D25"/>
      <c r="E25" s="382" t="s">
        <v>5147</v>
      </c>
      <c r="F25" s="382"/>
      <c r="G25" s="382"/>
      <c r="I25" s="382" t="s">
        <v>5148</v>
      </c>
      <c r="J25" s="382"/>
      <c r="K25" s="38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1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1" t="s">
        <v>5</v>
      </c>
      <c r="B1" s="451"/>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2673</v>
      </c>
      <c r="D3" s="385" t="s">
        <v>12</v>
      </c>
      <c r="E3" s="385"/>
      <c r="F3" s="5" t="s">
        <v>3074</v>
      </c>
    </row>
    <row r="4" spans="1:12" ht="18" customHeight="1">
      <c r="A4" s="383" t="s">
        <v>77</v>
      </c>
      <c r="B4" s="383"/>
      <c r="C4" s="37" t="s">
        <v>2674</v>
      </c>
      <c r="D4" s="385" t="s">
        <v>15</v>
      </c>
      <c r="E4" s="385"/>
      <c r="F4" s="6">
        <f>'Running Hours'!B11</f>
        <v>10644.4</v>
      </c>
    </row>
    <row r="5" spans="1:12" ht="18" customHeight="1">
      <c r="A5" s="383" t="s">
        <v>78</v>
      </c>
      <c r="B5" s="383"/>
      <c r="C5" s="38" t="s">
        <v>2675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44577</v>
      </c>
      <c r="G8" s="155"/>
      <c r="H8" s="15">
        <f>DATE(YEAR(F8),MONTH(F8),DAY(F8)+7)</f>
        <v>44584</v>
      </c>
      <c r="I8" s="16">
        <f t="shared" ref="I8:I14" ca="1" si="0">IF(ISBLANK(H8),"",H8-DATE(YEAR(NOW()),MONTH(NOW()),DAY(NOW())))</f>
        <v>7</v>
      </c>
      <c r="J8" s="17" t="str">
        <f t="shared" ref="J8:J14" ca="1" si="1">IF(I8="","",IF(I8&lt;0,"OVERDUE","NOT DUE"))</f>
        <v>NOT DUE</v>
      </c>
      <c r="K8" s="31"/>
      <c r="L8" s="20"/>
    </row>
    <row r="9" spans="1:12" ht="15" customHeight="1">
      <c r="A9" s="17" t="s">
        <v>3266</v>
      </c>
      <c r="B9" s="31" t="s">
        <v>2678</v>
      </c>
      <c r="C9" s="31" t="s">
        <v>2679</v>
      </c>
      <c r="D9" s="41" t="s">
        <v>26</v>
      </c>
      <c r="E9" s="13">
        <v>41662</v>
      </c>
      <c r="F9" s="13">
        <v>44577</v>
      </c>
      <c r="G9" s="155"/>
      <c r="H9" s="15">
        <f>DATE(YEAR(F9),MONTH(F9),DAY(F9)+7)</f>
        <v>44584</v>
      </c>
      <c r="I9" s="16">
        <f t="shared" ca="1" si="0"/>
        <v>7</v>
      </c>
      <c r="J9" s="17" t="str">
        <f t="shared" ca="1" si="1"/>
        <v>NOT DUE</v>
      </c>
      <c r="K9" s="31"/>
      <c r="L9" s="20"/>
    </row>
    <row r="10" spans="1:12" ht="15" customHeight="1">
      <c r="A10" s="17" t="s">
        <v>3267</v>
      </c>
      <c r="B10" s="31" t="s">
        <v>2680</v>
      </c>
      <c r="C10" s="31" t="s">
        <v>2681</v>
      </c>
      <c r="D10" s="41" t="s">
        <v>26</v>
      </c>
      <c r="E10" s="13">
        <v>41662</v>
      </c>
      <c r="F10" s="13">
        <v>44577</v>
      </c>
      <c r="G10" s="155"/>
      <c r="H10" s="15">
        <f>DATE(YEAR(F10),MONTH(F10),DAY(F10)+7)</f>
        <v>44584</v>
      </c>
      <c r="I10" s="16">
        <f t="shared" ca="1" si="0"/>
        <v>7</v>
      </c>
      <c r="J10" s="17" t="str">
        <f t="shared" ca="1" si="1"/>
        <v>NOT DUE</v>
      </c>
      <c r="K10" s="31"/>
      <c r="L10" s="20"/>
    </row>
    <row r="11" spans="1:12" ht="38.25">
      <c r="A11" s="17" t="s">
        <v>3268</v>
      </c>
      <c r="B11" s="31" t="s">
        <v>2682</v>
      </c>
      <c r="C11" s="31" t="s">
        <v>2681</v>
      </c>
      <c r="D11" s="41" t="s">
        <v>4</v>
      </c>
      <c r="E11" s="13">
        <v>41662</v>
      </c>
      <c r="F11" s="13">
        <v>44560</v>
      </c>
      <c r="G11" s="155"/>
      <c r="H11" s="15">
        <f>EDATE(F11-1,1)</f>
        <v>44590</v>
      </c>
      <c r="I11" s="16">
        <f t="shared" ca="1" si="0"/>
        <v>13</v>
      </c>
      <c r="J11" s="17" t="str">
        <f t="shared" ca="1" si="1"/>
        <v>NOT DUE</v>
      </c>
      <c r="K11" s="31"/>
      <c r="L11" s="20"/>
    </row>
    <row r="12" spans="1:12" ht="15" customHeight="1">
      <c r="A12" s="17" t="s">
        <v>3269</v>
      </c>
      <c r="B12" s="31" t="s">
        <v>2683</v>
      </c>
      <c r="C12" s="31" t="s">
        <v>2681</v>
      </c>
      <c r="D12" s="41" t="s">
        <v>26</v>
      </c>
      <c r="E12" s="13">
        <v>41662</v>
      </c>
      <c r="F12" s="13">
        <v>44577</v>
      </c>
      <c r="G12" s="155"/>
      <c r="H12" s="15">
        <f>DATE(YEAR(F12),MONTH(F12),DAY(F12)+7)</f>
        <v>44584</v>
      </c>
      <c r="I12" s="16">
        <f t="shared" ca="1" si="0"/>
        <v>7</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164</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356</v>
      </c>
      <c r="J14" s="17" t="str">
        <f t="shared" ca="1" si="1"/>
        <v>NOT DUE</v>
      </c>
      <c r="K14" s="31"/>
      <c r="L14" s="20"/>
    </row>
    <row r="15" spans="1:12" ht="25.5">
      <c r="A15" s="17" t="s">
        <v>3272</v>
      </c>
      <c r="B15" s="31" t="s">
        <v>2687</v>
      </c>
      <c r="C15" s="31" t="s">
        <v>2694</v>
      </c>
      <c r="D15" s="41" t="s">
        <v>4</v>
      </c>
      <c r="E15" s="13">
        <v>41662</v>
      </c>
      <c r="F15" s="13">
        <v>44560</v>
      </c>
      <c r="G15" s="155"/>
      <c r="H15" s="15">
        <f>EDATE(F15-1,1)</f>
        <v>44590</v>
      </c>
      <c r="I15" s="16">
        <f t="shared" ref="I15:I20" ca="1" si="2">IF(ISBLANK(H15),"",H15-DATE(YEAR(NOW()),MONTH(NOW()),DAY(NOW())))</f>
        <v>13</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98</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347</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347</v>
      </c>
      <c r="J18" s="17" t="str">
        <f t="shared" ca="1" si="3"/>
        <v>NOT DUE</v>
      </c>
      <c r="K18" s="31"/>
      <c r="L18" s="20"/>
    </row>
    <row r="19" spans="1:12">
      <c r="A19" s="17" t="s">
        <v>3276</v>
      </c>
      <c r="B19" s="31" t="s">
        <v>2692</v>
      </c>
      <c r="C19" s="31" t="s">
        <v>610</v>
      </c>
      <c r="D19" s="41" t="s">
        <v>1</v>
      </c>
      <c r="E19" s="13">
        <v>41662</v>
      </c>
      <c r="F19" s="13">
        <v>44577</v>
      </c>
      <c r="G19" s="155"/>
      <c r="H19" s="15">
        <f>DATE(YEAR(F19),MONTH(F19),DAY(F19)+1)</f>
        <v>44578</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347</v>
      </c>
      <c r="J20" s="17" t="str">
        <f t="shared" ca="1" si="3"/>
        <v>NOT DUE</v>
      </c>
      <c r="K20" s="31"/>
      <c r="L20" s="20"/>
    </row>
    <row r="21" spans="1:12">
      <c r="A21"/>
      <c r="C21" s="224"/>
      <c r="D21"/>
    </row>
    <row r="22" spans="1:12">
      <c r="A22"/>
      <c r="C22" s="224"/>
      <c r="D22"/>
    </row>
    <row r="23" spans="1:12">
      <c r="A23"/>
      <c r="C23" s="224"/>
      <c r="D23"/>
    </row>
    <row r="24" spans="1:12">
      <c r="A24"/>
      <c r="B24" s="255" t="s">
        <v>5143</v>
      </c>
      <c r="C24"/>
      <c r="D24" s="255" t="s">
        <v>5144</v>
      </c>
      <c r="H24" s="255" t="s">
        <v>5145</v>
      </c>
    </row>
    <row r="25" spans="1:12">
      <c r="A25"/>
      <c r="C25"/>
      <c r="D25"/>
    </row>
    <row r="26" spans="1:12">
      <c r="A26"/>
      <c r="C26" s="256" t="s">
        <v>5263</v>
      </c>
      <c r="D26"/>
      <c r="E26" s="381" t="s">
        <v>5304</v>
      </c>
      <c r="F26" s="381"/>
      <c r="G26" s="381"/>
      <c r="I26" s="447" t="s">
        <v>5292</v>
      </c>
      <c r="J26" s="447"/>
      <c r="K26" s="447"/>
    </row>
    <row r="27" spans="1:12">
      <c r="A27"/>
      <c r="C27" s="254" t="s">
        <v>5146</v>
      </c>
      <c r="D27"/>
      <c r="E27" s="382" t="s">
        <v>5147</v>
      </c>
      <c r="F27" s="382"/>
      <c r="G27" s="382"/>
      <c r="I27" s="382" t="s">
        <v>5148</v>
      </c>
      <c r="J27" s="382"/>
      <c r="K27" s="382"/>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7"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2696</v>
      </c>
      <c r="D3" s="385" t="s">
        <v>12</v>
      </c>
      <c r="E3" s="385"/>
      <c r="F3" s="5" t="s">
        <v>3015</v>
      </c>
    </row>
    <row r="4" spans="1:12" ht="18" customHeight="1">
      <c r="A4" s="383" t="s">
        <v>77</v>
      </c>
      <c r="B4" s="383"/>
      <c r="C4" s="37" t="s">
        <v>2697</v>
      </c>
      <c r="D4" s="385" t="s">
        <v>15</v>
      </c>
      <c r="E4" s="385"/>
      <c r="F4" s="27"/>
    </row>
    <row r="5" spans="1:12" ht="18" customHeight="1">
      <c r="A5" s="383" t="s">
        <v>78</v>
      </c>
      <c r="B5" s="383"/>
      <c r="C5" s="38" t="s">
        <v>2698</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44553</v>
      </c>
      <c r="G8" s="155"/>
      <c r="H8" s="15">
        <f>DATE(YEAR(F8),MONTH(F8)+3,DAY(F8)-1)</f>
        <v>44642</v>
      </c>
      <c r="I8" s="16">
        <f ca="1">IF(ISBLANK(H8),"",H8-DATE(YEAR(NOW()),MONTH(NOW()),DAY(NOW())))</f>
        <v>65</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157</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157</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721</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721</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256" t="s">
        <v>5264</v>
      </c>
      <c r="D18"/>
      <c r="E18" s="381" t="s">
        <v>5304</v>
      </c>
      <c r="F18" s="381"/>
      <c r="G18" s="381"/>
      <c r="I18" s="381" t="s">
        <v>5292</v>
      </c>
      <c r="J18" s="381"/>
      <c r="K18" s="381"/>
    </row>
    <row r="19" spans="1:11">
      <c r="A19"/>
      <c r="C19" s="254" t="s">
        <v>5146</v>
      </c>
      <c r="D19"/>
      <c r="E19" s="382" t="s">
        <v>5147</v>
      </c>
      <c r="F19" s="382"/>
      <c r="G19" s="382"/>
      <c r="I19" s="382" t="s">
        <v>5148</v>
      </c>
      <c r="J19" s="382"/>
      <c r="K19" s="38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B10" workbookViewId="0">
      <selection activeCell="L17" sqref="L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2710</v>
      </c>
      <c r="D3" s="385" t="s">
        <v>12</v>
      </c>
      <c r="E3" s="385"/>
      <c r="F3" s="5" t="s">
        <v>3016</v>
      </c>
    </row>
    <row r="4" spans="1:12" ht="18" customHeight="1">
      <c r="A4" s="383" t="s">
        <v>77</v>
      </c>
      <c r="B4" s="383"/>
      <c r="C4" s="37" t="s">
        <v>2711</v>
      </c>
      <c r="D4" s="385" t="s">
        <v>15</v>
      </c>
      <c r="E4" s="385"/>
      <c r="F4" s="6">
        <f>'Running Hours'!B12</f>
        <v>39023.800000000003</v>
      </c>
    </row>
    <row r="5" spans="1:12" ht="18" customHeight="1">
      <c r="A5" s="383" t="s">
        <v>78</v>
      </c>
      <c r="B5" s="383"/>
      <c r="C5" s="38" t="s">
        <v>2633</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44623.258333333331</v>
      </c>
      <c r="I8" s="23">
        <f t="shared" ref="I8:I20" si="0">D8-($F$4-G8)</f>
        <v>1110.1999999999971</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44640.966666666667</v>
      </c>
      <c r="I9" s="23">
        <f t="shared" si="0"/>
        <v>1535.1999999999971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44609.258333333331</v>
      </c>
      <c r="I10" s="23">
        <f t="shared" si="0"/>
        <v>774.19999999999709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44609.258333333331</v>
      </c>
      <c r="I11" s="23">
        <f t="shared" si="0"/>
        <v>774.19999999999709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44789.925000000003</v>
      </c>
      <c r="I12" s="23">
        <f t="shared" si="0"/>
        <v>5110.1999999999971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44789.925000000003</v>
      </c>
      <c r="I13" s="23">
        <f t="shared" si="0"/>
        <v>5110.1999999999971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44789.925000000003</v>
      </c>
      <c r="I14" s="23">
        <f t="shared" si="0"/>
        <v>5110.1999999999971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44623.258333333331</v>
      </c>
      <c r="I15" s="23">
        <f t="shared" si="0"/>
        <v>1110.1999999999971</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44789.925000000003</v>
      </c>
      <c r="I16" s="23">
        <f t="shared" si="0"/>
        <v>5110.1999999999971</v>
      </c>
      <c r="J16" s="17" t="str">
        <f t="shared" si="2"/>
        <v>NOT DUE</v>
      </c>
      <c r="K16" s="31"/>
      <c r="L16" s="20"/>
    </row>
    <row r="17" spans="1:12" ht="36" customHeight="1">
      <c r="A17" s="17" t="s">
        <v>2750</v>
      </c>
      <c r="B17" s="31" t="s">
        <v>2729</v>
      </c>
      <c r="C17" s="31" t="s">
        <v>2730</v>
      </c>
      <c r="D17" s="43">
        <v>2000</v>
      </c>
      <c r="E17" s="13">
        <v>41662</v>
      </c>
      <c r="F17" s="13">
        <v>44400</v>
      </c>
      <c r="G17" s="27">
        <v>36829.5</v>
      </c>
      <c r="H17" s="22">
        <f>IF(I17&lt;=2000,$F$5+(I17/24),"error")</f>
        <v>44568.904166666667</v>
      </c>
      <c r="I17" s="23">
        <f t="shared" si="0"/>
        <v>-194.30000000000291</v>
      </c>
      <c r="J17" s="17" t="str">
        <f t="shared" si="2"/>
        <v>OVERDUE</v>
      </c>
      <c r="K17" s="31"/>
      <c r="L17" s="20" t="s">
        <v>5318</v>
      </c>
    </row>
    <row r="18" spans="1:12" ht="36" customHeight="1">
      <c r="A18" s="17" t="s">
        <v>2751</v>
      </c>
      <c r="B18" s="31" t="s">
        <v>2731</v>
      </c>
      <c r="C18" s="31" t="s">
        <v>2732</v>
      </c>
      <c r="D18" s="43">
        <v>8000</v>
      </c>
      <c r="E18" s="13">
        <v>41662</v>
      </c>
      <c r="F18" s="13">
        <v>43509</v>
      </c>
      <c r="G18" s="27">
        <v>31476</v>
      </c>
      <c r="H18" s="22">
        <f t="shared" ref="H18:H20" si="3">IF(I18&lt;=8000,$F$5+(I18/24),"error")</f>
        <v>44595.841666666667</v>
      </c>
      <c r="I18" s="23">
        <f t="shared" si="0"/>
        <v>452.19999999999709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44595.841666666667</v>
      </c>
      <c r="I19" s="23">
        <f t="shared" si="0"/>
        <v>452.19999999999709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44595.841666666667</v>
      </c>
      <c r="I20" s="23">
        <f t="shared" si="0"/>
        <v>452.19999999999709</v>
      </c>
      <c r="J20" s="17" t="str">
        <f t="shared" si="2"/>
        <v>NOT DUE</v>
      </c>
      <c r="K20" s="31"/>
      <c r="L20" s="20"/>
    </row>
    <row r="21" spans="1:12">
      <c r="A21"/>
      <c r="C21" s="224"/>
      <c r="D21"/>
    </row>
    <row r="22" spans="1:12">
      <c r="A22"/>
      <c r="C22" s="224"/>
      <c r="D22"/>
    </row>
    <row r="23" spans="1:12">
      <c r="A23"/>
      <c r="C23" s="224"/>
      <c r="D23"/>
    </row>
    <row r="24" spans="1:12">
      <c r="A24"/>
      <c r="B24" s="255" t="s">
        <v>5143</v>
      </c>
      <c r="C24"/>
      <c r="D24" s="255" t="s">
        <v>5144</v>
      </c>
      <c r="H24" s="255" t="s">
        <v>5145</v>
      </c>
    </row>
    <row r="25" spans="1:12">
      <c r="A25"/>
      <c r="C25"/>
      <c r="D25"/>
    </row>
    <row r="26" spans="1:12">
      <c r="A26"/>
      <c r="C26" s="374" t="s">
        <v>5303</v>
      </c>
      <c r="D26"/>
      <c r="E26" s="381" t="s">
        <v>5304</v>
      </c>
      <c r="F26" s="381"/>
      <c r="G26" s="381"/>
      <c r="I26" s="381" t="s">
        <v>5292</v>
      </c>
      <c r="J26" s="381"/>
      <c r="K26" s="381"/>
    </row>
    <row r="27" spans="1:12">
      <c r="A27"/>
      <c r="C27" s="254" t="s">
        <v>5146</v>
      </c>
      <c r="D27"/>
      <c r="E27" s="382" t="s">
        <v>5147</v>
      </c>
      <c r="F27" s="382"/>
      <c r="G27" s="382"/>
      <c r="I27" s="382" t="s">
        <v>5148</v>
      </c>
      <c r="J27" s="382"/>
      <c r="K27" s="382"/>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2756</v>
      </c>
      <c r="D3" s="385" t="s">
        <v>12</v>
      </c>
      <c r="E3" s="385"/>
      <c r="F3" s="5" t="s">
        <v>3017</v>
      </c>
    </row>
    <row r="4" spans="1:12" ht="18" customHeight="1">
      <c r="A4" s="383" t="s">
        <v>77</v>
      </c>
      <c r="B4" s="383"/>
      <c r="C4" s="37"/>
      <c r="D4" s="385" t="s">
        <v>15</v>
      </c>
      <c r="E4" s="385"/>
      <c r="F4" s="27"/>
    </row>
    <row r="5" spans="1:12" ht="18" customHeight="1">
      <c r="A5" s="383" t="s">
        <v>78</v>
      </c>
      <c r="B5" s="383"/>
      <c r="C5" s="38" t="s">
        <v>2757</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44553</v>
      </c>
      <c r="G8" s="155"/>
      <c r="H8" s="15">
        <f>EDATE(F8-1,1)</f>
        <v>44583</v>
      </c>
      <c r="I8" s="16">
        <f ca="1">IF(ISBLANK(H8),"",H8-DATE(YEAR(NOW()),MONTH(NOW()),DAY(NOW())))</f>
        <v>6</v>
      </c>
      <c r="J8" s="17" t="str">
        <f ca="1">IF(I8="","",IF(I8&lt;0,"OVERDUE","NOT DUE"))</f>
        <v>NOT DUE</v>
      </c>
      <c r="K8" s="31"/>
      <c r="L8" s="20"/>
    </row>
    <row r="9" spans="1:12">
      <c r="A9" s="17" t="s">
        <v>3262</v>
      </c>
      <c r="B9" s="31" t="s">
        <v>2760</v>
      </c>
      <c r="C9" s="31" t="s">
        <v>2761</v>
      </c>
      <c r="D9" s="41" t="s">
        <v>1</v>
      </c>
      <c r="E9" s="13">
        <v>41565</v>
      </c>
      <c r="F9" s="13">
        <v>44577</v>
      </c>
      <c r="G9" s="155"/>
      <c r="H9" s="15">
        <f>DATE(YEAR(F9),MONTH(F9),DAY(F9)+1)</f>
        <v>44578</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44553</v>
      </c>
      <c r="G10" s="155"/>
      <c r="H10" s="15">
        <f>EDATE(F10-1,1)</f>
        <v>44583</v>
      </c>
      <c r="I10" s="16">
        <f ca="1">IF(ISBLANK(H10),"",H10-DATE(YEAR(NOW()),MONTH(NOW()),DAY(NOW())))</f>
        <v>6</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721</v>
      </c>
      <c r="J11" s="17" t="str">
        <f ca="1">IF(I11="","",IF(I11&lt;0,"OVERDUE","NOT DUE"))</f>
        <v>NOT DUE</v>
      </c>
      <c r="K11" s="31"/>
      <c r="L11" s="20"/>
    </row>
    <row r="13" spans="1:12" ht="25.5" customHeight="1">
      <c r="B13" s="246" t="s">
        <v>5260</v>
      </c>
      <c r="C13" s="246"/>
      <c r="D13" s="245"/>
    </row>
    <row r="14" spans="1:12">
      <c r="A14"/>
      <c r="C14" s="224"/>
      <c r="D14"/>
    </row>
    <row r="15" spans="1:12">
      <c r="A15"/>
      <c r="C15" s="224"/>
      <c r="D15"/>
    </row>
    <row r="16" spans="1:12">
      <c r="A16"/>
      <c r="C16" s="224"/>
      <c r="D16"/>
    </row>
    <row r="17" spans="1:11">
      <c r="A17"/>
      <c r="B17" s="255" t="s">
        <v>5143</v>
      </c>
      <c r="C17"/>
      <c r="D17" s="255" t="s">
        <v>5144</v>
      </c>
      <c r="H17" s="255" t="s">
        <v>5145</v>
      </c>
    </row>
    <row r="18" spans="1:11">
      <c r="A18"/>
      <c r="C18"/>
      <c r="D18"/>
    </row>
    <row r="19" spans="1:11">
      <c r="A19"/>
      <c r="C19" s="256" t="s">
        <v>5263</v>
      </c>
      <c r="D19"/>
      <c r="E19" s="381" t="s">
        <v>5304</v>
      </c>
      <c r="F19" s="381"/>
      <c r="G19" s="381"/>
      <c r="I19" s="381" t="s">
        <v>5292</v>
      </c>
      <c r="J19" s="381"/>
      <c r="K19" s="381"/>
    </row>
    <row r="20" spans="1:11">
      <c r="A20"/>
      <c r="C20" s="254" t="s">
        <v>5146</v>
      </c>
      <c r="D20"/>
      <c r="E20" s="382" t="s">
        <v>5147</v>
      </c>
      <c r="F20" s="382"/>
      <c r="G20" s="382"/>
      <c r="I20" s="382" t="s">
        <v>5148</v>
      </c>
      <c r="J20" s="382"/>
      <c r="K20" s="38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H17" sqref="H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2770</v>
      </c>
      <c r="D3" s="385" t="s">
        <v>12</v>
      </c>
      <c r="E3" s="385"/>
      <c r="F3" s="5" t="s">
        <v>3075</v>
      </c>
    </row>
    <row r="4" spans="1:12" ht="18" customHeight="1">
      <c r="A4" s="383" t="s">
        <v>77</v>
      </c>
      <c r="B4" s="383"/>
      <c r="C4" s="37" t="s">
        <v>2771</v>
      </c>
      <c r="D4" s="385" t="s">
        <v>15</v>
      </c>
      <c r="E4" s="385"/>
      <c r="F4" s="27"/>
    </row>
    <row r="5" spans="1:12" ht="18" customHeight="1">
      <c r="A5" s="383" t="s">
        <v>78</v>
      </c>
      <c r="B5" s="383"/>
      <c r="C5" s="38" t="s">
        <v>2772</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44575</v>
      </c>
      <c r="G8" s="155"/>
      <c r="H8" s="15">
        <f>DATE(YEAR(F8),MONTH(F8),DAY(F8)+3)</f>
        <v>44578</v>
      </c>
      <c r="I8" s="16">
        <f ca="1">IF(ISBLANK(H8),"",H8-DATE(YEAR(NOW()),MONTH(NOW()),DAY(NOW())))</f>
        <v>1</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20</v>
      </c>
      <c r="J9" s="17" t="str">
        <f ca="1">IF(I9="","",IF(I9&lt;0,"OVERDUE","NOT DUE"))</f>
        <v>NOT DUE</v>
      </c>
      <c r="K9" s="31"/>
      <c r="L9" s="20"/>
    </row>
    <row r="10" spans="1:12">
      <c r="A10" s="17" t="s">
        <v>3260</v>
      </c>
      <c r="B10" s="31" t="s">
        <v>2769</v>
      </c>
      <c r="C10" s="31" t="s">
        <v>552</v>
      </c>
      <c r="D10" s="41" t="s">
        <v>4</v>
      </c>
      <c r="E10" s="13">
        <v>41662</v>
      </c>
      <c r="F10" s="13">
        <v>44559</v>
      </c>
      <c r="G10" s="155"/>
      <c r="H10" s="15">
        <f>EDATE(F10-1,1)</f>
        <v>44589</v>
      </c>
      <c r="I10" s="16">
        <f ca="1">IF(ISBLANK(H10),"",H10-DATE(YEAR(NOW()),MONTH(NOW()),DAY(NOW())))</f>
        <v>12</v>
      </c>
      <c r="J10" s="17" t="str">
        <f ca="1">IF(I10="","",IF(I10&lt;0,"OVERDUE","NOT DUE"))</f>
        <v>NOT DUE</v>
      </c>
      <c r="K10" s="31"/>
      <c r="L10" s="20"/>
    </row>
    <row r="11" spans="1:12">
      <c r="A11"/>
      <c r="C11" s="224"/>
      <c r="D11"/>
    </row>
    <row r="12" spans="1:12">
      <c r="A12"/>
      <c r="C12" s="224"/>
      <c r="D12"/>
    </row>
    <row r="13" spans="1:12">
      <c r="A13"/>
      <c r="C13" s="224"/>
      <c r="D13"/>
    </row>
    <row r="14" spans="1:12">
      <c r="A14"/>
      <c r="B14" s="255" t="s">
        <v>5143</v>
      </c>
      <c r="C14"/>
      <c r="D14" s="255" t="s">
        <v>5144</v>
      </c>
      <c r="H14" s="255" t="s">
        <v>5145</v>
      </c>
    </row>
    <row r="15" spans="1:12">
      <c r="A15"/>
      <c r="C15"/>
      <c r="D15"/>
    </row>
    <row r="16" spans="1:12">
      <c r="A16"/>
      <c r="C16" s="374" t="s">
        <v>5303</v>
      </c>
      <c r="D16"/>
      <c r="E16" s="381" t="s">
        <v>5304</v>
      </c>
      <c r="F16" s="381"/>
      <c r="G16" s="381"/>
      <c r="I16" s="381" t="s">
        <v>5293</v>
      </c>
      <c r="J16" s="381"/>
      <c r="K16" s="381"/>
    </row>
    <row r="17" spans="1:11">
      <c r="A17"/>
      <c r="C17" s="254" t="s">
        <v>5146</v>
      </c>
      <c r="D17"/>
      <c r="E17" s="382" t="s">
        <v>5147</v>
      </c>
      <c r="F17" s="382"/>
      <c r="G17" s="382"/>
      <c r="I17" s="382" t="s">
        <v>5148</v>
      </c>
      <c r="J17" s="382"/>
      <c r="K17" s="38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1" workbookViewId="0">
      <selection activeCell="L14" sqref="L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2773</v>
      </c>
      <c r="D3" s="385" t="s">
        <v>12</v>
      </c>
      <c r="E3" s="385"/>
      <c r="F3" s="5" t="s">
        <v>3076</v>
      </c>
    </row>
    <row r="4" spans="1:12" ht="18" customHeight="1">
      <c r="A4" s="383" t="s">
        <v>77</v>
      </c>
      <c r="B4" s="383"/>
      <c r="C4" s="37" t="s">
        <v>2784</v>
      </c>
      <c r="D4" s="385" t="s">
        <v>15</v>
      </c>
      <c r="E4" s="385"/>
      <c r="F4" s="27"/>
    </row>
    <row r="5" spans="1:12" ht="18" customHeight="1">
      <c r="A5" s="383" t="s">
        <v>78</v>
      </c>
      <c r="B5" s="383"/>
      <c r="C5" s="38" t="s">
        <v>2785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6</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1</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1</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1</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1</v>
      </c>
      <c r="J12" s="17" t="str">
        <f t="shared" ca="1" si="1"/>
        <v>NOT DUE</v>
      </c>
      <c r="K12" s="31"/>
      <c r="L12" s="20"/>
    </row>
    <row r="13" spans="1:12" ht="36" customHeight="1">
      <c r="A13" s="17" t="s">
        <v>3257</v>
      </c>
      <c r="B13" s="31" t="s">
        <v>2779</v>
      </c>
      <c r="C13" s="31" t="s">
        <v>2780</v>
      </c>
      <c r="D13" s="41" t="s">
        <v>1</v>
      </c>
      <c r="E13" s="13">
        <v>41662</v>
      </c>
      <c r="F13" s="13">
        <f>'CMP01 Main Air Compressor No.1'!F33</f>
        <v>44577</v>
      </c>
      <c r="G13" s="155"/>
      <c r="H13" s="15">
        <f>DATE(YEAR(F13),MONTH(F13),DAY(F13)+1)</f>
        <v>44578</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44379</v>
      </c>
      <c r="G14" s="155"/>
      <c r="H14" s="15">
        <f>DATE(YEAR(F14),MONTH(F14)+6,DAY(F14)-1)</f>
        <v>44562</v>
      </c>
      <c r="I14" s="16">
        <f t="shared" ca="1" si="0"/>
        <v>-15</v>
      </c>
      <c r="J14" s="17" t="str">
        <f t="shared" ca="1" si="1"/>
        <v>OVERDUE</v>
      </c>
      <c r="K14" s="31"/>
      <c r="L14" s="20" t="s">
        <v>5318</v>
      </c>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1" t="s">
        <v>5304</v>
      </c>
      <c r="F20" s="381"/>
      <c r="G20" s="381"/>
      <c r="I20" s="381" t="s">
        <v>5293</v>
      </c>
      <c r="J20" s="381"/>
      <c r="K20" s="381"/>
    </row>
    <row r="21" spans="1:11">
      <c r="A21"/>
      <c r="C21" s="254" t="s">
        <v>5146</v>
      </c>
      <c r="D21"/>
      <c r="E21" s="382" t="s">
        <v>5147</v>
      </c>
      <c r="F21" s="382"/>
      <c r="G21" s="382"/>
      <c r="I21" s="382" t="s">
        <v>5148</v>
      </c>
      <c r="J21" s="382"/>
      <c r="K21" s="382"/>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2" t="s">
        <v>2974</v>
      </c>
      <c r="B5" s="414" t="s">
        <v>2975</v>
      </c>
      <c r="C5" s="414"/>
      <c r="D5" s="414"/>
      <c r="E5" s="414"/>
      <c r="F5" s="414"/>
      <c r="G5" s="415"/>
      <c r="I5" s="402" t="s">
        <v>2974</v>
      </c>
      <c r="J5" s="404" t="s">
        <v>2976</v>
      </c>
      <c r="K5" s="405"/>
      <c r="L5" s="405"/>
      <c r="M5" s="405"/>
      <c r="N5" s="405"/>
      <c r="O5" s="406"/>
      <c r="Q5" s="402" t="s">
        <v>2974</v>
      </c>
      <c r="R5" s="414" t="s">
        <v>2977</v>
      </c>
      <c r="S5" s="414"/>
      <c r="T5" s="414"/>
      <c r="U5" s="414"/>
      <c r="V5" s="414"/>
      <c r="W5" s="415"/>
      <c r="Y5" s="402" t="s">
        <v>2974</v>
      </c>
      <c r="Z5" s="404" t="s">
        <v>2978</v>
      </c>
      <c r="AA5" s="405"/>
      <c r="AB5" s="405"/>
      <c r="AC5" s="405"/>
      <c r="AD5" s="405"/>
      <c r="AE5" s="406"/>
      <c r="AG5" s="402" t="s">
        <v>2974</v>
      </c>
      <c r="AH5" s="404" t="s">
        <v>2987</v>
      </c>
      <c r="AI5" s="405"/>
      <c r="AJ5" s="405"/>
      <c r="AK5" s="405"/>
      <c r="AL5" s="405"/>
      <c r="AM5" s="406"/>
      <c r="AO5" s="402" t="s">
        <v>2974</v>
      </c>
      <c r="AP5" s="404" t="s">
        <v>5188</v>
      </c>
      <c r="AQ5" s="405"/>
      <c r="AR5" s="405"/>
      <c r="AS5" s="405"/>
      <c r="AT5" s="405"/>
      <c r="AU5" s="406"/>
      <c r="AW5" s="402" t="s">
        <v>2974</v>
      </c>
      <c r="AX5" s="404" t="s">
        <v>5297</v>
      </c>
      <c r="AY5" s="405"/>
      <c r="AZ5" s="405"/>
      <c r="BA5" s="405"/>
      <c r="BB5" s="405"/>
      <c r="BC5" s="406"/>
    </row>
    <row r="6" spans="1:55" ht="64.5">
      <c r="A6" s="403"/>
      <c r="B6" s="71" t="s">
        <v>2979</v>
      </c>
      <c r="C6" s="72" t="s">
        <v>2980</v>
      </c>
      <c r="D6" s="73" t="s">
        <v>2981</v>
      </c>
      <c r="E6" s="74" t="s">
        <v>2982</v>
      </c>
      <c r="F6" s="75" t="s">
        <v>2983</v>
      </c>
      <c r="G6" s="76" t="s">
        <v>2984</v>
      </c>
      <c r="I6" s="403"/>
      <c r="J6" s="71" t="s">
        <v>2979</v>
      </c>
      <c r="K6" s="72" t="s">
        <v>2980</v>
      </c>
      <c r="L6" s="73" t="s">
        <v>2981</v>
      </c>
      <c r="M6" s="74" t="s">
        <v>2982</v>
      </c>
      <c r="N6" s="75" t="s">
        <v>2983</v>
      </c>
      <c r="O6" s="76" t="s">
        <v>2984</v>
      </c>
      <c r="Q6" s="403"/>
      <c r="R6" s="71" t="s">
        <v>2979</v>
      </c>
      <c r="S6" s="77" t="s">
        <v>2980</v>
      </c>
      <c r="T6" s="73" t="s">
        <v>2981</v>
      </c>
      <c r="U6" s="74" t="s">
        <v>2982</v>
      </c>
      <c r="V6" s="75" t="s">
        <v>2983</v>
      </c>
      <c r="W6" s="76" t="s">
        <v>2984</v>
      </c>
      <c r="Y6" s="403"/>
      <c r="Z6" s="71" t="s">
        <v>2979</v>
      </c>
      <c r="AA6" s="78" t="s">
        <v>2980</v>
      </c>
      <c r="AB6" s="79" t="s">
        <v>2981</v>
      </c>
      <c r="AC6" s="74" t="s">
        <v>2982</v>
      </c>
      <c r="AD6" s="80" t="s">
        <v>2983</v>
      </c>
      <c r="AE6" s="81" t="s">
        <v>2984</v>
      </c>
      <c r="AG6" s="403"/>
      <c r="AH6" s="71" t="s">
        <v>2979</v>
      </c>
      <c r="AI6" s="78" t="s">
        <v>2980</v>
      </c>
      <c r="AJ6" s="79" t="s">
        <v>2981</v>
      </c>
      <c r="AK6" s="74" t="s">
        <v>2982</v>
      </c>
      <c r="AL6" s="80" t="s">
        <v>2983</v>
      </c>
      <c r="AM6" s="81" t="s">
        <v>2984</v>
      </c>
      <c r="AO6" s="403"/>
      <c r="AP6" s="71" t="s">
        <v>2979</v>
      </c>
      <c r="AQ6" s="78" t="s">
        <v>2980</v>
      </c>
      <c r="AR6" s="79" t="s">
        <v>2981</v>
      </c>
      <c r="AS6" s="74" t="s">
        <v>2982</v>
      </c>
      <c r="AT6" s="80" t="s">
        <v>2983</v>
      </c>
      <c r="AU6" s="81" t="s">
        <v>2984</v>
      </c>
      <c r="AW6" s="403"/>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5191</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5273</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5272</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5294</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70"/>
      <c r="AZ12" s="372"/>
      <c r="BA12" s="371"/>
      <c r="BB12" s="92"/>
      <c r="BC12" s="94"/>
    </row>
    <row r="13" spans="1:55" ht="15.75" thickBot="1"/>
    <row r="14" spans="1:55" ht="64.5">
      <c r="B14" s="99" t="s">
        <v>2985</v>
      </c>
      <c r="C14" s="102" t="s">
        <v>2986</v>
      </c>
      <c r="D14" s="407" t="s">
        <v>59</v>
      </c>
      <c r="E14" s="408"/>
      <c r="F14" s="408"/>
      <c r="G14" s="409"/>
      <c r="J14" s="99" t="s">
        <v>2985</v>
      </c>
      <c r="K14" s="102" t="s">
        <v>2986</v>
      </c>
      <c r="L14" s="407" t="s">
        <v>59</v>
      </c>
      <c r="M14" s="408"/>
      <c r="N14" s="408"/>
      <c r="O14" s="409"/>
      <c r="R14" s="99" t="s">
        <v>2985</v>
      </c>
      <c r="S14" s="102" t="s">
        <v>2986</v>
      </c>
      <c r="T14" s="407" t="s">
        <v>59</v>
      </c>
      <c r="U14" s="408"/>
      <c r="V14" s="408"/>
      <c r="W14" s="409"/>
      <c r="Z14" s="99" t="s">
        <v>2985</v>
      </c>
      <c r="AA14" s="102" t="s">
        <v>2986</v>
      </c>
      <c r="AB14" s="407" t="s">
        <v>59</v>
      </c>
      <c r="AC14" s="408"/>
      <c r="AD14" s="408"/>
      <c r="AE14" s="409"/>
      <c r="AH14" s="99" t="s">
        <v>2985</v>
      </c>
      <c r="AI14" s="102" t="s">
        <v>2986</v>
      </c>
      <c r="AJ14" s="407" t="s">
        <v>59</v>
      </c>
      <c r="AK14" s="408"/>
      <c r="AL14" s="408"/>
      <c r="AM14" s="409"/>
      <c r="AP14" s="99" t="s">
        <v>2985</v>
      </c>
      <c r="AQ14" s="102" t="s">
        <v>2986</v>
      </c>
      <c r="AR14" s="407" t="s">
        <v>59</v>
      </c>
      <c r="AS14" s="408"/>
      <c r="AT14" s="408"/>
      <c r="AU14" s="409"/>
      <c r="AX14" s="99" t="s">
        <v>2985</v>
      </c>
      <c r="AY14" s="102" t="s">
        <v>2986</v>
      </c>
      <c r="AZ14" s="407" t="s">
        <v>59</v>
      </c>
      <c r="BA14" s="408"/>
      <c r="BB14" s="408"/>
      <c r="BC14" s="409"/>
    </row>
    <row r="15" spans="1:55" ht="18" customHeight="1">
      <c r="B15" s="100">
        <v>1</v>
      </c>
      <c r="C15" s="85">
        <v>10160</v>
      </c>
      <c r="D15" s="394"/>
      <c r="E15" s="394"/>
      <c r="F15" s="394"/>
      <c r="G15" s="395"/>
      <c r="J15" s="100">
        <v>1</v>
      </c>
      <c r="K15" s="97">
        <v>16266</v>
      </c>
      <c r="L15" s="410"/>
      <c r="M15" s="394"/>
      <c r="N15" s="394"/>
      <c r="O15" s="395"/>
      <c r="R15" s="100">
        <v>1</v>
      </c>
      <c r="S15" s="97">
        <v>23069</v>
      </c>
      <c r="T15" s="394"/>
      <c r="U15" s="394"/>
      <c r="V15" s="394"/>
      <c r="W15" s="395"/>
      <c r="Z15" s="100">
        <v>1</v>
      </c>
      <c r="AA15" s="97">
        <v>23069</v>
      </c>
      <c r="AB15" s="394"/>
      <c r="AC15" s="394"/>
      <c r="AD15" s="394"/>
      <c r="AE15" s="395"/>
      <c r="AH15" s="100">
        <v>1</v>
      </c>
      <c r="AI15" s="97">
        <v>29284</v>
      </c>
      <c r="AJ15" s="394"/>
      <c r="AK15" s="394"/>
      <c r="AL15" s="394"/>
      <c r="AM15" s="395"/>
      <c r="AP15" s="100">
        <v>1</v>
      </c>
      <c r="AQ15" s="97"/>
      <c r="AR15" s="394"/>
      <c r="AS15" s="394"/>
      <c r="AT15" s="394"/>
      <c r="AU15" s="395"/>
      <c r="AX15" s="100">
        <v>1</v>
      </c>
      <c r="AY15" s="97"/>
      <c r="AZ15" s="394"/>
      <c r="BA15" s="394"/>
      <c r="BB15" s="394"/>
      <c r="BC15" s="395"/>
    </row>
    <row r="16" spans="1:55" ht="18" customHeight="1">
      <c r="B16" s="100">
        <v>2</v>
      </c>
      <c r="C16" s="85">
        <v>10948</v>
      </c>
      <c r="D16" s="394"/>
      <c r="E16" s="394"/>
      <c r="F16" s="394"/>
      <c r="G16" s="395"/>
      <c r="J16" s="100">
        <v>2</v>
      </c>
      <c r="K16" s="97">
        <v>17054</v>
      </c>
      <c r="L16" s="394"/>
      <c r="M16" s="394"/>
      <c r="N16" s="394"/>
      <c r="O16" s="395"/>
      <c r="R16" s="100">
        <v>2</v>
      </c>
      <c r="S16" s="97">
        <v>17054</v>
      </c>
      <c r="T16" s="410"/>
      <c r="U16" s="394"/>
      <c r="V16" s="394"/>
      <c r="W16" s="395"/>
      <c r="Z16" s="100">
        <v>2</v>
      </c>
      <c r="AA16" s="97">
        <v>22995</v>
      </c>
      <c r="AB16" s="394"/>
      <c r="AC16" s="394"/>
      <c r="AD16" s="394"/>
      <c r="AE16" s="395"/>
      <c r="AH16" s="100">
        <v>2</v>
      </c>
      <c r="AI16" s="97">
        <v>29054</v>
      </c>
      <c r="AJ16" s="394"/>
      <c r="AK16" s="394"/>
      <c r="AL16" s="394"/>
      <c r="AM16" s="395"/>
      <c r="AP16" s="100">
        <v>2</v>
      </c>
      <c r="AQ16" s="97">
        <v>34520</v>
      </c>
      <c r="AR16" s="394" t="s">
        <v>5190</v>
      </c>
      <c r="AS16" s="394"/>
      <c r="AT16" s="394"/>
      <c r="AU16" s="395"/>
      <c r="AX16" s="100">
        <v>2</v>
      </c>
      <c r="AY16" s="97"/>
      <c r="AZ16" s="394"/>
      <c r="BA16" s="394"/>
      <c r="BB16" s="394"/>
      <c r="BC16" s="395"/>
    </row>
    <row r="17" spans="2:55" ht="18" customHeight="1">
      <c r="B17" s="100">
        <v>3</v>
      </c>
      <c r="C17" s="85">
        <v>11723</v>
      </c>
      <c r="D17" s="394"/>
      <c r="E17" s="394"/>
      <c r="F17" s="394"/>
      <c r="G17" s="395"/>
      <c r="J17" s="100">
        <v>3</v>
      </c>
      <c r="K17" s="97">
        <v>11723</v>
      </c>
      <c r="L17" s="410"/>
      <c r="M17" s="394"/>
      <c r="N17" s="394"/>
      <c r="O17" s="395"/>
      <c r="R17" s="100">
        <v>3</v>
      </c>
      <c r="S17" s="97">
        <v>17600</v>
      </c>
      <c r="T17" s="410"/>
      <c r="U17" s="394"/>
      <c r="V17" s="394"/>
      <c r="W17" s="395"/>
      <c r="Z17" s="100">
        <v>3</v>
      </c>
      <c r="AA17" s="97">
        <v>24047</v>
      </c>
      <c r="AB17" s="394"/>
      <c r="AC17" s="394"/>
      <c r="AD17" s="394"/>
      <c r="AE17" s="395"/>
      <c r="AH17" s="100">
        <v>3</v>
      </c>
      <c r="AI17" s="97">
        <v>29837</v>
      </c>
      <c r="AJ17" s="410"/>
      <c r="AK17" s="394"/>
      <c r="AL17" s="394"/>
      <c r="AM17" s="395"/>
      <c r="AP17" s="100">
        <v>3</v>
      </c>
      <c r="AQ17" s="97">
        <v>29837</v>
      </c>
      <c r="AR17" s="394"/>
      <c r="AS17" s="394"/>
      <c r="AT17" s="394"/>
      <c r="AU17" s="395"/>
      <c r="AX17" s="100">
        <v>3</v>
      </c>
      <c r="AY17" s="97"/>
      <c r="AZ17" s="394"/>
      <c r="BA17" s="394"/>
      <c r="BB17" s="394"/>
      <c r="BC17" s="395"/>
    </row>
    <row r="18" spans="2:55" ht="18" customHeight="1">
      <c r="B18" s="100">
        <v>4</v>
      </c>
      <c r="C18" s="85">
        <v>11723</v>
      </c>
      <c r="D18" s="394"/>
      <c r="E18" s="394"/>
      <c r="F18" s="394"/>
      <c r="G18" s="395"/>
      <c r="J18" s="100">
        <v>4</v>
      </c>
      <c r="K18" s="97">
        <v>11723</v>
      </c>
      <c r="L18" s="410"/>
      <c r="M18" s="394"/>
      <c r="N18" s="394"/>
      <c r="O18" s="395"/>
      <c r="R18" s="100">
        <v>4</v>
      </c>
      <c r="S18" s="97">
        <v>17600</v>
      </c>
      <c r="T18" s="410"/>
      <c r="U18" s="394"/>
      <c r="V18" s="394"/>
      <c r="W18" s="395"/>
      <c r="Z18" s="100">
        <v>4</v>
      </c>
      <c r="AA18" s="97">
        <v>24001</v>
      </c>
      <c r="AB18" s="394"/>
      <c r="AC18" s="394"/>
      <c r="AD18" s="394"/>
      <c r="AE18" s="395"/>
      <c r="AH18" s="100">
        <v>4</v>
      </c>
      <c r="AI18" s="97">
        <v>24001</v>
      </c>
      <c r="AJ18" s="394"/>
      <c r="AK18" s="394"/>
      <c r="AL18" s="394"/>
      <c r="AM18" s="395"/>
      <c r="AP18" s="100">
        <v>4</v>
      </c>
      <c r="AQ18" s="97">
        <v>29452</v>
      </c>
      <c r="AR18" s="394"/>
      <c r="AS18" s="394"/>
      <c r="AT18" s="394"/>
      <c r="AU18" s="395"/>
      <c r="AX18" s="100">
        <v>4</v>
      </c>
      <c r="AY18" s="97"/>
      <c r="AZ18" s="394"/>
      <c r="BA18" s="394"/>
      <c r="BB18" s="394"/>
      <c r="BC18" s="395"/>
    </row>
    <row r="19" spans="2:55" ht="18" customHeight="1">
      <c r="B19" s="100">
        <v>5</v>
      </c>
      <c r="C19" s="85">
        <v>11723</v>
      </c>
      <c r="D19" s="394"/>
      <c r="E19" s="394"/>
      <c r="F19" s="394"/>
      <c r="G19" s="395"/>
      <c r="J19" s="100">
        <v>5</v>
      </c>
      <c r="K19" s="97">
        <v>11723</v>
      </c>
      <c r="L19" s="394"/>
      <c r="M19" s="394"/>
      <c r="N19" s="394"/>
      <c r="O19" s="395"/>
      <c r="R19" s="100">
        <v>5</v>
      </c>
      <c r="S19" s="97">
        <v>11723</v>
      </c>
      <c r="T19" s="410"/>
      <c r="U19" s="394"/>
      <c r="V19" s="394"/>
      <c r="W19" s="395"/>
      <c r="Z19" s="100">
        <v>5</v>
      </c>
      <c r="AA19" s="97">
        <v>18283</v>
      </c>
      <c r="AB19" s="410"/>
      <c r="AC19" s="394"/>
      <c r="AD19" s="394"/>
      <c r="AE19" s="395"/>
      <c r="AH19" s="100">
        <v>5</v>
      </c>
      <c r="AI19" s="97">
        <v>24498</v>
      </c>
      <c r="AJ19" s="394"/>
      <c r="AK19" s="394"/>
      <c r="AL19" s="394"/>
      <c r="AM19" s="395"/>
      <c r="AP19" s="100">
        <v>5</v>
      </c>
      <c r="AQ19" s="97">
        <v>30302</v>
      </c>
      <c r="AR19" s="394" t="s">
        <v>5190</v>
      </c>
      <c r="AS19" s="394"/>
      <c r="AT19" s="394"/>
      <c r="AU19" s="395"/>
      <c r="AX19" s="100">
        <v>5</v>
      </c>
      <c r="AY19" s="97"/>
      <c r="AZ19" s="394"/>
      <c r="BA19" s="394"/>
      <c r="BB19" s="394"/>
      <c r="BC19" s="395"/>
    </row>
    <row r="20" spans="2:55" ht="18" customHeight="1">
      <c r="B20" s="100">
        <v>6</v>
      </c>
      <c r="C20" s="85">
        <v>10948</v>
      </c>
      <c r="D20" s="394"/>
      <c r="E20" s="394"/>
      <c r="F20" s="394"/>
      <c r="G20" s="395"/>
      <c r="J20" s="100">
        <v>6</v>
      </c>
      <c r="K20" s="97">
        <v>17075</v>
      </c>
      <c r="L20" s="394"/>
      <c r="M20" s="394"/>
      <c r="N20" s="394"/>
      <c r="O20" s="395"/>
      <c r="R20" s="100">
        <v>6</v>
      </c>
      <c r="S20" s="97">
        <v>17075</v>
      </c>
      <c r="T20" s="410"/>
      <c r="U20" s="394"/>
      <c r="V20" s="394"/>
      <c r="W20" s="395"/>
      <c r="Z20" s="100">
        <v>6</v>
      </c>
      <c r="AA20" s="97">
        <v>23476</v>
      </c>
      <c r="AB20" s="411"/>
      <c r="AC20" s="412"/>
      <c r="AD20" s="412"/>
      <c r="AE20" s="413"/>
      <c r="AH20" s="100">
        <v>6</v>
      </c>
      <c r="AI20" s="97">
        <v>23476</v>
      </c>
      <c r="AJ20" s="399" t="s">
        <v>5274</v>
      </c>
      <c r="AK20" s="400"/>
      <c r="AL20" s="400"/>
      <c r="AM20" s="401"/>
      <c r="AP20" s="100">
        <v>6</v>
      </c>
      <c r="AQ20" s="97">
        <v>23476</v>
      </c>
      <c r="AR20" s="399" t="s">
        <v>5189</v>
      </c>
      <c r="AS20" s="400"/>
      <c r="AT20" s="400"/>
      <c r="AU20" s="401"/>
      <c r="AX20" s="100">
        <v>6</v>
      </c>
      <c r="AY20" s="97"/>
      <c r="AZ20" s="399"/>
      <c r="BA20" s="400"/>
      <c r="BB20" s="400"/>
      <c r="BC20" s="401"/>
    </row>
    <row r="21" spans="2:55" ht="18" customHeight="1">
      <c r="B21" s="100">
        <v>7</v>
      </c>
      <c r="C21" s="133">
        <v>0</v>
      </c>
      <c r="D21" s="410"/>
      <c r="E21" s="394"/>
      <c r="F21" s="394"/>
      <c r="G21" s="395"/>
      <c r="J21" s="100">
        <v>7</v>
      </c>
      <c r="K21" s="97">
        <v>6387</v>
      </c>
      <c r="L21" s="410"/>
      <c r="M21" s="394"/>
      <c r="N21" s="394"/>
      <c r="O21" s="395"/>
      <c r="R21" s="100">
        <v>7</v>
      </c>
      <c r="S21" s="97">
        <v>12608</v>
      </c>
      <c r="T21" s="410"/>
      <c r="U21" s="394"/>
      <c r="V21" s="394"/>
      <c r="W21" s="395"/>
      <c r="Z21" s="100">
        <v>7</v>
      </c>
      <c r="AA21" s="97">
        <v>19165</v>
      </c>
      <c r="AB21" s="410"/>
      <c r="AC21" s="394"/>
      <c r="AD21" s="394"/>
      <c r="AE21" s="395"/>
      <c r="AH21" s="100">
        <v>7</v>
      </c>
      <c r="AI21" s="97">
        <v>19165</v>
      </c>
      <c r="AJ21" s="410"/>
      <c r="AK21" s="394"/>
      <c r="AL21" s="394"/>
      <c r="AM21" s="395"/>
      <c r="AP21" s="100">
        <v>7</v>
      </c>
      <c r="AQ21" s="97">
        <v>24931</v>
      </c>
      <c r="AR21" s="394"/>
      <c r="AS21" s="394"/>
      <c r="AT21" s="394"/>
      <c r="AU21" s="395"/>
      <c r="AX21" s="100">
        <v>7</v>
      </c>
      <c r="AY21" s="97"/>
      <c r="AZ21" s="394"/>
      <c r="BA21" s="394"/>
      <c r="BB21" s="394"/>
      <c r="BC21" s="395"/>
    </row>
    <row r="22" spans="2:55" ht="18" customHeight="1">
      <c r="B22" s="100">
        <v>8</v>
      </c>
      <c r="C22" s="97">
        <v>0</v>
      </c>
      <c r="D22" s="410"/>
      <c r="E22" s="394"/>
      <c r="F22" s="394"/>
      <c r="G22" s="395"/>
      <c r="J22" s="100">
        <v>8</v>
      </c>
      <c r="K22" s="97">
        <v>6128</v>
      </c>
      <c r="L22" s="410"/>
      <c r="M22" s="394"/>
      <c r="N22" s="394"/>
      <c r="O22" s="395"/>
      <c r="R22" s="100">
        <v>8</v>
      </c>
      <c r="S22" s="97">
        <v>12393</v>
      </c>
      <c r="T22" s="394" t="s">
        <v>4476</v>
      </c>
      <c r="U22" s="394"/>
      <c r="V22" s="394"/>
      <c r="W22" s="395"/>
      <c r="Z22" s="100">
        <v>8</v>
      </c>
      <c r="AA22" s="97">
        <v>12393</v>
      </c>
      <c r="AB22" s="394"/>
      <c r="AC22" s="394"/>
      <c r="AD22" s="394"/>
      <c r="AE22" s="395"/>
      <c r="AH22" s="100">
        <v>8</v>
      </c>
      <c r="AI22" s="97">
        <v>18098</v>
      </c>
      <c r="AJ22" s="410"/>
      <c r="AK22" s="394"/>
      <c r="AL22" s="394"/>
      <c r="AM22" s="395"/>
      <c r="AP22" s="100">
        <v>8</v>
      </c>
      <c r="AQ22" s="97">
        <v>29746</v>
      </c>
      <c r="AR22" s="394" t="s">
        <v>5190</v>
      </c>
      <c r="AS22" s="394"/>
      <c r="AT22" s="394"/>
      <c r="AU22" s="395"/>
      <c r="AX22" s="100">
        <v>8</v>
      </c>
      <c r="AY22" s="97"/>
      <c r="AZ22" s="394"/>
      <c r="BA22" s="394"/>
      <c r="BB22" s="394"/>
      <c r="BC22" s="395"/>
    </row>
    <row r="23" spans="2:55" ht="20.25" customHeight="1" thickBot="1">
      <c r="B23" s="101">
        <v>9</v>
      </c>
      <c r="C23" s="98">
        <v>0</v>
      </c>
      <c r="D23" s="396"/>
      <c r="E23" s="397"/>
      <c r="F23" s="397"/>
      <c r="G23" s="398"/>
      <c r="J23" s="101">
        <v>9</v>
      </c>
      <c r="K23" s="98">
        <v>5599</v>
      </c>
      <c r="L23" s="396"/>
      <c r="M23" s="397"/>
      <c r="N23" s="397"/>
      <c r="O23" s="398"/>
      <c r="R23" s="101">
        <v>9</v>
      </c>
      <c r="S23" s="98">
        <v>11864</v>
      </c>
      <c r="T23" s="396"/>
      <c r="U23" s="397"/>
      <c r="V23" s="397"/>
      <c r="W23" s="398"/>
      <c r="Z23" s="101">
        <v>9</v>
      </c>
      <c r="AA23" s="98">
        <v>11864</v>
      </c>
      <c r="AB23" s="396"/>
      <c r="AC23" s="397"/>
      <c r="AD23" s="397"/>
      <c r="AE23" s="398"/>
      <c r="AH23" s="101">
        <v>9</v>
      </c>
      <c r="AI23" s="98">
        <v>17740</v>
      </c>
      <c r="AJ23" s="396"/>
      <c r="AK23" s="397"/>
      <c r="AL23" s="397"/>
      <c r="AM23" s="398"/>
      <c r="AP23" s="101">
        <v>9</v>
      </c>
      <c r="AQ23" s="98">
        <v>23485</v>
      </c>
      <c r="AR23" s="396"/>
      <c r="AS23" s="397"/>
      <c r="AT23" s="397"/>
      <c r="AU23" s="398"/>
      <c r="AX23" s="101">
        <v>9</v>
      </c>
      <c r="AY23" s="98"/>
      <c r="AZ23" s="396"/>
      <c r="BA23" s="397"/>
      <c r="BB23" s="397"/>
      <c r="BC23" s="398"/>
    </row>
    <row r="25" spans="2:55">
      <c r="AA25" s="255"/>
      <c r="AC25" s="255"/>
      <c r="AG25" s="255"/>
      <c r="AK25" s="255" t="s">
        <v>5143</v>
      </c>
      <c r="AM25" s="255" t="s">
        <v>5144</v>
      </c>
      <c r="AQ25" s="255" t="s">
        <v>5145</v>
      </c>
    </row>
    <row r="27" spans="2:55">
      <c r="AB27" s="301"/>
      <c r="AC27" s="302"/>
      <c r="AD27" s="416"/>
      <c r="AE27" s="416"/>
      <c r="AF27" s="416"/>
      <c r="AG27" s="302"/>
      <c r="AH27" s="416"/>
      <c r="AI27" s="416"/>
      <c r="AJ27" s="416"/>
      <c r="AL27" s="299" t="s">
        <v>5262</v>
      </c>
      <c r="AN27" s="381" t="s">
        <v>5304</v>
      </c>
      <c r="AO27" s="381"/>
      <c r="AP27" s="381"/>
      <c r="AR27" s="381" t="s">
        <v>5291</v>
      </c>
      <c r="AS27" s="381"/>
      <c r="AT27" s="381"/>
    </row>
    <row r="28" spans="2:55">
      <c r="AB28" s="278"/>
      <c r="AD28" s="382"/>
      <c r="AE28" s="382"/>
      <c r="AF28" s="382"/>
      <c r="AH28" s="382"/>
      <c r="AI28" s="382"/>
      <c r="AJ28" s="382"/>
      <c r="AL28" s="300" t="s">
        <v>5146</v>
      </c>
      <c r="AN28" s="382" t="s">
        <v>5147</v>
      </c>
      <c r="AO28" s="382"/>
      <c r="AP28" s="382"/>
      <c r="AR28" s="382" t="s">
        <v>5148</v>
      </c>
      <c r="AS28" s="382"/>
      <c r="AT28" s="382"/>
    </row>
    <row r="29" spans="2:55">
      <c r="AH29" s="257"/>
      <c r="AI29" s="257"/>
      <c r="AJ29" s="257"/>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topLeftCell="E7" workbookViewId="0">
      <selection activeCell="L14" sqref="L14"/>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5122</v>
      </c>
      <c r="D3" s="385" t="s">
        <v>12</v>
      </c>
      <c r="E3" s="385"/>
      <c r="F3" s="5"/>
    </row>
    <row r="4" spans="1:12" ht="18" customHeight="1">
      <c r="A4" s="383" t="s">
        <v>77</v>
      </c>
      <c r="B4" s="383"/>
      <c r="C4" s="37" t="s">
        <v>2784</v>
      </c>
      <c r="D4" s="385" t="s">
        <v>15</v>
      </c>
      <c r="E4" s="385"/>
      <c r="F4" s="27"/>
    </row>
    <row r="5" spans="1:12" ht="18" customHeight="1">
      <c r="A5" s="383" t="s">
        <v>78</v>
      </c>
      <c r="B5" s="383"/>
      <c r="C5" s="38" t="s">
        <v>2785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6</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1</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1</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1</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1</v>
      </c>
      <c r="J12" s="17" t="str">
        <f t="shared" ca="1" si="1"/>
        <v>NOT DUE</v>
      </c>
      <c r="K12" s="31"/>
      <c r="L12" s="20"/>
    </row>
    <row r="13" spans="1:12" ht="36" customHeight="1">
      <c r="A13" s="17" t="s">
        <v>3257</v>
      </c>
      <c r="B13" s="31" t="s">
        <v>2779</v>
      </c>
      <c r="C13" s="31" t="s">
        <v>2780</v>
      </c>
      <c r="D13" s="41" t="s">
        <v>1</v>
      </c>
      <c r="E13" s="13">
        <v>41662</v>
      </c>
      <c r="F13" s="13">
        <f>'CMP01 Main Air Compressor No.1'!F33</f>
        <v>44577</v>
      </c>
      <c r="G13" s="155"/>
      <c r="H13" s="15">
        <f>DATE(YEAR(F13),MONTH(F13),DAY(F13)+1)</f>
        <v>44578</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44471</v>
      </c>
      <c r="G14" s="155"/>
      <c r="H14" s="15">
        <f>DATE(YEAR(F14),MONTH(F14)+3,DAY(F14)-1)</f>
        <v>44562</v>
      </c>
      <c r="I14" s="16">
        <f t="shared" ca="1" si="0"/>
        <v>-15</v>
      </c>
      <c r="J14" s="17" t="str">
        <f t="shared" ca="1" si="1"/>
        <v>OVERDUE</v>
      </c>
      <c r="K14" s="31"/>
      <c r="L14" s="20" t="s">
        <v>5318</v>
      </c>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1" t="s">
        <v>5304</v>
      </c>
      <c r="F20" s="381"/>
      <c r="G20" s="381"/>
      <c r="I20" s="381" t="s">
        <v>5293</v>
      </c>
      <c r="J20" s="381"/>
      <c r="K20" s="381"/>
    </row>
    <row r="21" spans="1:11">
      <c r="A21"/>
      <c r="C21" s="254" t="s">
        <v>5146</v>
      </c>
      <c r="D21"/>
      <c r="E21" s="382" t="s">
        <v>5147</v>
      </c>
      <c r="F21" s="382"/>
      <c r="G21" s="382"/>
      <c r="I21" s="382" t="s">
        <v>5148</v>
      </c>
      <c r="J21" s="382"/>
      <c r="K21" s="382"/>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2815</v>
      </c>
      <c r="D3" s="385" t="s">
        <v>12</v>
      </c>
      <c r="E3" s="385"/>
      <c r="F3" s="60" t="s">
        <v>3077</v>
      </c>
    </row>
    <row r="4" spans="1:12" ht="18" customHeight="1">
      <c r="A4" s="383" t="s">
        <v>77</v>
      </c>
      <c r="B4" s="383"/>
      <c r="C4" s="37" t="s">
        <v>2816</v>
      </c>
      <c r="D4" s="385" t="s">
        <v>15</v>
      </c>
      <c r="E4" s="385"/>
      <c r="F4" s="27"/>
    </row>
    <row r="5" spans="1:12" ht="18" customHeight="1">
      <c r="A5" s="383" t="s">
        <v>78</v>
      </c>
      <c r="B5" s="383"/>
      <c r="C5" s="38" t="s">
        <v>2785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44569</v>
      </c>
      <c r="G8" s="155"/>
      <c r="H8" s="15">
        <f>DATE(YEAR(F8),MONTH(F8),DAY(F8)+14)</f>
        <v>44583</v>
      </c>
      <c r="I8" s="16">
        <f t="shared" ref="I8:I13" ca="1" si="0">IF(ISBLANK(H8),"",H8-DATE(YEAR(NOW()),MONTH(NOW()),DAY(NOW())))</f>
        <v>6</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58</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58</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49</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58</v>
      </c>
      <c r="J12" s="17" t="str">
        <f t="shared" ca="1" si="1"/>
        <v>NOT DUE</v>
      </c>
      <c r="K12" s="31"/>
      <c r="L12" s="20"/>
    </row>
    <row r="13" spans="1:12" ht="36" customHeight="1">
      <c r="A13" s="107" t="s">
        <v>3250</v>
      </c>
      <c r="B13" s="31" t="s">
        <v>2779</v>
      </c>
      <c r="C13" s="31" t="s">
        <v>2780</v>
      </c>
      <c r="D13" s="41" t="s">
        <v>1</v>
      </c>
      <c r="E13" s="13">
        <v>41662</v>
      </c>
      <c r="F13" s="13">
        <f>'CMP01 Main Air Compressor No.1'!F33</f>
        <v>44577</v>
      </c>
      <c r="G13" s="155"/>
      <c r="H13" s="15">
        <f>DATE(YEAR(F13),MONTH(F13),DAY(F13)+1)</f>
        <v>44578</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286</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1" t="s">
        <v>5304</v>
      </c>
      <c r="F20" s="381"/>
      <c r="G20" s="381"/>
      <c r="I20" s="381" t="s">
        <v>5293</v>
      </c>
      <c r="J20" s="381"/>
      <c r="K20" s="381"/>
    </row>
    <row r="21" spans="1:11">
      <c r="A21"/>
      <c r="C21" s="254" t="s">
        <v>5146</v>
      </c>
      <c r="D21"/>
      <c r="E21" s="382" t="s">
        <v>5147</v>
      </c>
      <c r="F21" s="382"/>
      <c r="G21" s="382"/>
      <c r="I21" s="382" t="s">
        <v>5148</v>
      </c>
      <c r="J21" s="382"/>
      <c r="K21" s="382"/>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topLeftCell="A4"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2937</v>
      </c>
      <c r="D3" s="385" t="s">
        <v>12</v>
      </c>
      <c r="E3" s="385"/>
      <c r="F3" s="60" t="s">
        <v>2943</v>
      </c>
    </row>
    <row r="4" spans="1:12" ht="18" customHeight="1">
      <c r="A4" s="383" t="s">
        <v>77</v>
      </c>
      <c r="B4" s="383"/>
      <c r="C4" s="37" t="s">
        <v>2938</v>
      </c>
      <c r="D4" s="385" t="s">
        <v>15</v>
      </c>
      <c r="E4" s="385"/>
      <c r="F4" s="27"/>
    </row>
    <row r="5" spans="1:12" ht="18" customHeight="1">
      <c r="A5" s="383" t="s">
        <v>78</v>
      </c>
      <c r="B5" s="383"/>
      <c r="C5" s="38" t="s">
        <v>2785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44577</v>
      </c>
      <c r="G8" s="155"/>
      <c r="H8" s="15">
        <f>DATE(YEAR(F8),MONTH(F8),DAY(F8)+1)</f>
        <v>44578</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33</v>
      </c>
      <c r="J9" s="17" t="str">
        <f ca="1">IF(I9="","",IF(I9&lt;0,"OVERDUE","NOT DUE"))</f>
        <v>NOT DUE</v>
      </c>
      <c r="K9" s="31" t="s">
        <v>2933</v>
      </c>
      <c r="L9" s="20" t="s">
        <v>5315</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33</v>
      </c>
      <c r="J10" s="17" t="str">
        <f ca="1">IF(I10="","",IF(I10&lt;0,"OVERDUE","NOT DUE"))</f>
        <v>NOT DUE</v>
      </c>
      <c r="K10" s="31" t="s">
        <v>2934</v>
      </c>
      <c r="L10" s="20" t="s">
        <v>5315</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33</v>
      </c>
      <c r="J11" s="17" t="str">
        <f ca="1">IF(I11="","",IF(I11&lt;0,"OVERDUE","NOT DUE"))</f>
        <v>NOT DUE</v>
      </c>
      <c r="K11" s="31" t="s">
        <v>2935</v>
      </c>
      <c r="L11" s="20" t="s">
        <v>5315</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274</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374" t="s">
        <v>5303</v>
      </c>
      <c r="D18"/>
      <c r="E18" s="381" t="s">
        <v>5304</v>
      </c>
      <c r="F18" s="381"/>
      <c r="G18" s="381"/>
      <c r="I18" s="381" t="s">
        <v>5293</v>
      </c>
      <c r="J18" s="381"/>
      <c r="K18" s="381"/>
    </row>
    <row r="19" spans="1:11">
      <c r="A19"/>
      <c r="C19" s="254" t="s">
        <v>5146</v>
      </c>
      <c r="D19"/>
      <c r="E19" s="382" t="s">
        <v>5147</v>
      </c>
      <c r="F19" s="382"/>
      <c r="G19" s="382"/>
      <c r="I19" s="382" t="s">
        <v>5148</v>
      </c>
      <c r="J19" s="382"/>
      <c r="K19" s="382"/>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4"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2939</v>
      </c>
      <c r="D3" s="385" t="s">
        <v>12</v>
      </c>
      <c r="E3" s="385"/>
      <c r="F3" s="60" t="s">
        <v>2944</v>
      </c>
    </row>
    <row r="4" spans="1:12" ht="18" customHeight="1">
      <c r="A4" s="383" t="s">
        <v>77</v>
      </c>
      <c r="B4" s="383"/>
      <c r="C4" s="37" t="s">
        <v>2938</v>
      </c>
      <c r="D4" s="385" t="s">
        <v>15</v>
      </c>
      <c r="E4" s="385"/>
      <c r="F4" s="27"/>
    </row>
    <row r="5" spans="1:12" ht="18" customHeight="1">
      <c r="A5" s="383" t="s">
        <v>78</v>
      </c>
      <c r="B5" s="383"/>
      <c r="C5" s="38" t="s">
        <v>2785</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44577</v>
      </c>
      <c r="G8" s="155"/>
      <c r="H8" s="15">
        <f>DATE(YEAR(F8),MONTH(F8),DAY(F8)+1)</f>
        <v>44578</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79</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79</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79</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215</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374" t="s">
        <v>5303</v>
      </c>
      <c r="D18"/>
      <c r="E18" s="381" t="s">
        <v>5304</v>
      </c>
      <c r="F18" s="381"/>
      <c r="G18" s="381"/>
      <c r="I18" s="381" t="s">
        <v>5293</v>
      </c>
      <c r="J18" s="381"/>
      <c r="K18" s="381"/>
    </row>
    <row r="19" spans="1:11">
      <c r="A19"/>
      <c r="C19" s="254" t="s">
        <v>5146</v>
      </c>
      <c r="D19"/>
      <c r="E19" s="382" t="s">
        <v>5147</v>
      </c>
      <c r="F19" s="382"/>
      <c r="G19" s="382"/>
      <c r="I19" s="382" t="s">
        <v>5148</v>
      </c>
      <c r="J19" s="382"/>
      <c r="K19" s="382"/>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2805</v>
      </c>
      <c r="D3" s="385" t="s">
        <v>12</v>
      </c>
      <c r="E3" s="385"/>
      <c r="F3" s="5" t="s">
        <v>3078</v>
      </c>
    </row>
    <row r="4" spans="1:12" ht="18" customHeight="1">
      <c r="A4" s="383" t="s">
        <v>77</v>
      </c>
      <c r="B4" s="383"/>
      <c r="C4" s="37" t="s">
        <v>2803</v>
      </c>
      <c r="D4" s="385" t="s">
        <v>15</v>
      </c>
      <c r="E4" s="385"/>
      <c r="F4" s="27"/>
    </row>
    <row r="5" spans="1:12" ht="18" customHeight="1">
      <c r="A5" s="383" t="s">
        <v>78</v>
      </c>
      <c r="B5" s="383"/>
      <c r="C5" s="38" t="s">
        <v>2804</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44577</v>
      </c>
      <c r="G8" s="155"/>
      <c r="H8" s="15">
        <f>DATE(YEAR(F8),MONTH(F8),DAY(F8)+1)</f>
        <v>44578</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39</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39</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39</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39</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454</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454</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454</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454</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286</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1" t="s">
        <v>5304</v>
      </c>
      <c r="F23" s="381"/>
      <c r="G23" s="381"/>
      <c r="I23" s="381" t="s">
        <v>5293</v>
      </c>
      <c r="J23" s="381"/>
      <c r="K23" s="381"/>
    </row>
    <row r="24" spans="1:12">
      <c r="A24"/>
      <c r="C24" s="254" t="s">
        <v>5146</v>
      </c>
      <c r="D24"/>
      <c r="E24" s="382" t="s">
        <v>5147</v>
      </c>
      <c r="F24" s="382"/>
      <c r="G24" s="382"/>
      <c r="I24" s="382" t="s">
        <v>5148</v>
      </c>
      <c r="J24" s="382"/>
      <c r="K24" s="38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topLeftCell="A10"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2806</v>
      </c>
      <c r="D3" s="385" t="s">
        <v>12</v>
      </c>
      <c r="E3" s="385"/>
      <c r="F3" s="60" t="s">
        <v>3079</v>
      </c>
    </row>
    <row r="4" spans="1:12" ht="18" customHeight="1">
      <c r="A4" s="383" t="s">
        <v>77</v>
      </c>
      <c r="B4" s="383"/>
      <c r="C4" s="37" t="s">
        <v>2803</v>
      </c>
      <c r="D4" s="385" t="s">
        <v>15</v>
      </c>
      <c r="E4" s="385"/>
      <c r="F4" s="27"/>
    </row>
    <row r="5" spans="1:12" ht="18" customHeight="1">
      <c r="A5" s="383" t="s">
        <v>78</v>
      </c>
      <c r="B5" s="383"/>
      <c r="C5" s="38" t="s">
        <v>2804</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44577</v>
      </c>
      <c r="G8" s="155"/>
      <c r="H8" s="15">
        <f>DATE(YEAR(F8),MONTH(F8),DAY(F8)+1)</f>
        <v>44578</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39</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39</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39</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39</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454</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454</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454</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454</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286</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1" t="s">
        <v>5304</v>
      </c>
      <c r="F23" s="381"/>
      <c r="G23" s="381"/>
      <c r="I23" s="381" t="s">
        <v>5293</v>
      </c>
      <c r="J23" s="381"/>
      <c r="K23" s="381"/>
    </row>
    <row r="24" spans="1:12">
      <c r="A24"/>
      <c r="C24" s="254" t="s">
        <v>5146</v>
      </c>
      <c r="D24"/>
      <c r="E24" s="382" t="s">
        <v>5147</v>
      </c>
      <c r="F24" s="382"/>
      <c r="G24" s="382"/>
      <c r="I24" s="382" t="s">
        <v>5148</v>
      </c>
      <c r="J24" s="382"/>
      <c r="K24" s="382"/>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2807</v>
      </c>
      <c r="D3" s="385" t="s">
        <v>12</v>
      </c>
      <c r="E3" s="385"/>
      <c r="F3" s="60" t="s">
        <v>3234</v>
      </c>
    </row>
    <row r="4" spans="1:12" ht="18" customHeight="1">
      <c r="A4" s="383" t="s">
        <v>77</v>
      </c>
      <c r="B4" s="383"/>
      <c r="C4" s="37" t="s">
        <v>2803</v>
      </c>
      <c r="D4" s="385" t="s">
        <v>15</v>
      </c>
      <c r="E4" s="385"/>
      <c r="F4" s="27"/>
    </row>
    <row r="5" spans="1:12" ht="18" customHeight="1">
      <c r="A5" s="383" t="s">
        <v>78</v>
      </c>
      <c r="B5" s="383"/>
      <c r="C5" s="38" t="s">
        <v>2804</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44577</v>
      </c>
      <c r="G8" s="155"/>
      <c r="H8" s="15">
        <f>DATE(YEAR(F8),MONTH(F8),DAY(F8)+1)</f>
        <v>44578</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39</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39</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39</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39</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454</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454</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454</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454</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286</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1" t="s">
        <v>5304</v>
      </c>
      <c r="F23" s="381"/>
      <c r="G23" s="381"/>
      <c r="I23" s="381" t="s">
        <v>5293</v>
      </c>
      <c r="J23" s="381"/>
      <c r="K23" s="381"/>
    </row>
    <row r="24" spans="1:12">
      <c r="A24"/>
      <c r="C24" s="254" t="s">
        <v>5146</v>
      </c>
      <c r="D24"/>
      <c r="E24" s="382" t="s">
        <v>5147</v>
      </c>
      <c r="F24" s="382"/>
      <c r="G24" s="382"/>
      <c r="I24" s="382" t="s">
        <v>5148</v>
      </c>
      <c r="J24" s="382"/>
      <c r="K24" s="382"/>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2809</v>
      </c>
      <c r="D3" s="385" t="s">
        <v>12</v>
      </c>
      <c r="E3" s="385"/>
      <c r="F3" s="60" t="s">
        <v>3080</v>
      </c>
    </row>
    <row r="4" spans="1:12" ht="18" customHeight="1">
      <c r="A4" s="383" t="s">
        <v>77</v>
      </c>
      <c r="B4" s="383"/>
      <c r="C4" s="37" t="s">
        <v>2808</v>
      </c>
      <c r="D4" s="385" t="s">
        <v>15</v>
      </c>
      <c r="E4" s="385"/>
      <c r="F4" s="27"/>
    </row>
    <row r="5" spans="1:12" ht="18" customHeight="1">
      <c r="A5" s="383" t="s">
        <v>78</v>
      </c>
      <c r="B5" s="383"/>
      <c r="C5" s="38" t="s">
        <v>2804</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44577</v>
      </c>
      <c r="G8" s="155"/>
      <c r="H8" s="15">
        <f>DATE(YEAR(F8),MONTH(F8),DAY(F8)+1)</f>
        <v>44578</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56</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56</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56</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56</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636</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636</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636</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636</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286</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1" t="s">
        <v>5304</v>
      </c>
      <c r="F23" s="381"/>
      <c r="G23" s="381"/>
      <c r="I23" s="381" t="s">
        <v>5293</v>
      </c>
      <c r="J23" s="381"/>
      <c r="K23" s="381"/>
    </row>
    <row r="24" spans="1:12">
      <c r="A24"/>
      <c r="C24" s="254" t="s">
        <v>5146</v>
      </c>
      <c r="D24"/>
      <c r="E24" s="382" t="s">
        <v>5147</v>
      </c>
      <c r="F24" s="382"/>
      <c r="G24" s="382"/>
      <c r="I24" s="382" t="s">
        <v>5148</v>
      </c>
      <c r="J24" s="382"/>
      <c r="K24" s="382"/>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E15" sqref="E15:G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tr">
        <f>'Main Engine'!C1</f>
        <v>GL IGUAZU</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2817</v>
      </c>
      <c r="D3" s="385" t="s">
        <v>12</v>
      </c>
      <c r="E3" s="385"/>
      <c r="F3" s="5" t="s">
        <v>2942</v>
      </c>
    </row>
    <row r="4" spans="1:12" ht="18" customHeight="1">
      <c r="A4" s="383" t="s">
        <v>77</v>
      </c>
      <c r="B4" s="383"/>
      <c r="C4" s="37" t="s">
        <v>2818</v>
      </c>
      <c r="D4" s="385" t="s">
        <v>15</v>
      </c>
      <c r="E4" s="385"/>
      <c r="F4" s="27"/>
    </row>
    <row r="5" spans="1:12" ht="18" customHeight="1">
      <c r="A5" s="383" t="s">
        <v>78</v>
      </c>
      <c r="B5" s="383"/>
      <c r="C5" s="38" t="s">
        <v>2819</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317</v>
      </c>
      <c r="J8" s="17" t="str">
        <f ca="1">IF(I8="","",IF(I8&lt;0,"OVERDUE","NOT DUE"))</f>
        <v>NOT DUE</v>
      </c>
      <c r="K8" s="31" t="s">
        <v>2783</v>
      </c>
      <c r="L8" s="20"/>
    </row>
    <row r="9" spans="1:12" ht="38.25">
      <c r="A9" s="17" t="s">
        <v>2825</v>
      </c>
      <c r="B9" s="31" t="s">
        <v>2822</v>
      </c>
      <c r="C9" s="31" t="s">
        <v>2823</v>
      </c>
      <c r="D9" s="41" t="s">
        <v>3</v>
      </c>
      <c r="E9" s="13">
        <v>41640</v>
      </c>
      <c r="F9" s="13">
        <v>44393</v>
      </c>
      <c r="G9" s="155"/>
      <c r="H9" s="15">
        <f>DATE(YEAR(F9),MONTH(F9)+6,DAY(F9)-1)</f>
        <v>44576</v>
      </c>
      <c r="I9" s="16">
        <f ca="1">IF(ISBLANK(H9),"",H9-DATE(YEAR(NOW()),MONTH(NOW()),DAY(NOW())))</f>
        <v>-1</v>
      </c>
      <c r="J9" s="17" t="str">
        <f ca="1">IF(I9="","",IF(I9&lt;0,"OVERDUE","NOT DUE"))</f>
        <v>OVERDUE</v>
      </c>
      <c r="K9" s="31" t="s">
        <v>2826</v>
      </c>
      <c r="L9" s="20"/>
    </row>
    <row r="10" spans="1:12">
      <c r="A10"/>
      <c r="C10" s="224"/>
      <c r="D10"/>
    </row>
    <row r="11" spans="1:12">
      <c r="A11"/>
      <c r="C11" s="224"/>
      <c r="D11"/>
    </row>
    <row r="12" spans="1:12">
      <c r="A12"/>
      <c r="C12" s="224"/>
      <c r="D12"/>
    </row>
    <row r="13" spans="1:12">
      <c r="A13"/>
      <c r="B13" s="255" t="s">
        <v>5143</v>
      </c>
      <c r="C13"/>
      <c r="D13" s="255" t="s">
        <v>5144</v>
      </c>
      <c r="H13" s="255" t="s">
        <v>5145</v>
      </c>
    </row>
    <row r="14" spans="1:12">
      <c r="A14"/>
      <c r="C14"/>
      <c r="D14"/>
    </row>
    <row r="15" spans="1:12">
      <c r="A15"/>
      <c r="C15" s="256" t="s">
        <v>5265</v>
      </c>
      <c r="D15"/>
      <c r="E15" s="381" t="s">
        <v>5304</v>
      </c>
      <c r="F15" s="381"/>
      <c r="G15" s="381"/>
      <c r="I15" s="381" t="s">
        <v>5293</v>
      </c>
      <c r="J15" s="381"/>
      <c r="K15" s="381"/>
    </row>
    <row r="16" spans="1:12">
      <c r="A16"/>
      <c r="C16" s="254" t="s">
        <v>5146</v>
      </c>
      <c r="D16"/>
      <c r="E16" s="382" t="s">
        <v>5147</v>
      </c>
      <c r="F16" s="382"/>
      <c r="G16" s="382"/>
      <c r="I16" s="382" t="s">
        <v>5148</v>
      </c>
      <c r="J16" s="382"/>
      <c r="K16" s="38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E17" sqref="E17:G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
        <v>4447</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2827</v>
      </c>
      <c r="D3" s="385" t="s">
        <v>12</v>
      </c>
      <c r="E3" s="385"/>
      <c r="F3" s="5" t="s">
        <v>2941</v>
      </c>
    </row>
    <row r="4" spans="1:12" ht="18" customHeight="1">
      <c r="A4" s="383" t="s">
        <v>77</v>
      </c>
      <c r="B4" s="383"/>
      <c r="C4" s="37" t="s">
        <v>2828</v>
      </c>
      <c r="D4" s="385" t="s">
        <v>15</v>
      </c>
      <c r="E4" s="385"/>
      <c r="F4" s="6"/>
    </row>
    <row r="5" spans="1:12" ht="18" customHeight="1">
      <c r="A5" s="383" t="s">
        <v>78</v>
      </c>
      <c r="B5" s="383"/>
      <c r="C5" s="38" t="s">
        <v>2844</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44577</v>
      </c>
      <c r="G8" s="155"/>
      <c r="H8" s="15">
        <f>DATE(YEAR(F8),MONTH(F8),DAY(F8)+1)</f>
        <v>44578</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303</v>
      </c>
      <c r="J9" s="17" t="str">
        <f ca="1">IF(I9="","",IF(I9&lt;0,"OVERDUE","NOT DUE"))</f>
        <v>NOT DUE</v>
      </c>
      <c r="K9" s="31" t="s">
        <v>2840</v>
      </c>
      <c r="L9" s="120" t="s">
        <v>5160</v>
      </c>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737</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303</v>
      </c>
      <c r="J11" s="17" t="str">
        <f ca="1">IF(I11="","",IF(I11&lt;0,"OVERDUE","NOT DUE"))</f>
        <v>NOT DUE</v>
      </c>
      <c r="K11" s="31" t="s">
        <v>2842</v>
      </c>
      <c r="L11" s="120" t="s">
        <v>5160</v>
      </c>
    </row>
    <row r="12" spans="1:12">
      <c r="A12"/>
      <c r="C12" s="224"/>
      <c r="D12"/>
    </row>
    <row r="13" spans="1:12">
      <c r="A13"/>
      <c r="C13" s="224"/>
      <c r="D13"/>
    </row>
    <row r="14" spans="1:12">
      <c r="A14"/>
      <c r="C14" s="224"/>
      <c r="D14"/>
    </row>
    <row r="15" spans="1:12">
      <c r="A15"/>
      <c r="B15" s="255" t="s">
        <v>5143</v>
      </c>
      <c r="C15"/>
      <c r="D15" s="255" t="s">
        <v>5144</v>
      </c>
      <c r="H15" s="255" t="s">
        <v>5145</v>
      </c>
    </row>
    <row r="16" spans="1:12">
      <c r="A16"/>
      <c r="C16"/>
      <c r="D16"/>
    </row>
    <row r="17" spans="1:11">
      <c r="A17"/>
      <c r="C17" s="374" t="s">
        <v>5303</v>
      </c>
      <c r="D17"/>
      <c r="E17" s="381" t="s">
        <v>5304</v>
      </c>
      <c r="F17" s="381"/>
      <c r="G17" s="381"/>
      <c r="I17" s="381" t="s">
        <v>5293</v>
      </c>
      <c r="J17" s="381"/>
      <c r="K17" s="381"/>
    </row>
    <row r="18" spans="1:11">
      <c r="A18"/>
      <c r="C18" s="254" t="s">
        <v>5146</v>
      </c>
      <c r="D18"/>
      <c r="E18" s="382" t="s">
        <v>5147</v>
      </c>
      <c r="F18" s="382"/>
      <c r="G18" s="382"/>
      <c r="I18" s="382" t="s">
        <v>5148</v>
      </c>
      <c r="J18" s="382"/>
      <c r="K18" s="38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-36442</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-28442</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-36442</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-36442</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-36442</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-36442</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-36442</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-36442</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-36442</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55" zoomScale="85" zoomScaleNormal="85" workbookViewId="0">
      <selection activeCell="K10" sqref="K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
        <v>4447</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2863</v>
      </c>
      <c r="D3" s="385" t="s">
        <v>12</v>
      </c>
      <c r="E3" s="385"/>
      <c r="F3" s="5" t="s">
        <v>3082</v>
      </c>
    </row>
    <row r="4" spans="1:12" ht="18" customHeight="1">
      <c r="A4" s="383" t="s">
        <v>77</v>
      </c>
      <c r="B4" s="383"/>
      <c r="C4" s="37" t="s">
        <v>2861</v>
      </c>
      <c r="D4" s="385" t="s">
        <v>15</v>
      </c>
      <c r="E4" s="385"/>
      <c r="F4" s="6">
        <f>'Running Hours'!B17</f>
        <v>34199</v>
      </c>
    </row>
    <row r="5" spans="1:12" ht="18" customHeight="1">
      <c r="A5" s="383" t="s">
        <v>78</v>
      </c>
      <c r="B5" s="383"/>
      <c r="C5" s="38" t="s">
        <v>2862</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44577</v>
      </c>
      <c r="G8" s="155"/>
      <c r="H8" s="15">
        <f>DATE(YEAR(F8),MONTH(F8),DAY(F8)+1)</f>
        <v>44578</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44575</v>
      </c>
      <c r="G9" s="155"/>
      <c r="H9" s="15">
        <f>DATE(YEAR(F9),MONTH(F9),DAY(F9)+7)</f>
        <v>44582</v>
      </c>
      <c r="I9" s="16">
        <f ca="1">IF(ISBLANK(H9),"",H9-DATE(YEAR(NOW()),MONTH(NOW()),DAY(NOW())))</f>
        <v>5</v>
      </c>
      <c r="J9" s="17" t="str">
        <f ca="1">IF(I9="","",IF(I9&lt;0,"OVERDUE","NOT DUE"))</f>
        <v>NOT DUE</v>
      </c>
      <c r="K9" s="31"/>
      <c r="L9" s="20"/>
    </row>
    <row r="10" spans="1:12" ht="51">
      <c r="A10" s="17" t="s">
        <v>3157</v>
      </c>
      <c r="B10" s="31" t="s">
        <v>2868</v>
      </c>
      <c r="C10" s="31" t="s">
        <v>2867</v>
      </c>
      <c r="D10" s="41" t="s">
        <v>2630</v>
      </c>
      <c r="E10" s="13">
        <v>41662</v>
      </c>
      <c r="F10" s="13">
        <v>44557</v>
      </c>
      <c r="G10" s="155"/>
      <c r="H10" s="15">
        <f>EDATE(F10-1,1)</f>
        <v>44587</v>
      </c>
      <c r="I10" s="16">
        <f ca="1">IF(ISBLANK(H10),"",H10-DATE(YEAR(NOW()),MONTH(NOW()),DAY(NOW())))</f>
        <v>10</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20</v>
      </c>
      <c r="J11" s="17" t="str">
        <f ca="1">IF(I11="","",IF(I11&lt;0,"OVERDUE","NOT DUE"))</f>
        <v>NOT DUE</v>
      </c>
      <c r="K11" s="31"/>
      <c r="L11" s="125"/>
    </row>
    <row r="12" spans="1:12" ht="38.25">
      <c r="A12" s="17" t="s">
        <v>3159</v>
      </c>
      <c r="B12" s="31" t="s">
        <v>2870</v>
      </c>
      <c r="C12" s="31" t="s">
        <v>2867</v>
      </c>
      <c r="D12" s="41" t="s">
        <v>2900</v>
      </c>
      <c r="E12" s="13">
        <v>41662</v>
      </c>
      <c r="F12" s="13">
        <v>44394</v>
      </c>
      <c r="G12" s="155"/>
      <c r="H12" s="15">
        <f>DATE(YEAR(F12),MONTH(F12)+6,DAY(F12)-1)</f>
        <v>44577</v>
      </c>
      <c r="I12" s="16">
        <f t="shared" ref="I12:I32" ca="1" si="0">IF(ISBLANK(H12),"",H12-DATE(YEAR(NOW()),MONTH(NOW()),DAY(NOW())))</f>
        <v>0</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293</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-1090</v>
      </c>
      <c r="J14" s="259"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-1090</v>
      </c>
      <c r="J15" s="259"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-1090</v>
      </c>
      <c r="J16" s="259"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44577</v>
      </c>
      <c r="G17" s="155"/>
      <c r="H17" s="15">
        <f>DATE(YEAR(F17),MONTH(F17),DAY(F17)+1)</f>
        <v>44578</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44577</v>
      </c>
      <c r="G18" s="155"/>
      <c r="H18" s="15">
        <f>DATE(YEAR(F18),MONTH(F18),DAY(F18)+1)</f>
        <v>44578</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44577</v>
      </c>
      <c r="G19" s="155"/>
      <c r="H19" s="15">
        <f>DATE(YEAR(F19),MONTH(F19),DAY(F19)+1)</f>
        <v>44578</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44575</v>
      </c>
      <c r="G20" s="155"/>
      <c r="H20" s="15">
        <f>EDATE(F20-1,1)</f>
        <v>44605</v>
      </c>
      <c r="I20" s="16">
        <f t="shared" ca="1" si="0"/>
        <v>28</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44577</v>
      </c>
      <c r="G21" s="155"/>
      <c r="H21" s="15">
        <f>DATE(YEAR(F21),MONTH(F21),DAY(F21)+1)</f>
        <v>44578</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44577</v>
      </c>
      <c r="G22" s="155"/>
      <c r="H22" s="15">
        <f>DATE(YEAR(F22),MONTH(F22),DAY(F22)+1)</f>
        <v>44578</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44577</v>
      </c>
      <c r="G23" s="155"/>
      <c r="H23" s="15">
        <f>DATE(YEAR(F23),MONTH(F23),DAY(F23)+1)</f>
        <v>44578</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44577</v>
      </c>
      <c r="G24" s="155"/>
      <c r="H24" s="15">
        <f>DATE(YEAR(F24),MONTH(F24),DAY(F24)+1)</f>
        <v>44578</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35</v>
      </c>
      <c r="J25" s="17" t="str">
        <f t="shared" ca="1" si="1"/>
        <v>NOT DUE</v>
      </c>
      <c r="K25" s="31" t="s">
        <v>1802</v>
      </c>
      <c r="L25" s="20"/>
    </row>
    <row r="26" spans="1:12" ht="36" customHeight="1">
      <c r="A26" s="17" t="s">
        <v>3173</v>
      </c>
      <c r="B26" s="31" t="s">
        <v>1782</v>
      </c>
      <c r="C26" s="31"/>
      <c r="D26" s="41" t="s">
        <v>4</v>
      </c>
      <c r="E26" s="13">
        <v>41662</v>
      </c>
      <c r="F26" s="13">
        <v>44568</v>
      </c>
      <c r="G26" s="155"/>
      <c r="H26" s="15">
        <f>EDATE(F26-1,1)</f>
        <v>44598</v>
      </c>
      <c r="I26" s="16">
        <f t="shared" ca="1" si="0"/>
        <v>21</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56</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74</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74</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74</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74</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74</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74</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-6</v>
      </c>
      <c r="J34" s="17" t="str">
        <f t="shared" ca="1" si="4"/>
        <v>OVERDUE</v>
      </c>
      <c r="K34" s="31" t="s">
        <v>2906</v>
      </c>
      <c r="L34" s="20" t="s">
        <v>5257</v>
      </c>
    </row>
    <row r="35" spans="1:12" ht="36" customHeight="1">
      <c r="A35" s="17" t="s">
        <v>3182</v>
      </c>
      <c r="B35" s="31" t="s">
        <v>2878</v>
      </c>
      <c r="C35" s="31" t="s">
        <v>2879</v>
      </c>
      <c r="D35" s="41" t="s">
        <v>379</v>
      </c>
      <c r="E35" s="13">
        <v>41662</v>
      </c>
      <c r="F35" s="13">
        <v>44212</v>
      </c>
      <c r="G35" s="155"/>
      <c r="H35" s="15">
        <f>DATE(YEAR(F35)+2,MONTH(F35),DAY(F35)-1)</f>
        <v>44941</v>
      </c>
      <c r="I35" s="16">
        <f t="shared" ca="1" si="3"/>
        <v>364</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364</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97</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2566</v>
      </c>
      <c r="J38" s="17" t="str">
        <f t="shared" ca="1" si="4"/>
        <v>NOT DUE</v>
      </c>
      <c r="K38" s="31"/>
      <c r="L38" s="20" t="s">
        <v>5257</v>
      </c>
    </row>
    <row r="39" spans="1:12" ht="36" customHeight="1">
      <c r="A39" s="17" t="s">
        <v>3186</v>
      </c>
      <c r="B39" s="31" t="s">
        <v>2884</v>
      </c>
      <c r="C39" s="31" t="s">
        <v>2875</v>
      </c>
      <c r="D39" s="41" t="s">
        <v>2902</v>
      </c>
      <c r="E39" s="13">
        <v>41662</v>
      </c>
      <c r="F39" s="13">
        <v>44403</v>
      </c>
      <c r="G39" s="155"/>
      <c r="H39" s="15">
        <f t="shared" si="5"/>
        <v>47143</v>
      </c>
      <c r="I39" s="16">
        <f t="shared" ca="1" si="3"/>
        <v>2566</v>
      </c>
      <c r="J39" s="17" t="str">
        <f t="shared" ca="1" si="4"/>
        <v>NOT DUE</v>
      </c>
      <c r="K39" s="31"/>
      <c r="L39" s="20" t="s">
        <v>5257</v>
      </c>
    </row>
    <row r="40" spans="1:12" ht="36" customHeight="1">
      <c r="A40" s="17" t="s">
        <v>3187</v>
      </c>
      <c r="B40" s="31" t="s">
        <v>2885</v>
      </c>
      <c r="C40" s="31" t="s">
        <v>2875</v>
      </c>
      <c r="D40" s="41" t="s">
        <v>2902</v>
      </c>
      <c r="E40" s="13">
        <v>41662</v>
      </c>
      <c r="F40" s="13">
        <v>44403</v>
      </c>
      <c r="G40" s="155"/>
      <c r="H40" s="15">
        <f t="shared" si="5"/>
        <v>47143</v>
      </c>
      <c r="I40" s="16">
        <f t="shared" ca="1" si="3"/>
        <v>2566</v>
      </c>
      <c r="J40" s="17" t="str">
        <f t="shared" ca="1" si="4"/>
        <v>NOT DUE</v>
      </c>
      <c r="K40" s="31"/>
      <c r="L40" s="20" t="s">
        <v>5257</v>
      </c>
    </row>
    <row r="41" spans="1:12" ht="36" customHeight="1">
      <c r="A41" s="17" t="s">
        <v>3188</v>
      </c>
      <c r="B41" s="31" t="s">
        <v>2886</v>
      </c>
      <c r="C41" s="31" t="s">
        <v>2875</v>
      </c>
      <c r="D41" s="41" t="s">
        <v>2902</v>
      </c>
      <c r="E41" s="13">
        <v>41662</v>
      </c>
      <c r="F41" s="13">
        <v>44403</v>
      </c>
      <c r="G41" s="155"/>
      <c r="H41" s="15">
        <f t="shared" si="5"/>
        <v>47143</v>
      </c>
      <c r="I41" s="16">
        <f t="shared" ca="1" si="3"/>
        <v>2566</v>
      </c>
      <c r="J41" s="17" t="str">
        <f t="shared" ca="1" si="4"/>
        <v>NOT DUE</v>
      </c>
      <c r="K41" s="31"/>
      <c r="L41" s="20" t="s">
        <v>5257</v>
      </c>
    </row>
    <row r="42" spans="1:12" ht="36" customHeight="1">
      <c r="A42" s="17" t="s">
        <v>3189</v>
      </c>
      <c r="B42" s="31" t="s">
        <v>2887</v>
      </c>
      <c r="C42" s="31" t="s">
        <v>2875</v>
      </c>
      <c r="D42" s="41" t="s">
        <v>2902</v>
      </c>
      <c r="E42" s="13">
        <v>41662</v>
      </c>
      <c r="F42" s="13">
        <v>44403</v>
      </c>
      <c r="G42" s="155"/>
      <c r="H42" s="15">
        <f t="shared" si="5"/>
        <v>47143</v>
      </c>
      <c r="I42" s="16">
        <f t="shared" ca="1" si="3"/>
        <v>2566</v>
      </c>
      <c r="J42" s="17" t="str">
        <f t="shared" ca="1" si="4"/>
        <v>NOT DUE</v>
      </c>
      <c r="K42" s="31" t="s">
        <v>2910</v>
      </c>
      <c r="L42" s="20" t="s">
        <v>5257</v>
      </c>
    </row>
    <row r="43" spans="1:12" ht="36" customHeight="1">
      <c r="A43" s="17" t="s">
        <v>3190</v>
      </c>
      <c r="B43" s="31" t="s">
        <v>2888</v>
      </c>
      <c r="C43" s="31" t="s">
        <v>2875</v>
      </c>
      <c r="D43" s="41" t="s">
        <v>2902</v>
      </c>
      <c r="E43" s="13">
        <v>41662</v>
      </c>
      <c r="F43" s="13">
        <v>44403</v>
      </c>
      <c r="G43" s="155"/>
      <c r="H43" s="15">
        <f t="shared" si="5"/>
        <v>47143</v>
      </c>
      <c r="I43" s="16">
        <f t="shared" ca="1" si="3"/>
        <v>2566</v>
      </c>
      <c r="J43" s="17" t="str">
        <f t="shared" ca="1" si="4"/>
        <v>NOT DUE</v>
      </c>
      <c r="K43" s="31"/>
      <c r="L43" s="20" t="s">
        <v>5257</v>
      </c>
    </row>
    <row r="44" spans="1:12" ht="36" customHeight="1">
      <c r="A44" s="17" t="s">
        <v>3191</v>
      </c>
      <c r="B44" s="31" t="s">
        <v>2889</v>
      </c>
      <c r="C44" s="31" t="s">
        <v>1764</v>
      </c>
      <c r="D44" s="41" t="s">
        <v>2902</v>
      </c>
      <c r="E44" s="13">
        <v>41662</v>
      </c>
      <c r="F44" s="13">
        <v>44403</v>
      </c>
      <c r="G44" s="155"/>
      <c r="H44" s="15">
        <f t="shared" si="5"/>
        <v>47143</v>
      </c>
      <c r="I44" s="16">
        <f t="shared" ca="1" si="3"/>
        <v>2566</v>
      </c>
      <c r="J44" s="17" t="str">
        <f t="shared" ca="1" si="4"/>
        <v>NOT DUE</v>
      </c>
      <c r="K44" s="31"/>
      <c r="L44" s="20" t="s">
        <v>5257</v>
      </c>
    </row>
    <row r="45" spans="1:12" ht="36" customHeight="1">
      <c r="A45" s="17" t="s">
        <v>3192</v>
      </c>
      <c r="B45" s="31" t="s">
        <v>2890</v>
      </c>
      <c r="C45" s="31" t="s">
        <v>2875</v>
      </c>
      <c r="D45" s="41" t="s">
        <v>2902</v>
      </c>
      <c r="E45" s="13">
        <v>41662</v>
      </c>
      <c r="F45" s="13">
        <v>44403</v>
      </c>
      <c r="G45" s="155"/>
      <c r="H45" s="15">
        <f t="shared" si="5"/>
        <v>47143</v>
      </c>
      <c r="I45" s="16">
        <f t="shared" ca="1" si="3"/>
        <v>2566</v>
      </c>
      <c r="J45" s="17" t="str">
        <f t="shared" ca="1" si="4"/>
        <v>NOT DUE</v>
      </c>
      <c r="K45" s="31"/>
      <c r="L45" s="20" t="s">
        <v>5257</v>
      </c>
    </row>
    <row r="46" spans="1:12" ht="36" customHeight="1">
      <c r="A46" s="17" t="s">
        <v>3193</v>
      </c>
      <c r="B46" s="31" t="s">
        <v>2891</v>
      </c>
      <c r="C46" s="31" t="s">
        <v>1764</v>
      </c>
      <c r="D46" s="41" t="s">
        <v>2902</v>
      </c>
      <c r="E46" s="13">
        <v>41662</v>
      </c>
      <c r="F46" s="13">
        <v>44403</v>
      </c>
      <c r="G46" s="155"/>
      <c r="H46" s="15">
        <f t="shared" si="5"/>
        <v>47143</v>
      </c>
      <c r="I46" s="16">
        <f t="shared" ca="1" si="3"/>
        <v>2566</v>
      </c>
      <c r="J46" s="17" t="str">
        <f t="shared" ca="1" si="4"/>
        <v>NOT DUE</v>
      </c>
      <c r="K46" s="31"/>
      <c r="L46" s="20" t="s">
        <v>5257</v>
      </c>
    </row>
    <row r="47" spans="1:12" ht="36" customHeight="1">
      <c r="A47" s="17" t="s">
        <v>3194</v>
      </c>
      <c r="B47" s="31" t="s">
        <v>2892</v>
      </c>
      <c r="C47" s="31" t="s">
        <v>2875</v>
      </c>
      <c r="D47" s="41" t="s">
        <v>2902</v>
      </c>
      <c r="E47" s="13">
        <v>41662</v>
      </c>
      <c r="F47" s="13">
        <v>44403</v>
      </c>
      <c r="G47" s="155"/>
      <c r="H47" s="15">
        <f t="shared" si="5"/>
        <v>47143</v>
      </c>
      <c r="I47" s="16">
        <f t="shared" ca="1" si="3"/>
        <v>2566</v>
      </c>
      <c r="J47" s="17" t="str">
        <f t="shared" ca="1" si="4"/>
        <v>NOT DUE</v>
      </c>
      <c r="K47" s="31"/>
      <c r="L47" s="20" t="s">
        <v>5257</v>
      </c>
    </row>
    <row r="48" spans="1:12" ht="36" customHeight="1">
      <c r="A48" s="17" t="s">
        <v>3195</v>
      </c>
      <c r="B48" s="31" t="s">
        <v>2893</v>
      </c>
      <c r="C48" s="31" t="s">
        <v>1764</v>
      </c>
      <c r="D48" s="41" t="s">
        <v>2902</v>
      </c>
      <c r="E48" s="13">
        <v>41662</v>
      </c>
      <c r="F48" s="13">
        <v>44403</v>
      </c>
      <c r="G48" s="155"/>
      <c r="H48" s="15">
        <f t="shared" si="5"/>
        <v>47143</v>
      </c>
      <c r="I48" s="16">
        <f t="shared" ca="1" si="3"/>
        <v>2566</v>
      </c>
      <c r="J48" s="17" t="str">
        <f t="shared" ca="1" si="4"/>
        <v>NOT DUE</v>
      </c>
      <c r="K48" s="31"/>
      <c r="L48" s="20" t="s">
        <v>5257</v>
      </c>
    </row>
    <row r="49" spans="1:12" ht="36" customHeight="1">
      <c r="A49" s="17" t="s">
        <v>3196</v>
      </c>
      <c r="B49" s="31" t="s">
        <v>2894</v>
      </c>
      <c r="C49" s="31" t="s">
        <v>2875</v>
      </c>
      <c r="D49" s="41" t="s">
        <v>2902</v>
      </c>
      <c r="E49" s="13">
        <v>41662</v>
      </c>
      <c r="F49" s="13">
        <v>44403</v>
      </c>
      <c r="G49" s="155"/>
      <c r="H49" s="15">
        <f t="shared" si="5"/>
        <v>47143</v>
      </c>
      <c r="I49" s="16">
        <f t="shared" ca="1" si="3"/>
        <v>2566</v>
      </c>
      <c r="J49" s="17" t="str">
        <f t="shared" ca="1" si="4"/>
        <v>NOT DUE</v>
      </c>
      <c r="K49" s="31"/>
      <c r="L49" s="20" t="s">
        <v>5257</v>
      </c>
    </row>
    <row r="50" spans="1:12" ht="36" customHeight="1">
      <c r="A50" s="17" t="s">
        <v>3197</v>
      </c>
      <c r="B50" s="31" t="s">
        <v>2893</v>
      </c>
      <c r="C50" s="31" t="s">
        <v>2875</v>
      </c>
      <c r="D50" s="41" t="s">
        <v>2902</v>
      </c>
      <c r="E50" s="13">
        <v>41662</v>
      </c>
      <c r="F50" s="13">
        <v>44403</v>
      </c>
      <c r="G50" s="155"/>
      <c r="H50" s="15">
        <f t="shared" si="5"/>
        <v>47143</v>
      </c>
      <c r="I50" s="16">
        <f t="shared" ca="1" si="3"/>
        <v>2566</v>
      </c>
      <c r="J50" s="17" t="str">
        <f t="shared" ca="1" si="4"/>
        <v>NOT DUE</v>
      </c>
      <c r="K50" s="31"/>
      <c r="L50" s="20" t="s">
        <v>5257</v>
      </c>
    </row>
    <row r="51" spans="1:12" ht="36" customHeight="1">
      <c r="A51" s="17" t="s">
        <v>3198</v>
      </c>
      <c r="B51" s="31" t="s">
        <v>2895</v>
      </c>
      <c r="C51" s="31" t="s">
        <v>1764</v>
      </c>
      <c r="D51" s="41" t="s">
        <v>2902</v>
      </c>
      <c r="E51" s="13">
        <v>41662</v>
      </c>
      <c r="F51" s="13">
        <v>44403</v>
      </c>
      <c r="G51" s="155"/>
      <c r="H51" s="15">
        <f t="shared" si="5"/>
        <v>47143</v>
      </c>
      <c r="I51" s="16">
        <f t="shared" ca="1" si="3"/>
        <v>2566</v>
      </c>
      <c r="J51" s="17" t="str">
        <f t="shared" ca="1" si="4"/>
        <v>NOT DUE</v>
      </c>
      <c r="K51" s="31"/>
      <c r="L51" s="20" t="s">
        <v>5257</v>
      </c>
    </row>
    <row r="52" spans="1:12" ht="36" customHeight="1">
      <c r="A52" s="17" t="s">
        <v>3199</v>
      </c>
      <c r="B52" s="31" t="s">
        <v>2896</v>
      </c>
      <c r="C52" s="31" t="s">
        <v>2875</v>
      </c>
      <c r="D52" s="41" t="s">
        <v>2902</v>
      </c>
      <c r="E52" s="13">
        <v>41662</v>
      </c>
      <c r="F52" s="13">
        <v>44403</v>
      </c>
      <c r="G52" s="155"/>
      <c r="H52" s="15">
        <f t="shared" si="5"/>
        <v>47143</v>
      </c>
      <c r="I52" s="16">
        <f t="shared" ca="1" si="3"/>
        <v>2566</v>
      </c>
      <c r="J52" s="17" t="str">
        <f t="shared" ca="1" si="4"/>
        <v>NOT DUE</v>
      </c>
      <c r="K52" s="31"/>
      <c r="L52" s="20" t="s">
        <v>5257</v>
      </c>
    </row>
    <row r="53" spans="1:12" ht="36" customHeight="1">
      <c r="A53" s="17" t="s">
        <v>3200</v>
      </c>
      <c r="B53" s="31" t="s">
        <v>2895</v>
      </c>
      <c r="C53" s="31" t="s">
        <v>2875</v>
      </c>
      <c r="D53" s="41" t="s">
        <v>2902</v>
      </c>
      <c r="E53" s="13">
        <v>41662</v>
      </c>
      <c r="F53" s="13">
        <v>44403</v>
      </c>
      <c r="G53" s="155"/>
      <c r="H53" s="15">
        <f t="shared" si="5"/>
        <v>47143</v>
      </c>
      <c r="I53" s="16">
        <f t="shared" ca="1" si="3"/>
        <v>2566</v>
      </c>
      <c r="J53" s="17" t="str">
        <f t="shared" ca="1" si="4"/>
        <v>NOT DUE</v>
      </c>
      <c r="K53" s="31"/>
      <c r="L53" s="20" t="s">
        <v>5257</v>
      </c>
    </row>
    <row r="54" spans="1:12" ht="36" customHeight="1">
      <c r="A54" s="17" t="s">
        <v>3201</v>
      </c>
      <c r="B54" s="31" t="s">
        <v>2897</v>
      </c>
      <c r="C54" s="31" t="s">
        <v>2875</v>
      </c>
      <c r="D54" s="41" t="s">
        <v>2902</v>
      </c>
      <c r="E54" s="13">
        <v>41662</v>
      </c>
      <c r="F54" s="13">
        <v>44403</v>
      </c>
      <c r="G54" s="155"/>
      <c r="H54" s="15">
        <f t="shared" si="5"/>
        <v>47143</v>
      </c>
      <c r="I54" s="16">
        <f t="shared" ca="1" si="3"/>
        <v>2566</v>
      </c>
      <c r="J54" s="17" t="str">
        <f t="shared" ca="1" si="4"/>
        <v>NOT DUE</v>
      </c>
      <c r="K54" s="31"/>
      <c r="L54" s="20" t="s">
        <v>5257</v>
      </c>
    </row>
    <row r="55" spans="1:12" ht="36" customHeight="1">
      <c r="A55" s="17" t="s">
        <v>3202</v>
      </c>
      <c r="B55" s="31" t="s">
        <v>2898</v>
      </c>
      <c r="C55" s="31" t="s">
        <v>2875</v>
      </c>
      <c r="D55" s="41" t="s">
        <v>2902</v>
      </c>
      <c r="E55" s="13">
        <v>41662</v>
      </c>
      <c r="F55" s="13">
        <v>44403</v>
      </c>
      <c r="G55" s="155"/>
      <c r="H55" s="15">
        <f t="shared" si="5"/>
        <v>47143</v>
      </c>
      <c r="I55" s="16">
        <f t="shared" ca="1" si="3"/>
        <v>2566</v>
      </c>
      <c r="J55" s="17" t="str">
        <f t="shared" ca="1" si="4"/>
        <v>NOT DUE</v>
      </c>
      <c r="K55" s="31"/>
      <c r="L55" s="20" t="s">
        <v>5257</v>
      </c>
    </row>
    <row r="56" spans="1:12" ht="36" customHeight="1">
      <c r="A56" s="17" t="s">
        <v>3203</v>
      </c>
      <c r="B56" s="31" t="s">
        <v>2899</v>
      </c>
      <c r="C56" s="31" t="s">
        <v>2875</v>
      </c>
      <c r="D56" s="41" t="s">
        <v>2902</v>
      </c>
      <c r="E56" s="13">
        <v>41662</v>
      </c>
      <c r="F56" s="13">
        <v>44403</v>
      </c>
      <c r="G56" s="155"/>
      <c r="H56" s="15">
        <f t="shared" si="5"/>
        <v>47143</v>
      </c>
      <c r="I56" s="16">
        <f t="shared" ca="1" si="3"/>
        <v>2566</v>
      </c>
      <c r="J56" s="17" t="str">
        <f t="shared" ca="1" si="4"/>
        <v>NOT DUE</v>
      </c>
      <c r="K56" s="31"/>
      <c r="L56" s="20" t="s">
        <v>5257</v>
      </c>
    </row>
    <row r="57" spans="1:12">
      <c r="A57"/>
      <c r="C57" s="224"/>
      <c r="D57"/>
    </row>
    <row r="58" spans="1:12">
      <c r="A58"/>
      <c r="C58" s="224"/>
      <c r="D58"/>
    </row>
    <row r="59" spans="1:12">
      <c r="A59"/>
      <c r="C59" s="224"/>
      <c r="D59"/>
    </row>
    <row r="60" spans="1:12">
      <c r="A60"/>
      <c r="B60" s="255" t="s">
        <v>5143</v>
      </c>
      <c r="C60"/>
      <c r="D60" s="255" t="s">
        <v>5144</v>
      </c>
      <c r="H60" s="255" t="s">
        <v>5145</v>
      </c>
    </row>
    <row r="61" spans="1:12">
      <c r="A61"/>
      <c r="C61"/>
      <c r="D61"/>
    </row>
    <row r="62" spans="1:12">
      <c r="A62"/>
      <c r="C62" s="374" t="s">
        <v>5303</v>
      </c>
      <c r="D62"/>
      <c r="E62" s="381" t="s">
        <v>5304</v>
      </c>
      <c r="F62" s="381"/>
      <c r="G62" s="381"/>
      <c r="I62" s="381" t="s">
        <v>5293</v>
      </c>
      <c r="J62" s="381"/>
      <c r="K62" s="381"/>
    </row>
    <row r="63" spans="1:12">
      <c r="A63"/>
      <c r="C63" s="254" t="s">
        <v>5146</v>
      </c>
      <c r="D63"/>
      <c r="E63" s="382" t="s">
        <v>5147</v>
      </c>
      <c r="F63" s="382"/>
      <c r="G63" s="382"/>
      <c r="I63" s="382" t="s">
        <v>5148</v>
      </c>
      <c r="J63" s="382"/>
      <c r="K63" s="382"/>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31" zoomScale="85" zoomScaleNormal="85" workbookViewId="0">
      <selection activeCell="L34" sqref="L3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3" t="s">
        <v>5</v>
      </c>
      <c r="B1" s="383"/>
      <c r="C1" s="35" t="s">
        <v>4447</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36"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37" t="s">
        <v>2911</v>
      </c>
      <c r="D3" s="385" t="s">
        <v>12</v>
      </c>
      <c r="E3" s="385"/>
      <c r="F3" s="60" t="s">
        <v>3083</v>
      </c>
    </row>
    <row r="4" spans="1:12" ht="18" customHeight="1">
      <c r="A4" s="383" t="s">
        <v>77</v>
      </c>
      <c r="B4" s="383"/>
      <c r="C4" s="37" t="s">
        <v>2861</v>
      </c>
      <c r="D4" s="385" t="s">
        <v>15</v>
      </c>
      <c r="E4" s="385"/>
      <c r="F4" s="59">
        <f>'Running Hours'!B18</f>
        <v>32619</v>
      </c>
    </row>
    <row r="5" spans="1:12" ht="18" customHeight="1">
      <c r="A5" s="383" t="s">
        <v>78</v>
      </c>
      <c r="B5" s="383"/>
      <c r="C5" s="38" t="s">
        <v>2862</v>
      </c>
      <c r="D5" s="46"/>
      <c r="E5" s="282" t="s">
        <v>2946</v>
      </c>
      <c r="F5" s="13">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44577</v>
      </c>
      <c r="G8" s="156"/>
      <c r="H8" s="15">
        <f>DATE(YEAR(F8),MONTH(F8),DAY(F8)+1)</f>
        <v>44578</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44575</v>
      </c>
      <c r="G9" s="156"/>
      <c r="H9" s="15">
        <f>DATE(YEAR(F9),MONTH(F9),DAY(F9)+7)</f>
        <v>44582</v>
      </c>
      <c r="I9" s="16">
        <f t="shared" ca="1" si="0"/>
        <v>5</v>
      </c>
      <c r="J9" s="17" t="str">
        <f t="shared" ca="1" si="1"/>
        <v>NOT DUE</v>
      </c>
      <c r="K9" s="31"/>
      <c r="L9" s="20"/>
    </row>
    <row r="10" spans="1:12" ht="51">
      <c r="A10" s="17" t="s">
        <v>3108</v>
      </c>
      <c r="B10" s="31" t="s">
        <v>2868</v>
      </c>
      <c r="C10" s="31" t="s">
        <v>2867</v>
      </c>
      <c r="D10" s="41" t="s">
        <v>2630</v>
      </c>
      <c r="E10" s="13">
        <v>41662</v>
      </c>
      <c r="F10" s="13">
        <v>44557</v>
      </c>
      <c r="G10" s="156"/>
      <c r="H10" s="15">
        <f>EDATE(F10-1,1)</f>
        <v>44587</v>
      </c>
      <c r="I10" s="16">
        <f t="shared" ca="1" si="0"/>
        <v>10</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20</v>
      </c>
      <c r="J11" s="17" t="str">
        <f t="shared" ca="1" si="1"/>
        <v>NOT DUE</v>
      </c>
      <c r="K11" s="31"/>
      <c r="L11" s="125"/>
    </row>
    <row r="12" spans="1:12" ht="38.25">
      <c r="A12" s="17" t="s">
        <v>3110</v>
      </c>
      <c r="B12" s="31" t="s">
        <v>2870</v>
      </c>
      <c r="C12" s="31" t="s">
        <v>2867</v>
      </c>
      <c r="D12" s="41" t="s">
        <v>2900</v>
      </c>
      <c r="E12" s="13">
        <v>41662</v>
      </c>
      <c r="F12" s="13">
        <v>44394</v>
      </c>
      <c r="G12" s="156"/>
      <c r="H12" s="15">
        <f>DATE(YEAR(F12),MONTH(F12)+6,DAY(F12)-1)</f>
        <v>44577</v>
      </c>
      <c r="I12" s="16">
        <f t="shared" ca="1" si="0"/>
        <v>0</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293</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-1090</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-1090</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-1090</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44577</v>
      </c>
      <c r="G17" s="156"/>
      <c r="H17" s="15">
        <f>DATE(YEAR(F17),MONTH(F17),DAY(F17)+1)</f>
        <v>44578</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44577</v>
      </c>
      <c r="G18" s="156"/>
      <c r="H18" s="15">
        <f>DATE(YEAR(F18),MONTH(F18),DAY(F18)+1)</f>
        <v>44578</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44577</v>
      </c>
      <c r="G19" s="156"/>
      <c r="H19" s="15">
        <f>DATE(YEAR(F19),MONTH(F19),DAY(F19)+1)</f>
        <v>44578</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44575</v>
      </c>
      <c r="G20" s="156"/>
      <c r="H20" s="15">
        <f>EDATE(F20-1,1)</f>
        <v>44605</v>
      </c>
      <c r="I20" s="16">
        <f t="shared" ca="1" si="0"/>
        <v>28</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44577</v>
      </c>
      <c r="G21" s="156"/>
      <c r="H21" s="15">
        <f>DATE(YEAR(F21),MONTH(F21),DAY(F21)+1)</f>
        <v>44578</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44577</v>
      </c>
      <c r="G22" s="156"/>
      <c r="H22" s="15">
        <f>DATE(YEAR(F22),MONTH(F22),DAY(F22)+1)</f>
        <v>44578</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44577</v>
      </c>
      <c r="G23" s="156"/>
      <c r="H23" s="15">
        <f>DATE(YEAR(F23),MONTH(F23),DAY(F23)+1)</f>
        <v>44578</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44577</v>
      </c>
      <c r="G24" s="156"/>
      <c r="H24" s="15">
        <f>DATE(YEAR(F24),MONTH(F24),DAY(F24)+1)</f>
        <v>44578</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35</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21</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49</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93</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93</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93</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93</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93</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93</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-6</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364</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364</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97</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2566</v>
      </c>
      <c r="J38" s="17" t="str">
        <f t="shared" ca="1" si="1"/>
        <v>NOT DUE</v>
      </c>
      <c r="K38" s="31"/>
      <c r="L38" s="20" t="s">
        <v>5257</v>
      </c>
    </row>
    <row r="39" spans="1:12" ht="36" customHeight="1">
      <c r="A39" s="17" t="s">
        <v>3137</v>
      </c>
      <c r="B39" s="31" t="s">
        <v>2884</v>
      </c>
      <c r="C39" s="31" t="s">
        <v>2875</v>
      </c>
      <c r="D39" s="41" t="s">
        <v>2902</v>
      </c>
      <c r="E39" s="13">
        <v>41662</v>
      </c>
      <c r="F39" s="13">
        <v>44403</v>
      </c>
      <c r="G39" s="156"/>
      <c r="H39" s="15">
        <f t="shared" si="3"/>
        <v>47143</v>
      </c>
      <c r="I39" s="16">
        <f t="shared" ca="1" si="0"/>
        <v>2566</v>
      </c>
      <c r="J39" s="17" t="str">
        <f t="shared" ca="1" si="1"/>
        <v>NOT DUE</v>
      </c>
      <c r="K39" s="31"/>
      <c r="L39" s="20" t="s">
        <v>5257</v>
      </c>
    </row>
    <row r="40" spans="1:12" ht="36" customHeight="1">
      <c r="A40" s="17" t="s">
        <v>3138</v>
      </c>
      <c r="B40" s="31" t="s">
        <v>2885</v>
      </c>
      <c r="C40" s="31" t="s">
        <v>2875</v>
      </c>
      <c r="D40" s="41" t="s">
        <v>2902</v>
      </c>
      <c r="E40" s="13">
        <v>41662</v>
      </c>
      <c r="F40" s="13">
        <v>44403</v>
      </c>
      <c r="G40" s="156"/>
      <c r="H40" s="15">
        <f t="shared" si="3"/>
        <v>47143</v>
      </c>
      <c r="I40" s="16">
        <f t="shared" ca="1" si="0"/>
        <v>2566</v>
      </c>
      <c r="J40" s="17" t="str">
        <f t="shared" ca="1" si="1"/>
        <v>NOT DUE</v>
      </c>
      <c r="K40" s="31"/>
      <c r="L40" s="20" t="s">
        <v>5257</v>
      </c>
    </row>
    <row r="41" spans="1:12" ht="36" customHeight="1">
      <c r="A41" s="17" t="s">
        <v>3139</v>
      </c>
      <c r="B41" s="31" t="s">
        <v>2886</v>
      </c>
      <c r="C41" s="31" t="s">
        <v>2875</v>
      </c>
      <c r="D41" s="41" t="s">
        <v>2902</v>
      </c>
      <c r="E41" s="13">
        <v>41662</v>
      </c>
      <c r="F41" s="13">
        <v>44403</v>
      </c>
      <c r="G41" s="156"/>
      <c r="H41" s="15">
        <f t="shared" si="3"/>
        <v>47143</v>
      </c>
      <c r="I41" s="16">
        <f t="shared" ca="1" si="0"/>
        <v>2566</v>
      </c>
      <c r="J41" s="17" t="str">
        <f t="shared" ca="1" si="1"/>
        <v>NOT DUE</v>
      </c>
      <c r="K41" s="31"/>
      <c r="L41" s="20" t="s">
        <v>5257</v>
      </c>
    </row>
    <row r="42" spans="1:12" ht="36" customHeight="1">
      <c r="A42" s="17" t="s">
        <v>3140</v>
      </c>
      <c r="B42" s="31" t="s">
        <v>2887</v>
      </c>
      <c r="C42" s="31" t="s">
        <v>2875</v>
      </c>
      <c r="D42" s="41" t="s">
        <v>2902</v>
      </c>
      <c r="E42" s="13">
        <v>41662</v>
      </c>
      <c r="F42" s="13">
        <v>44403</v>
      </c>
      <c r="G42" s="156"/>
      <c r="H42" s="15">
        <f t="shared" si="3"/>
        <v>47143</v>
      </c>
      <c r="I42" s="16">
        <f t="shared" ca="1" si="0"/>
        <v>2566</v>
      </c>
      <c r="J42" s="17" t="str">
        <f t="shared" ca="1" si="1"/>
        <v>NOT DUE</v>
      </c>
      <c r="K42" s="31" t="s">
        <v>2910</v>
      </c>
      <c r="L42" s="20" t="s">
        <v>5257</v>
      </c>
    </row>
    <row r="43" spans="1:12" ht="36" customHeight="1">
      <c r="A43" s="17" t="s">
        <v>3141</v>
      </c>
      <c r="B43" s="31" t="s">
        <v>2888</v>
      </c>
      <c r="C43" s="31" t="s">
        <v>2875</v>
      </c>
      <c r="D43" s="41" t="s">
        <v>2902</v>
      </c>
      <c r="E43" s="13">
        <v>41662</v>
      </c>
      <c r="F43" s="13">
        <v>44403</v>
      </c>
      <c r="G43" s="156"/>
      <c r="H43" s="15">
        <f t="shared" si="3"/>
        <v>47143</v>
      </c>
      <c r="I43" s="16">
        <f t="shared" ca="1" si="0"/>
        <v>2566</v>
      </c>
      <c r="J43" s="17" t="str">
        <f t="shared" ca="1" si="1"/>
        <v>NOT DUE</v>
      </c>
      <c r="K43" s="31"/>
      <c r="L43" s="20" t="s">
        <v>5257</v>
      </c>
    </row>
    <row r="44" spans="1:12" ht="36" customHeight="1">
      <c r="A44" s="17" t="s">
        <v>3142</v>
      </c>
      <c r="B44" s="31" t="s">
        <v>2889</v>
      </c>
      <c r="C44" s="31" t="s">
        <v>1764</v>
      </c>
      <c r="D44" s="41" t="s">
        <v>2902</v>
      </c>
      <c r="E44" s="13">
        <v>41662</v>
      </c>
      <c r="F44" s="13">
        <v>44403</v>
      </c>
      <c r="G44" s="156"/>
      <c r="H44" s="15">
        <f t="shared" si="3"/>
        <v>47143</v>
      </c>
      <c r="I44" s="16">
        <f t="shared" ca="1" si="0"/>
        <v>2566</v>
      </c>
      <c r="J44" s="17" t="str">
        <f t="shared" ca="1" si="1"/>
        <v>NOT DUE</v>
      </c>
      <c r="K44" s="31"/>
      <c r="L44" s="20" t="s">
        <v>5257</v>
      </c>
    </row>
    <row r="45" spans="1:12" ht="36" customHeight="1">
      <c r="A45" s="17" t="s">
        <v>3143</v>
      </c>
      <c r="B45" s="31" t="s">
        <v>2890</v>
      </c>
      <c r="C45" s="31" t="s">
        <v>2875</v>
      </c>
      <c r="D45" s="41" t="s">
        <v>2902</v>
      </c>
      <c r="E45" s="13">
        <v>41662</v>
      </c>
      <c r="F45" s="13">
        <v>44403</v>
      </c>
      <c r="G45" s="156"/>
      <c r="H45" s="15">
        <f t="shared" si="3"/>
        <v>47143</v>
      </c>
      <c r="I45" s="16">
        <f t="shared" ca="1" si="0"/>
        <v>2566</v>
      </c>
      <c r="J45" s="17" t="str">
        <f t="shared" ca="1" si="1"/>
        <v>NOT DUE</v>
      </c>
      <c r="K45" s="31"/>
      <c r="L45" s="20" t="s">
        <v>5257</v>
      </c>
    </row>
    <row r="46" spans="1:12" ht="36" customHeight="1">
      <c r="A46" s="17" t="s">
        <v>3144</v>
      </c>
      <c r="B46" s="31" t="s">
        <v>2891</v>
      </c>
      <c r="C46" s="31" t="s">
        <v>1764</v>
      </c>
      <c r="D46" s="41" t="s">
        <v>2902</v>
      </c>
      <c r="E46" s="13">
        <v>41662</v>
      </c>
      <c r="F46" s="13">
        <v>44403</v>
      </c>
      <c r="G46" s="156"/>
      <c r="H46" s="15">
        <f t="shared" si="3"/>
        <v>47143</v>
      </c>
      <c r="I46" s="16">
        <f t="shared" ca="1" si="0"/>
        <v>2566</v>
      </c>
      <c r="J46" s="17" t="str">
        <f t="shared" ca="1" si="1"/>
        <v>NOT DUE</v>
      </c>
      <c r="K46" s="31"/>
      <c r="L46" s="20" t="s">
        <v>5257</v>
      </c>
    </row>
    <row r="47" spans="1:12" ht="36" customHeight="1">
      <c r="A47" s="17" t="s">
        <v>3145</v>
      </c>
      <c r="B47" s="31" t="s">
        <v>2892</v>
      </c>
      <c r="C47" s="31" t="s">
        <v>2875</v>
      </c>
      <c r="D47" s="41" t="s">
        <v>2902</v>
      </c>
      <c r="E47" s="13">
        <v>41662</v>
      </c>
      <c r="F47" s="13">
        <v>44403</v>
      </c>
      <c r="G47" s="156"/>
      <c r="H47" s="15">
        <f t="shared" si="3"/>
        <v>47143</v>
      </c>
      <c r="I47" s="16">
        <f t="shared" ca="1" si="0"/>
        <v>2566</v>
      </c>
      <c r="J47" s="17" t="str">
        <f t="shared" ca="1" si="1"/>
        <v>NOT DUE</v>
      </c>
      <c r="K47" s="31"/>
      <c r="L47" s="20" t="s">
        <v>5257</v>
      </c>
    </row>
    <row r="48" spans="1:12" ht="36" customHeight="1">
      <c r="A48" s="17" t="s">
        <v>3146</v>
      </c>
      <c r="B48" s="31" t="s">
        <v>2893</v>
      </c>
      <c r="C48" s="31" t="s">
        <v>1764</v>
      </c>
      <c r="D48" s="41" t="s">
        <v>2902</v>
      </c>
      <c r="E48" s="13">
        <v>41662</v>
      </c>
      <c r="F48" s="13">
        <v>44403</v>
      </c>
      <c r="G48" s="156"/>
      <c r="H48" s="15">
        <f t="shared" si="3"/>
        <v>47143</v>
      </c>
      <c r="I48" s="16">
        <f t="shared" ca="1" si="0"/>
        <v>2566</v>
      </c>
      <c r="J48" s="17" t="str">
        <f t="shared" ca="1" si="1"/>
        <v>NOT DUE</v>
      </c>
      <c r="K48" s="31"/>
      <c r="L48" s="20" t="s">
        <v>5257</v>
      </c>
    </row>
    <row r="49" spans="1:12" ht="36" customHeight="1">
      <c r="A49" s="17" t="s">
        <v>3147</v>
      </c>
      <c r="B49" s="31" t="s">
        <v>2894</v>
      </c>
      <c r="C49" s="31" t="s">
        <v>2875</v>
      </c>
      <c r="D49" s="41" t="s">
        <v>2902</v>
      </c>
      <c r="E49" s="13">
        <v>41662</v>
      </c>
      <c r="F49" s="13">
        <v>44403</v>
      </c>
      <c r="G49" s="156"/>
      <c r="H49" s="15">
        <f t="shared" si="3"/>
        <v>47143</v>
      </c>
      <c r="I49" s="16">
        <f t="shared" ca="1" si="0"/>
        <v>2566</v>
      </c>
      <c r="J49" s="17" t="str">
        <f t="shared" ca="1" si="1"/>
        <v>NOT DUE</v>
      </c>
      <c r="K49" s="31"/>
      <c r="L49" s="20" t="s">
        <v>5257</v>
      </c>
    </row>
    <row r="50" spans="1:12" ht="36" customHeight="1">
      <c r="A50" s="17" t="s">
        <v>3148</v>
      </c>
      <c r="B50" s="31" t="s">
        <v>2893</v>
      </c>
      <c r="C50" s="31" t="s">
        <v>2875</v>
      </c>
      <c r="D50" s="41" t="s">
        <v>2902</v>
      </c>
      <c r="E50" s="13">
        <v>41662</v>
      </c>
      <c r="F50" s="13">
        <v>44403</v>
      </c>
      <c r="G50" s="156"/>
      <c r="H50" s="15">
        <f t="shared" si="3"/>
        <v>47143</v>
      </c>
      <c r="I50" s="16">
        <f t="shared" ca="1" si="0"/>
        <v>2566</v>
      </c>
      <c r="J50" s="17" t="str">
        <f t="shared" ca="1" si="1"/>
        <v>NOT DUE</v>
      </c>
      <c r="K50" s="31"/>
      <c r="L50" s="20" t="s">
        <v>5257</v>
      </c>
    </row>
    <row r="51" spans="1:12" ht="36" customHeight="1">
      <c r="A51" s="17" t="s">
        <v>3149</v>
      </c>
      <c r="B51" s="31" t="s">
        <v>2895</v>
      </c>
      <c r="C51" s="31" t="s">
        <v>1764</v>
      </c>
      <c r="D51" s="41" t="s">
        <v>2902</v>
      </c>
      <c r="E51" s="13">
        <v>41662</v>
      </c>
      <c r="F51" s="13">
        <v>44403</v>
      </c>
      <c r="G51" s="156"/>
      <c r="H51" s="15">
        <f t="shared" si="3"/>
        <v>47143</v>
      </c>
      <c r="I51" s="16">
        <f t="shared" ca="1" si="0"/>
        <v>2566</v>
      </c>
      <c r="J51" s="17" t="str">
        <f t="shared" ca="1" si="1"/>
        <v>NOT DUE</v>
      </c>
      <c r="K51" s="31"/>
      <c r="L51" s="20" t="s">
        <v>5257</v>
      </c>
    </row>
    <row r="52" spans="1:12" ht="36" customHeight="1">
      <c r="A52" s="17" t="s">
        <v>3150</v>
      </c>
      <c r="B52" s="31" t="s">
        <v>2896</v>
      </c>
      <c r="C52" s="31" t="s">
        <v>2875</v>
      </c>
      <c r="D52" s="41" t="s">
        <v>2902</v>
      </c>
      <c r="E52" s="13">
        <v>41662</v>
      </c>
      <c r="F52" s="13">
        <v>44403</v>
      </c>
      <c r="G52" s="156"/>
      <c r="H52" s="15">
        <f t="shared" si="3"/>
        <v>47143</v>
      </c>
      <c r="I52" s="16">
        <f t="shared" ca="1" si="0"/>
        <v>2566</v>
      </c>
      <c r="J52" s="17" t="str">
        <f t="shared" ca="1" si="1"/>
        <v>NOT DUE</v>
      </c>
      <c r="K52" s="31"/>
      <c r="L52" s="20" t="s">
        <v>5257</v>
      </c>
    </row>
    <row r="53" spans="1:12" ht="36" customHeight="1">
      <c r="A53" s="17" t="s">
        <v>3151</v>
      </c>
      <c r="B53" s="31" t="s">
        <v>2895</v>
      </c>
      <c r="C53" s="31" t="s">
        <v>2875</v>
      </c>
      <c r="D53" s="41" t="s">
        <v>2902</v>
      </c>
      <c r="E53" s="13">
        <v>41662</v>
      </c>
      <c r="F53" s="13">
        <v>44403</v>
      </c>
      <c r="G53" s="156"/>
      <c r="H53" s="15">
        <f t="shared" si="3"/>
        <v>47143</v>
      </c>
      <c r="I53" s="16">
        <f t="shared" ca="1" si="0"/>
        <v>2566</v>
      </c>
      <c r="J53" s="17" t="str">
        <f t="shared" ca="1" si="1"/>
        <v>NOT DUE</v>
      </c>
      <c r="K53" s="31"/>
      <c r="L53" s="20" t="s">
        <v>5257</v>
      </c>
    </row>
    <row r="54" spans="1:12" ht="36" customHeight="1">
      <c r="A54" s="17" t="s">
        <v>3152</v>
      </c>
      <c r="B54" s="31" t="s">
        <v>2897</v>
      </c>
      <c r="C54" s="31" t="s">
        <v>2875</v>
      </c>
      <c r="D54" s="41" t="s">
        <v>2902</v>
      </c>
      <c r="E54" s="13">
        <v>41662</v>
      </c>
      <c r="F54" s="13">
        <v>44403</v>
      </c>
      <c r="G54" s="156"/>
      <c r="H54" s="15">
        <f t="shared" si="3"/>
        <v>47143</v>
      </c>
      <c r="I54" s="16">
        <f t="shared" ca="1" si="0"/>
        <v>2566</v>
      </c>
      <c r="J54" s="17" t="str">
        <f t="shared" ca="1" si="1"/>
        <v>NOT DUE</v>
      </c>
      <c r="K54" s="31"/>
      <c r="L54" s="20" t="s">
        <v>5257</v>
      </c>
    </row>
    <row r="55" spans="1:12" ht="36" customHeight="1">
      <c r="A55" s="17" t="s">
        <v>3153</v>
      </c>
      <c r="B55" s="31" t="s">
        <v>2898</v>
      </c>
      <c r="C55" s="31" t="s">
        <v>2875</v>
      </c>
      <c r="D55" s="41" t="s">
        <v>2902</v>
      </c>
      <c r="E55" s="13">
        <v>41662</v>
      </c>
      <c r="F55" s="13">
        <v>44403</v>
      </c>
      <c r="G55" s="156"/>
      <c r="H55" s="15">
        <f t="shared" si="3"/>
        <v>47143</v>
      </c>
      <c r="I55" s="16">
        <f t="shared" ca="1" si="0"/>
        <v>2566</v>
      </c>
      <c r="J55" s="17" t="str">
        <f t="shared" ca="1" si="1"/>
        <v>NOT DUE</v>
      </c>
      <c r="K55" s="31"/>
      <c r="L55" s="20" t="s">
        <v>5257</v>
      </c>
    </row>
    <row r="56" spans="1:12" ht="36" customHeight="1">
      <c r="A56" s="17" t="s">
        <v>3154</v>
      </c>
      <c r="B56" s="31" t="s">
        <v>2899</v>
      </c>
      <c r="C56" s="31" t="s">
        <v>2875</v>
      </c>
      <c r="D56" s="41" t="s">
        <v>2902</v>
      </c>
      <c r="E56" s="13">
        <v>41662</v>
      </c>
      <c r="F56" s="13">
        <v>44403</v>
      </c>
      <c r="G56" s="156"/>
      <c r="H56" s="15">
        <f t="shared" si="3"/>
        <v>47143</v>
      </c>
      <c r="I56" s="16">
        <f t="shared" ca="1" si="0"/>
        <v>2566</v>
      </c>
      <c r="J56" s="17" t="str">
        <f t="shared" ca="1" si="1"/>
        <v>NOT DUE</v>
      </c>
      <c r="K56" s="31"/>
      <c r="L56" s="20" t="s">
        <v>5257</v>
      </c>
    </row>
    <row r="57" spans="1:12">
      <c r="A57"/>
      <c r="C57" s="224"/>
      <c r="D57"/>
    </row>
    <row r="58" spans="1:12">
      <c r="A58"/>
      <c r="C58" s="224"/>
      <c r="D58"/>
    </row>
    <row r="59" spans="1:12">
      <c r="A59"/>
      <c r="C59" s="224"/>
      <c r="D59"/>
    </row>
    <row r="60" spans="1:12">
      <c r="A60"/>
      <c r="B60" s="255" t="s">
        <v>5143</v>
      </c>
      <c r="C60"/>
      <c r="D60" s="255" t="s">
        <v>5144</v>
      </c>
      <c r="H60" s="255" t="s">
        <v>5145</v>
      </c>
    </row>
    <row r="61" spans="1:12">
      <c r="A61"/>
      <c r="C61"/>
      <c r="D61"/>
    </row>
    <row r="62" spans="1:12">
      <c r="A62"/>
      <c r="C62" s="374" t="s">
        <v>5303</v>
      </c>
      <c r="D62"/>
      <c r="E62" s="381" t="s">
        <v>5304</v>
      </c>
      <c r="F62" s="381"/>
      <c r="G62" s="381"/>
      <c r="I62" s="381" t="s">
        <v>5293</v>
      </c>
      <c r="J62" s="381"/>
      <c r="K62" s="381"/>
    </row>
    <row r="63" spans="1:12">
      <c r="A63"/>
      <c r="C63" s="254" t="s">
        <v>5146</v>
      </c>
      <c r="D63"/>
      <c r="E63" s="382" t="s">
        <v>5147</v>
      </c>
      <c r="F63" s="382"/>
      <c r="G63" s="382"/>
      <c r="I63" s="382" t="s">
        <v>5148</v>
      </c>
      <c r="J63" s="382"/>
      <c r="K63" s="382"/>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17" activePane="bottomLeft" state="frozen"/>
      <selection activeCell="G63" sqref="G63"/>
      <selection pane="bottomLeft" activeCell="E23" sqref="E23"/>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3" t="s">
        <v>5</v>
      </c>
      <c r="B1" s="383"/>
      <c r="C1" s="1" t="s">
        <v>4447</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2"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10</v>
      </c>
      <c r="B3" s="383"/>
      <c r="C3" s="4" t="s">
        <v>11</v>
      </c>
      <c r="D3" s="385" t="s">
        <v>12</v>
      </c>
      <c r="E3" s="385"/>
      <c r="F3" s="5" t="s">
        <v>3081</v>
      </c>
    </row>
    <row r="4" spans="1:12" ht="18" customHeight="1">
      <c r="A4" s="383" t="s">
        <v>13</v>
      </c>
      <c r="B4" s="383"/>
      <c r="C4" s="4" t="s">
        <v>14</v>
      </c>
      <c r="D4" s="385" t="s">
        <v>15</v>
      </c>
      <c r="E4" s="385"/>
      <c r="F4" s="6">
        <f>'Running Hours'!B6</f>
        <v>21.5</v>
      </c>
    </row>
    <row r="5" spans="1:12" ht="18" customHeight="1">
      <c r="A5" s="281"/>
      <c r="B5" s="281"/>
      <c r="C5" s="288"/>
      <c r="D5" s="282"/>
      <c r="E5" s="282" t="s">
        <v>2946</v>
      </c>
      <c r="F5" s="13">
        <f>'Running Hours'!D3</f>
        <v>44577</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44576</v>
      </c>
      <c r="G8" s="155"/>
      <c r="H8" s="209">
        <f>DATE(YEAR(F8),MONTH(F8),DAY(F8)+7)</f>
        <v>44583</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44576</v>
      </c>
      <c r="G9" s="155"/>
      <c r="H9" s="209">
        <f>DATE(YEAR(F9),MONTH(F9),DAY(F9)+7)</f>
        <v>44583</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44576</v>
      </c>
      <c r="G10" s="155"/>
      <c r="H10" s="209">
        <f>DATE(YEAR(F10),MONTH(F10),DAY(F10)+7)</f>
        <v>44583</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44576</v>
      </c>
      <c r="G11" s="155"/>
      <c r="H11" s="209">
        <f>DATE(YEAR(F11),MONTH(F11),DAY(F11)+7)</f>
        <v>44583</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44576</v>
      </c>
      <c r="G12" s="155"/>
      <c r="H12" s="209">
        <f>DATE(YEAR(F12),MONTH(F12),DAY(F12)+7)</f>
        <v>44583</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69</v>
      </c>
      <c r="J13" s="17" t="str">
        <f t="shared" ca="1" si="0"/>
        <v>NOT DUE</v>
      </c>
      <c r="K13" s="18" t="s">
        <v>33</v>
      </c>
      <c r="L13" s="66"/>
    </row>
    <row r="14" spans="1:12" ht="24">
      <c r="A14" s="12" t="s">
        <v>3091</v>
      </c>
      <c r="B14" s="18" t="s">
        <v>35</v>
      </c>
      <c r="C14" s="12" t="s">
        <v>5034</v>
      </c>
      <c r="D14" s="12" t="s">
        <v>0</v>
      </c>
      <c r="E14" s="13">
        <v>41662</v>
      </c>
      <c r="F14" s="13">
        <v>44485</v>
      </c>
      <c r="G14" s="155"/>
      <c r="H14" s="15">
        <f>DATE(YEAR(F14),MONTH(F14)+3,DAY(F14)-1)</f>
        <v>44576</v>
      </c>
      <c r="I14" s="19">
        <f ca="1">IF(ISBLANK(H14),"",H14-DATE(YEAR(NOW()),MONTH(NOW()),DAY(NOW())))</f>
        <v>-1</v>
      </c>
      <c r="J14" s="17" t="str">
        <f t="shared" ca="1" si="0"/>
        <v>OVERDUE</v>
      </c>
      <c r="K14" s="20" t="s">
        <v>36</v>
      </c>
      <c r="L14" s="66"/>
    </row>
    <row r="15" spans="1:12" ht="25.5">
      <c r="A15" s="12" t="s">
        <v>3092</v>
      </c>
      <c r="B15" s="18" t="s">
        <v>38</v>
      </c>
      <c r="C15" s="12" t="s">
        <v>5035</v>
      </c>
      <c r="D15" s="12" t="s">
        <v>3</v>
      </c>
      <c r="E15" s="13">
        <v>41662</v>
      </c>
      <c r="F15" s="13">
        <v>44394</v>
      </c>
      <c r="G15" s="155"/>
      <c r="H15" s="15">
        <f>DATE(YEAR(F15),MONTH(F15)+6,DAY(F15)-1)</f>
        <v>44577</v>
      </c>
      <c r="I15" s="16">
        <f t="shared" ca="1" si="1"/>
        <v>0</v>
      </c>
      <c r="J15" s="17" t="str">
        <f t="shared" ca="1" si="0"/>
        <v>NOT DUE</v>
      </c>
      <c r="K15" s="18" t="s">
        <v>39</v>
      </c>
      <c r="L15" s="247"/>
    </row>
    <row r="16" spans="1:12" ht="25.5">
      <c r="A16" s="12" t="s">
        <v>3093</v>
      </c>
      <c r="B16" s="18" t="s">
        <v>40</v>
      </c>
      <c r="C16" s="12" t="s">
        <v>5036</v>
      </c>
      <c r="D16" s="12" t="s">
        <v>3</v>
      </c>
      <c r="E16" s="13">
        <v>41662</v>
      </c>
      <c r="F16" s="13">
        <v>44394</v>
      </c>
      <c r="G16" s="155"/>
      <c r="H16" s="15">
        <f>DATE(YEAR(F16),MONTH(F16)+6,DAY(F16)-1)</f>
        <v>44577</v>
      </c>
      <c r="I16" s="16">
        <f t="shared" ca="1" si="1"/>
        <v>0</v>
      </c>
      <c r="J16" s="17" t="str">
        <f t="shared" ca="1" si="0"/>
        <v>NOT DUE</v>
      </c>
      <c r="K16" s="18" t="s">
        <v>39</v>
      </c>
      <c r="L16" s="247"/>
    </row>
    <row r="17" spans="1:12" ht="51">
      <c r="A17" s="12" t="s">
        <v>3094</v>
      </c>
      <c r="B17" s="18" t="s">
        <v>41</v>
      </c>
      <c r="C17" s="12" t="s">
        <v>5037</v>
      </c>
      <c r="D17" s="21">
        <v>500</v>
      </c>
      <c r="E17" s="13">
        <v>41662</v>
      </c>
      <c r="F17" s="13">
        <v>41662</v>
      </c>
      <c r="G17" s="14">
        <v>0</v>
      </c>
      <c r="H17" s="22">
        <f>IF(I17&lt;=500,$F$5+(I17/24),"error")</f>
        <v>44596.9375</v>
      </c>
      <c r="I17" s="23">
        <f t="shared" ref="I17:I24" si="2">D17-($F$4-G17)</f>
        <v>478.5</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44596.9375</v>
      </c>
      <c r="I18" s="23">
        <f t="shared" si="2"/>
        <v>478.5</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44617.770833333336</v>
      </c>
      <c r="I19" s="23">
        <f t="shared" si="2"/>
        <v>978.5</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44618.425000000003</v>
      </c>
      <c r="I20" s="23">
        <f t="shared" si="2"/>
        <v>994.2</v>
      </c>
      <c r="J20" s="17" t="str">
        <f t="shared" si="0"/>
        <v>NOT DUE</v>
      </c>
      <c r="K20" s="18" t="s">
        <v>44</v>
      </c>
      <c r="L20" s="205" t="s">
        <v>5319</v>
      </c>
    </row>
    <row r="21" spans="1:12" ht="38.25">
      <c r="A21" s="12" t="s">
        <v>3098</v>
      </c>
      <c r="B21" s="18" t="s">
        <v>46</v>
      </c>
      <c r="C21" s="12" t="s">
        <v>5041</v>
      </c>
      <c r="D21" s="21">
        <v>1000</v>
      </c>
      <c r="E21" s="13">
        <v>41662</v>
      </c>
      <c r="F21" s="13">
        <v>41662</v>
      </c>
      <c r="G21" s="14">
        <v>0</v>
      </c>
      <c r="H21" s="22">
        <f t="shared" si="3"/>
        <v>44617.770833333336</v>
      </c>
      <c r="I21" s="23">
        <f t="shared" si="2"/>
        <v>978.5</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44617.770833333336</v>
      </c>
      <c r="I22" s="23">
        <f t="shared" si="2"/>
        <v>978.5</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44618.425000000003</v>
      </c>
      <c r="I23" s="23">
        <f t="shared" si="2"/>
        <v>994.2</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44638.604166666664</v>
      </c>
      <c r="I24" s="23">
        <f t="shared" si="2"/>
        <v>1478.5</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127</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46</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46</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46</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1981</v>
      </c>
      <c r="J29" s="17" t="str">
        <f t="shared" ca="1" si="0"/>
        <v>NOT DUE</v>
      </c>
      <c r="K29" s="20" t="s">
        <v>56</v>
      </c>
      <c r="L29" s="132"/>
    </row>
    <row r="30" spans="1:12">
      <c r="C30" s="224"/>
    </row>
    <row r="31" spans="1:12">
      <c r="C31" s="224"/>
    </row>
    <row r="32" spans="1:12">
      <c r="C32" s="224"/>
    </row>
    <row r="33" spans="2:11">
      <c r="B33" s="255" t="s">
        <v>5143</v>
      </c>
      <c r="D33" s="255" t="s">
        <v>5144</v>
      </c>
      <c r="H33" s="255" t="s">
        <v>5145</v>
      </c>
    </row>
    <row r="35" spans="2:11">
      <c r="C35" s="374" t="s">
        <v>5303</v>
      </c>
      <c r="E35" s="381" t="s">
        <v>5304</v>
      </c>
      <c r="F35" s="381"/>
      <c r="G35" s="381"/>
      <c r="I35" s="381" t="s">
        <v>5293</v>
      </c>
      <c r="J35" s="381"/>
      <c r="K35" s="381"/>
    </row>
    <row r="36" spans="2:11">
      <c r="C36" s="254" t="s">
        <v>5146</v>
      </c>
      <c r="E36" s="382" t="s">
        <v>5147</v>
      </c>
      <c r="F36" s="382"/>
      <c r="G36" s="382"/>
      <c r="I36" s="382" t="s">
        <v>5148</v>
      </c>
      <c r="J36" s="382"/>
      <c r="K36" s="382"/>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sqref="A1:B1"/>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3" t="s">
        <v>5</v>
      </c>
      <c r="B1" s="383"/>
      <c r="C1" s="1" t="s">
        <v>4447</v>
      </c>
      <c r="D1" s="385" t="s">
        <v>7</v>
      </c>
      <c r="E1" s="385"/>
      <c r="F1" s="2" t="str">
        <f>IF(C1="GL COLMENA",'[2]List of Vessels'!B2,IF(C1="GL IGUAZU",'[2]List of Vessels'!B3,IF(C1="GL LA PAZ",'[2]List of Vessels'!B4,IF(C1="GL PIRAPO",'[2]List of Vessels'!B5,IF(C1="VALIANT SPRING",'[2]List of Vessels'!B6,IF(C1="VALIANT SUMMER",'[2]List of Vessels'!B7,""))))))</f>
        <v>NK 140421</v>
      </c>
    </row>
    <row r="2" spans="1:12" ht="19.5" customHeight="1">
      <c r="A2" s="383" t="s">
        <v>8</v>
      </c>
      <c r="B2" s="383"/>
      <c r="C2" s="2" t="str">
        <f>IF(C1="GL COLMENA",'[2]List of Vessels'!D2,IF(C1="GL IGUAZU",'[2]List of Vessels'!D3,IF(C1="GL LA PAZ",'[2]List of Vessels'!D4,IF(C1="GL PIRAPO",'[2]List of Vessels'!D5,IF(C1="VALIANT SPRING",'[2]List of Vessels'!D6,IF(C1="VALIANT SUMMER",'[2]List of Vessels'!D7,""))))))</f>
        <v>PANAMA</v>
      </c>
      <c r="D2" s="385" t="s">
        <v>9</v>
      </c>
      <c r="E2" s="385"/>
      <c r="F2" s="3">
        <f>IF(C1="GL COLMENA",'[2]List of Vessels'!C2,IF(C1="GL IGUAZU",'[2]List of Vessels'!C3,IF(C1="GL LA PAZ",'[2]List of Vessels'!C4,IF(C1="GL PIRAPO",'[2]List of Vessels'!C5,IF(C1="VALIANT SPRING",'[2]List of Vessels'!C6,IF(C1="VALIANT SUMMER",'[2]List of Vessels'!C7,""))))))</f>
        <v>9599200</v>
      </c>
    </row>
    <row r="3" spans="1:12" ht="19.5" customHeight="1">
      <c r="A3" s="383" t="s">
        <v>4575</v>
      </c>
      <c r="B3" s="383"/>
      <c r="C3" s="4" t="s">
        <v>4555</v>
      </c>
      <c r="D3" s="385" t="s">
        <v>12</v>
      </c>
      <c r="E3" s="385"/>
      <c r="F3" s="5" t="s">
        <v>4556</v>
      </c>
    </row>
    <row r="4" spans="1:12" ht="18" customHeight="1">
      <c r="A4" s="383" t="s">
        <v>13</v>
      </c>
      <c r="B4" s="383"/>
      <c r="C4" s="4" t="s">
        <v>4576</v>
      </c>
      <c r="D4" s="385" t="s">
        <v>15</v>
      </c>
      <c r="E4" s="385"/>
      <c r="F4" s="6"/>
    </row>
    <row r="5" spans="1:12" ht="18" customHeight="1">
      <c r="A5" s="281"/>
      <c r="B5" s="281"/>
      <c r="C5" s="288"/>
      <c r="D5" s="282"/>
      <c r="E5" s="282" t="s">
        <v>2946</v>
      </c>
      <c r="F5" s="13">
        <f>'Running Hours'!D3</f>
        <v>44577</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44403</v>
      </c>
      <c r="G8" s="155"/>
      <c r="H8" s="15">
        <f t="shared" ref="H8:H21" si="0">DATE(YEAR(F8),MONTH(F8)+6,DAY(F8)-1)</f>
        <v>44586</v>
      </c>
      <c r="I8" s="16">
        <f ca="1">IF(ISBLANK(H8),"",H8-DATE(YEAR(NOW()),MONTH(NOW()),DAY(NOW())))</f>
        <v>9</v>
      </c>
      <c r="J8" s="17" t="str">
        <f ca="1">IF(I8="","",IF(I8&lt;0,"OVERDUE","NOT DUE"))</f>
        <v>NOT DUE</v>
      </c>
      <c r="K8" s="202" t="s">
        <v>4967</v>
      </c>
      <c r="L8" s="66" t="s">
        <v>5054</v>
      </c>
    </row>
    <row r="9" spans="1:12" ht="29.25" customHeight="1">
      <c r="A9" s="12" t="s">
        <v>4558</v>
      </c>
      <c r="B9" s="18" t="s">
        <v>4578</v>
      </c>
      <c r="C9" s="12" t="s">
        <v>4578</v>
      </c>
      <c r="D9" s="12" t="s">
        <v>3</v>
      </c>
      <c r="E9" s="13">
        <v>41662</v>
      </c>
      <c r="F9" s="13">
        <v>44403</v>
      </c>
      <c r="G9" s="155"/>
      <c r="H9" s="15">
        <f t="shared" si="0"/>
        <v>44586</v>
      </c>
      <c r="I9" s="16">
        <f ca="1">IF(ISBLANK(H9),"",H9-DATE(YEAR(NOW()),MONTH(NOW()),DAY(NOW())))</f>
        <v>9</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44403</v>
      </c>
      <c r="G10" s="155"/>
      <c r="H10" s="15">
        <f t="shared" si="0"/>
        <v>44586</v>
      </c>
      <c r="I10" s="16">
        <f ca="1">IF(ISBLANK(H10),"",H10-DATE(YEAR(NOW()),MONTH(NOW()),DAY(NOW())))</f>
        <v>9</v>
      </c>
      <c r="J10" s="17" t="str">
        <f t="shared" ca="1" si="1"/>
        <v>NOT DUE</v>
      </c>
      <c r="K10" s="202" t="s">
        <v>4969</v>
      </c>
      <c r="L10" s="66" t="s">
        <v>5054</v>
      </c>
    </row>
    <row r="11" spans="1:12" ht="29.25" customHeight="1">
      <c r="A11" s="12" t="s">
        <v>4561</v>
      </c>
      <c r="B11" s="18" t="s">
        <v>4580</v>
      </c>
      <c r="C11" s="12" t="s">
        <v>4559</v>
      </c>
      <c r="D11" s="12" t="s">
        <v>3</v>
      </c>
      <c r="E11" s="13">
        <v>41662</v>
      </c>
      <c r="F11" s="13">
        <v>44403</v>
      </c>
      <c r="G11" s="155"/>
      <c r="H11" s="15">
        <f t="shared" si="0"/>
        <v>44586</v>
      </c>
      <c r="I11" s="16">
        <f ca="1">IF(ISBLANK(H11),"",H11-DATE(YEAR(NOW()),MONTH(NOW()),DAY(NOW())))</f>
        <v>9</v>
      </c>
      <c r="J11" s="17" t="str">
        <f t="shared" ca="1" si="1"/>
        <v>NOT DUE</v>
      </c>
      <c r="K11" s="202" t="s">
        <v>4970</v>
      </c>
      <c r="L11" s="66" t="s">
        <v>5054</v>
      </c>
    </row>
    <row r="12" spans="1:12" ht="29.25" customHeight="1">
      <c r="A12" s="12" t="s">
        <v>4562</v>
      </c>
      <c r="B12" s="18" t="s">
        <v>4581</v>
      </c>
      <c r="C12" s="12" t="s">
        <v>4559</v>
      </c>
      <c r="D12" s="12" t="s">
        <v>3</v>
      </c>
      <c r="E12" s="13">
        <v>41662</v>
      </c>
      <c r="F12" s="13">
        <v>44403</v>
      </c>
      <c r="G12" s="155"/>
      <c r="H12" s="15">
        <f t="shared" si="0"/>
        <v>44586</v>
      </c>
      <c r="I12" s="16">
        <f t="shared" ref="I12:I21" ca="1" si="2">IF(ISBLANK(H12),"",H12-DATE(YEAR(NOW()),MONTH(NOW()),DAY(NOW())))</f>
        <v>9</v>
      </c>
      <c r="J12" s="17" t="str">
        <f t="shared" ca="1" si="1"/>
        <v>NOT DUE</v>
      </c>
      <c r="K12" s="202" t="s">
        <v>4971</v>
      </c>
      <c r="L12" s="66" t="s">
        <v>5054</v>
      </c>
    </row>
    <row r="13" spans="1:12" ht="29.25" customHeight="1">
      <c r="A13" s="12" t="s">
        <v>4563</v>
      </c>
      <c r="B13" s="18" t="s">
        <v>4582</v>
      </c>
      <c r="C13" s="12" t="s">
        <v>4559</v>
      </c>
      <c r="D13" s="12" t="s">
        <v>3</v>
      </c>
      <c r="E13" s="13">
        <v>41662</v>
      </c>
      <c r="F13" s="13">
        <v>44403</v>
      </c>
      <c r="G13" s="155"/>
      <c r="H13" s="15">
        <f t="shared" si="0"/>
        <v>44586</v>
      </c>
      <c r="I13" s="16">
        <f t="shared" ca="1" si="2"/>
        <v>9</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103</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103</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103</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103</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103</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103</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103</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103</v>
      </c>
      <c r="J21" s="17" t="str">
        <f t="shared" ca="1" si="1"/>
        <v>NOT DUE</v>
      </c>
      <c r="K21" s="202" t="s">
        <v>4980</v>
      </c>
      <c r="L21" s="125"/>
    </row>
    <row r="22" spans="1:12">
      <c r="C22" s="224"/>
    </row>
    <row r="23" spans="1:12">
      <c r="C23" s="224"/>
    </row>
    <row r="24" spans="1:12">
      <c r="C24" s="224"/>
    </row>
    <row r="25" spans="1:12">
      <c r="B25" s="255" t="s">
        <v>5143</v>
      </c>
      <c r="D25" s="255" t="s">
        <v>5144</v>
      </c>
      <c r="H25" s="255" t="s">
        <v>5145</v>
      </c>
    </row>
    <row r="27" spans="1:12">
      <c r="C27" s="256" t="s">
        <v>5266</v>
      </c>
      <c r="E27" s="381" t="s">
        <v>5304</v>
      </c>
      <c r="F27" s="381"/>
      <c r="G27" s="381"/>
      <c r="I27" s="381" t="s">
        <v>5293</v>
      </c>
      <c r="J27" s="381"/>
      <c r="K27" s="381"/>
    </row>
    <row r="28" spans="1:12">
      <c r="C28" s="254" t="s">
        <v>5146</v>
      </c>
      <c r="E28" s="382" t="s">
        <v>5147</v>
      </c>
      <c r="F28" s="382"/>
      <c r="G28" s="382"/>
      <c r="I28" s="382" t="s">
        <v>5148</v>
      </c>
      <c r="J28" s="382"/>
      <c r="K28" s="382"/>
    </row>
    <row r="29" spans="1:12">
      <c r="I29" s="257"/>
      <c r="J29" s="257"/>
      <c r="K29" s="257"/>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7" t="s">
        <v>4411</v>
      </c>
      <c r="B1" s="417"/>
      <c r="C1" s="417"/>
    </row>
    <row r="2" spans="1:12" ht="33" customHeight="1">
      <c r="A2" s="112" t="s">
        <v>4407</v>
      </c>
      <c r="B2" s="112" t="s">
        <v>4412</v>
      </c>
      <c r="C2" s="112" t="s">
        <v>4413</v>
      </c>
      <c r="D2" s="112" t="s">
        <v>2981</v>
      </c>
      <c r="E2" s="112" t="s">
        <v>59</v>
      </c>
    </row>
    <row r="3" spans="1:12" s="39" customFormat="1" ht="33" customHeight="1">
      <c r="A3" s="113">
        <v>1</v>
      </c>
      <c r="B3" s="111" t="s">
        <v>4487</v>
      </c>
      <c r="C3" s="111" t="s">
        <v>5310</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5"/>
    </row>
    <row r="9" spans="1:12" s="39" customFormat="1" ht="33" customHeight="1">
      <c r="A9" s="113" t="s">
        <v>4414</v>
      </c>
      <c r="B9" s="111" t="s">
        <v>4487</v>
      </c>
      <c r="C9" s="150" t="s">
        <v>4515</v>
      </c>
      <c r="D9" s="13"/>
      <c r="E9" s="135" t="s">
        <v>5312</v>
      </c>
      <c r="F9" s="375" t="s">
        <v>5311</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6" t="s">
        <v>4984</v>
      </c>
      <c r="B12" s="306" t="s">
        <v>4487</v>
      </c>
      <c r="C12" s="306" t="s">
        <v>4986</v>
      </c>
      <c r="D12" s="306"/>
      <c r="E12" s="307" t="s">
        <v>4987</v>
      </c>
      <c r="F12" s="308" t="s">
        <v>4990</v>
      </c>
      <c r="G12" s="418" t="s">
        <v>5207</v>
      </c>
      <c r="H12" s="419"/>
      <c r="I12" s="419"/>
      <c r="J12" s="419"/>
      <c r="K12" s="376"/>
      <c r="L12" s="376"/>
    </row>
    <row r="14" spans="1:12">
      <c r="A14" s="255" t="s">
        <v>5143</v>
      </c>
      <c r="C14" s="255" t="s">
        <v>5144</v>
      </c>
      <c r="G14" s="255" t="s">
        <v>5145</v>
      </c>
    </row>
    <row r="16" spans="1:12">
      <c r="B16" s="256" t="s">
        <v>5262</v>
      </c>
      <c r="D16" s="381" t="s">
        <v>5304</v>
      </c>
      <c r="E16" s="381"/>
      <c r="F16" s="381"/>
      <c r="H16" s="381" t="s">
        <v>5291</v>
      </c>
      <c r="I16" s="381"/>
      <c r="J16" s="381"/>
    </row>
    <row r="17" spans="2:10">
      <c r="B17" s="278" t="s">
        <v>5146</v>
      </c>
      <c r="D17" s="382" t="s">
        <v>5147</v>
      </c>
      <c r="E17" s="382"/>
      <c r="F17" s="382"/>
      <c r="H17" s="382" t="s">
        <v>5148</v>
      </c>
      <c r="I17" s="382"/>
      <c r="J17" s="382"/>
    </row>
    <row r="18" spans="2:10">
      <c r="H18" s="257"/>
      <c r="I18" s="257"/>
      <c r="J18" s="257"/>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238"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9" t="s">
        <v>4442</v>
      </c>
      <c r="B2" s="439"/>
      <c r="C2" s="439"/>
      <c r="D2" s="439"/>
      <c r="E2" s="439"/>
      <c r="F2" s="439"/>
      <c r="G2" s="439"/>
      <c r="H2" s="439"/>
      <c r="I2" s="439"/>
      <c r="J2" s="439"/>
      <c r="K2" s="439"/>
      <c r="L2" s="439"/>
    </row>
    <row r="3" spans="1:12" ht="13.9" customHeight="1">
      <c r="A3" s="326"/>
    </row>
    <row r="4" spans="1:12" ht="15.75">
      <c r="A4" s="327" t="s">
        <v>5275</v>
      </c>
    </row>
    <row r="21" spans="1:12" ht="15.75">
      <c r="A21" s="327" t="s">
        <v>5276</v>
      </c>
    </row>
    <row r="22" spans="1:12" ht="46.9" customHeight="1">
      <c r="B22" s="440"/>
      <c r="C22" s="441"/>
      <c r="D22" s="441"/>
      <c r="E22" s="441"/>
      <c r="F22" s="441"/>
      <c r="G22" s="442"/>
    </row>
    <row r="24" spans="1:12" ht="30.75" customHeight="1">
      <c r="A24" t="s">
        <v>4443</v>
      </c>
    </row>
    <row r="25" spans="1:12" ht="6" customHeight="1" thickBot="1"/>
    <row r="26" spans="1:12" ht="36" customHeight="1" thickBot="1">
      <c r="A26" s="116" t="s">
        <v>4418</v>
      </c>
      <c r="B26" s="328" t="s">
        <v>4420</v>
      </c>
      <c r="C26" s="328" t="s">
        <v>4419</v>
      </c>
      <c r="D26" s="329" t="s">
        <v>4441</v>
      </c>
      <c r="E26" s="328" t="s">
        <v>5277</v>
      </c>
      <c r="F26" s="443" t="s">
        <v>5278</v>
      </c>
      <c r="G26" s="443"/>
      <c r="H26" s="443" t="s">
        <v>5279</v>
      </c>
      <c r="I26" s="443"/>
      <c r="J26" s="443"/>
      <c r="K26" s="443"/>
      <c r="L26" s="444"/>
    </row>
    <row r="27" spans="1:12" ht="15" customHeight="1">
      <c r="A27" s="420">
        <v>1</v>
      </c>
      <c r="B27" s="332" t="s">
        <v>4430</v>
      </c>
      <c r="C27" s="332" t="s">
        <v>4431</v>
      </c>
      <c r="D27" s="333">
        <v>19448</v>
      </c>
      <c r="E27" s="430"/>
      <c r="F27" s="430"/>
      <c r="G27" s="430"/>
      <c r="H27" s="362"/>
      <c r="I27" s="363"/>
      <c r="J27" s="353"/>
      <c r="K27" s="353"/>
      <c r="L27" s="354"/>
    </row>
    <row r="28" spans="1:12" ht="15" customHeight="1">
      <c r="A28" s="421"/>
      <c r="B28" s="334" t="s">
        <v>4438</v>
      </c>
      <c r="C28" s="334" t="s">
        <v>4439</v>
      </c>
      <c r="D28" s="335">
        <v>19448</v>
      </c>
      <c r="E28" s="431"/>
      <c r="F28" s="431"/>
      <c r="G28" s="431"/>
      <c r="H28" s="364"/>
      <c r="I28" s="365"/>
      <c r="J28" s="351"/>
      <c r="K28" s="351"/>
      <c r="L28" s="352"/>
    </row>
    <row r="29" spans="1:12" ht="15" customHeight="1">
      <c r="A29" s="421"/>
      <c r="B29" s="334" t="s">
        <v>4421</v>
      </c>
      <c r="C29" s="336" t="s">
        <v>4444</v>
      </c>
      <c r="D29" s="335">
        <v>19448</v>
      </c>
      <c r="E29" s="431"/>
      <c r="F29" s="431"/>
      <c r="G29" s="431"/>
      <c r="H29" s="366" t="s">
        <v>5196</v>
      </c>
      <c r="I29" s="367"/>
      <c r="J29" s="355"/>
      <c r="K29" s="355"/>
      <c r="L29" s="356"/>
    </row>
    <row r="30" spans="1:12" ht="15" customHeight="1">
      <c r="A30" s="421"/>
      <c r="B30" s="334" t="s">
        <v>4422</v>
      </c>
      <c r="C30" s="334" t="s">
        <v>4426</v>
      </c>
      <c r="D30" s="337">
        <v>0</v>
      </c>
      <c r="E30" s="431"/>
      <c r="F30" s="431"/>
      <c r="G30" s="431"/>
      <c r="H30" s="366" t="s">
        <v>5194</v>
      </c>
      <c r="I30" s="367"/>
      <c r="J30" s="355"/>
      <c r="K30" s="355"/>
      <c r="L30" s="356"/>
    </row>
    <row r="31" spans="1:12" ht="15" customHeight="1">
      <c r="A31" s="421"/>
      <c r="B31" s="334" t="s">
        <v>4423</v>
      </c>
      <c r="C31" s="334" t="s">
        <v>4427</v>
      </c>
      <c r="D31" s="337">
        <v>0</v>
      </c>
      <c r="E31" s="431"/>
      <c r="F31" s="431"/>
      <c r="G31" s="431"/>
      <c r="H31" s="364" t="s">
        <v>4491</v>
      </c>
      <c r="I31" s="365"/>
      <c r="J31" s="355"/>
      <c r="K31" s="355"/>
      <c r="L31" s="356"/>
    </row>
    <row r="32" spans="1:12" ht="15" customHeight="1">
      <c r="A32" s="421"/>
      <c r="B32" s="334" t="s">
        <v>4424</v>
      </c>
      <c r="C32" s="334" t="s">
        <v>4428</v>
      </c>
      <c r="D32" s="337">
        <v>0</v>
      </c>
      <c r="E32" s="431"/>
      <c r="F32" s="431"/>
      <c r="G32" s="431"/>
      <c r="H32" s="364" t="s">
        <v>4491</v>
      </c>
      <c r="I32" s="365"/>
      <c r="J32" s="355"/>
      <c r="K32" s="355"/>
      <c r="L32" s="356"/>
    </row>
    <row r="33" spans="1:12" ht="15" customHeight="1">
      <c r="A33" s="421"/>
      <c r="B33" s="334" t="s">
        <v>4425</v>
      </c>
      <c r="C33" s="334" t="s">
        <v>4429</v>
      </c>
      <c r="D33" s="337">
        <v>0</v>
      </c>
      <c r="E33" s="431"/>
      <c r="F33" s="431"/>
      <c r="G33" s="431"/>
      <c r="H33" s="364" t="s">
        <v>4491</v>
      </c>
      <c r="I33" s="365"/>
      <c r="J33" s="355"/>
      <c r="K33" s="355"/>
      <c r="L33" s="356"/>
    </row>
    <row r="34" spans="1:12" ht="15" customHeight="1">
      <c r="A34" s="421"/>
      <c r="B34" s="334" t="s">
        <v>4432</v>
      </c>
      <c r="C34" s="334" t="s">
        <v>4433</v>
      </c>
      <c r="D34" s="335">
        <v>19448</v>
      </c>
      <c r="E34" s="431"/>
      <c r="F34" s="431"/>
      <c r="G34" s="431"/>
      <c r="H34" s="364"/>
      <c r="I34" s="365"/>
      <c r="J34" s="355"/>
      <c r="K34" s="355"/>
      <c r="L34" s="356"/>
    </row>
    <row r="35" spans="1:12" ht="15" customHeight="1">
      <c r="A35" s="421"/>
      <c r="B35" s="334" t="s">
        <v>4434</v>
      </c>
      <c r="C35" s="334" t="s">
        <v>4435</v>
      </c>
      <c r="D35" s="337">
        <v>0</v>
      </c>
      <c r="E35" s="431"/>
      <c r="F35" s="431"/>
      <c r="G35" s="431"/>
      <c r="H35" s="364" t="s">
        <v>4491</v>
      </c>
      <c r="I35" s="365"/>
      <c r="J35" s="355"/>
      <c r="K35" s="355"/>
      <c r="L35" s="356"/>
    </row>
    <row r="36" spans="1:12" ht="15" customHeight="1">
      <c r="A36" s="421"/>
      <c r="B36" s="334" t="s">
        <v>4436</v>
      </c>
      <c r="C36" s="334" t="s">
        <v>4437</v>
      </c>
      <c r="D36" s="335">
        <v>19448</v>
      </c>
      <c r="E36" s="431"/>
      <c r="F36" s="431"/>
      <c r="G36" s="431"/>
      <c r="H36" s="364" t="s">
        <v>5197</v>
      </c>
      <c r="I36" s="365"/>
      <c r="J36" s="351"/>
      <c r="K36" s="351"/>
      <c r="L36" s="352"/>
    </row>
    <row r="37" spans="1:12" ht="15" customHeight="1" thickBot="1">
      <c r="A37" s="422"/>
      <c r="B37" s="338" t="s">
        <v>4440</v>
      </c>
      <c r="C37" s="338" t="s">
        <v>4429</v>
      </c>
      <c r="D37" s="339">
        <v>19448</v>
      </c>
      <c r="E37" s="432"/>
      <c r="F37" s="432"/>
      <c r="G37" s="432"/>
      <c r="H37" s="368" t="s">
        <v>5195</v>
      </c>
      <c r="I37" s="369"/>
      <c r="J37" s="346"/>
      <c r="K37" s="346"/>
      <c r="L37" s="347"/>
    </row>
    <row r="38" spans="1:12" ht="15" customHeight="1">
      <c r="A38" s="420">
        <v>2</v>
      </c>
      <c r="B38" s="332" t="s">
        <v>4430</v>
      </c>
      <c r="C38" s="332" t="s">
        <v>4431</v>
      </c>
      <c r="D38" s="340">
        <v>15742</v>
      </c>
      <c r="E38" s="423"/>
      <c r="F38" s="423"/>
      <c r="G38" s="423"/>
      <c r="H38" s="362"/>
      <c r="I38" s="363"/>
      <c r="J38" s="353"/>
      <c r="K38" s="353"/>
      <c r="L38" s="354"/>
    </row>
    <row r="39" spans="1:12" ht="15" customHeight="1">
      <c r="A39" s="421"/>
      <c r="B39" s="334" t="s">
        <v>4438</v>
      </c>
      <c r="C39" s="334" t="s">
        <v>4439</v>
      </c>
      <c r="D39" s="337">
        <v>15742</v>
      </c>
      <c r="E39" s="424"/>
      <c r="F39" s="424"/>
      <c r="G39" s="424"/>
      <c r="H39" s="364"/>
      <c r="I39" s="365"/>
      <c r="J39" s="351"/>
      <c r="K39" s="351"/>
      <c r="L39" s="352"/>
    </row>
    <row r="40" spans="1:12" ht="15" customHeight="1">
      <c r="A40" s="421"/>
      <c r="B40" s="334" t="s">
        <v>4421</v>
      </c>
      <c r="C40" s="336" t="s">
        <v>4444</v>
      </c>
      <c r="D40" s="337">
        <v>15742</v>
      </c>
      <c r="E40" s="424"/>
      <c r="F40" s="424"/>
      <c r="G40" s="424"/>
      <c r="H40" s="364"/>
      <c r="I40" s="365"/>
      <c r="J40" s="355"/>
      <c r="K40" s="355"/>
      <c r="L40" s="356"/>
    </row>
    <row r="41" spans="1:12" ht="15" customHeight="1">
      <c r="A41" s="421"/>
      <c r="B41" s="334" t="s">
        <v>4422</v>
      </c>
      <c r="C41" s="334" t="s">
        <v>4426</v>
      </c>
      <c r="D41" s="337">
        <v>15742</v>
      </c>
      <c r="E41" s="424"/>
      <c r="F41" s="424"/>
      <c r="G41" s="424"/>
      <c r="H41" s="364"/>
      <c r="I41" s="365"/>
      <c r="J41" s="355"/>
      <c r="K41" s="355"/>
      <c r="L41" s="356"/>
    </row>
    <row r="42" spans="1:12" ht="15" customHeight="1">
      <c r="A42" s="421"/>
      <c r="B42" s="334" t="s">
        <v>4423</v>
      </c>
      <c r="C42" s="334" t="s">
        <v>4427</v>
      </c>
      <c r="D42" s="337">
        <v>15742</v>
      </c>
      <c r="E42" s="424"/>
      <c r="F42" s="424"/>
      <c r="G42" s="424"/>
      <c r="H42" s="364"/>
      <c r="I42" s="365"/>
      <c r="J42" s="355"/>
      <c r="K42" s="355"/>
      <c r="L42" s="356"/>
    </row>
    <row r="43" spans="1:12" ht="15" customHeight="1">
      <c r="A43" s="421"/>
      <c r="B43" s="334" t="s">
        <v>4424</v>
      </c>
      <c r="C43" s="334" t="s">
        <v>4428</v>
      </c>
      <c r="D43" s="337">
        <v>15742</v>
      </c>
      <c r="E43" s="424"/>
      <c r="F43" s="424"/>
      <c r="G43" s="424"/>
      <c r="H43" s="364"/>
      <c r="I43" s="365"/>
      <c r="J43" s="355"/>
      <c r="K43" s="355"/>
      <c r="L43" s="356"/>
    </row>
    <row r="44" spans="1:12" ht="15" customHeight="1">
      <c r="A44" s="421"/>
      <c r="B44" s="334" t="s">
        <v>4425</v>
      </c>
      <c r="C44" s="334" t="s">
        <v>4429</v>
      </c>
      <c r="D44" s="337">
        <v>15742</v>
      </c>
      <c r="E44" s="424"/>
      <c r="F44" s="424"/>
      <c r="G44" s="424"/>
      <c r="H44" s="364"/>
      <c r="I44" s="365"/>
      <c r="J44" s="355"/>
      <c r="K44" s="355"/>
      <c r="L44" s="356"/>
    </row>
    <row r="45" spans="1:12" ht="15" customHeight="1">
      <c r="A45" s="421"/>
      <c r="B45" s="334" t="s">
        <v>4432</v>
      </c>
      <c r="C45" s="334" t="s">
        <v>4433</v>
      </c>
      <c r="D45" s="337">
        <v>15742</v>
      </c>
      <c r="E45" s="424"/>
      <c r="F45" s="424"/>
      <c r="G45" s="424"/>
      <c r="H45" s="364"/>
      <c r="I45" s="365"/>
      <c r="J45" s="355"/>
      <c r="K45" s="355"/>
      <c r="L45" s="356"/>
    </row>
    <row r="46" spans="1:12" ht="15" customHeight="1">
      <c r="A46" s="421"/>
      <c r="B46" s="334" t="s">
        <v>4434</v>
      </c>
      <c r="C46" s="334" t="s">
        <v>4435</v>
      </c>
      <c r="D46" s="337">
        <v>15742</v>
      </c>
      <c r="E46" s="424"/>
      <c r="F46" s="424"/>
      <c r="G46" s="424"/>
      <c r="H46" s="364"/>
      <c r="I46" s="365"/>
      <c r="J46" s="355"/>
      <c r="K46" s="355"/>
      <c r="L46" s="356"/>
    </row>
    <row r="47" spans="1:12" ht="15" customHeight="1">
      <c r="A47" s="421"/>
      <c r="B47" s="334" t="s">
        <v>4436</v>
      </c>
      <c r="C47" s="334" t="s">
        <v>4437</v>
      </c>
      <c r="D47" s="337">
        <v>15742</v>
      </c>
      <c r="E47" s="424"/>
      <c r="F47" s="424"/>
      <c r="G47" s="424"/>
      <c r="H47" s="364"/>
      <c r="I47" s="365"/>
      <c r="J47" s="351"/>
      <c r="K47" s="351"/>
      <c r="L47" s="352"/>
    </row>
    <row r="48" spans="1:12" ht="15" customHeight="1" thickBot="1">
      <c r="A48" s="422"/>
      <c r="B48" s="338" t="s">
        <v>4440</v>
      </c>
      <c r="C48" s="338" t="s">
        <v>4429</v>
      </c>
      <c r="D48" s="335">
        <v>15742</v>
      </c>
      <c r="E48" s="425"/>
      <c r="F48" s="425"/>
      <c r="G48" s="425"/>
      <c r="H48" s="368"/>
      <c r="I48" s="369"/>
      <c r="J48" s="346"/>
      <c r="K48" s="346"/>
      <c r="L48" s="347"/>
    </row>
    <row r="49" spans="1:12" ht="15" customHeight="1" thickBot="1">
      <c r="A49" s="420">
        <v>3</v>
      </c>
      <c r="B49" s="332" t="s">
        <v>4430</v>
      </c>
      <c r="C49" s="332" t="s">
        <v>4431</v>
      </c>
      <c r="D49" s="344">
        <v>19180</v>
      </c>
      <c r="E49" s="433" t="s">
        <v>5317</v>
      </c>
      <c r="F49" s="430">
        <v>44046</v>
      </c>
      <c r="G49" s="430"/>
      <c r="H49" s="349"/>
      <c r="I49" s="363"/>
      <c r="J49" s="353"/>
      <c r="K49" s="353"/>
      <c r="L49" s="354"/>
    </row>
    <row r="50" spans="1:12" ht="15" customHeight="1">
      <c r="A50" s="421"/>
      <c r="B50" s="334" t="s">
        <v>4438</v>
      </c>
      <c r="C50" s="334" t="s">
        <v>4439</v>
      </c>
      <c r="D50" s="344">
        <v>19180</v>
      </c>
      <c r="E50" s="434"/>
      <c r="F50" s="431"/>
      <c r="G50" s="431"/>
      <c r="H50" s="348"/>
      <c r="I50" s="365"/>
      <c r="J50" s="351"/>
      <c r="K50" s="351"/>
      <c r="L50" s="352"/>
    </row>
    <row r="51" spans="1:12" ht="15" customHeight="1">
      <c r="A51" s="421"/>
      <c r="B51" s="334" t="s">
        <v>4421</v>
      </c>
      <c r="C51" s="336" t="s">
        <v>4444</v>
      </c>
      <c r="D51" s="337">
        <v>7180</v>
      </c>
      <c r="E51" s="434"/>
      <c r="F51" s="431"/>
      <c r="G51" s="431"/>
      <c r="H51" s="117" t="s">
        <v>5096</v>
      </c>
      <c r="I51" s="365"/>
      <c r="J51" s="355"/>
      <c r="K51" s="355"/>
      <c r="L51" s="356"/>
    </row>
    <row r="52" spans="1:12" ht="15" customHeight="1">
      <c r="A52" s="421"/>
      <c r="B52" s="334" t="s">
        <v>4422</v>
      </c>
      <c r="C52" s="334" t="s">
        <v>4426</v>
      </c>
      <c r="D52" s="337">
        <v>7180</v>
      </c>
      <c r="E52" s="434"/>
      <c r="F52" s="431"/>
      <c r="G52" s="431"/>
      <c r="H52" s="117" t="s">
        <v>5097</v>
      </c>
      <c r="I52" s="365"/>
      <c r="J52" s="355"/>
      <c r="K52" s="355"/>
      <c r="L52" s="356"/>
    </row>
    <row r="53" spans="1:12" ht="15" customHeight="1">
      <c r="A53" s="421"/>
      <c r="B53" s="334" t="s">
        <v>4423</v>
      </c>
      <c r="C53" s="334" t="s">
        <v>4427</v>
      </c>
      <c r="D53" s="337">
        <v>7180</v>
      </c>
      <c r="E53" s="434"/>
      <c r="F53" s="431"/>
      <c r="G53" s="431"/>
      <c r="H53" s="348"/>
      <c r="I53" s="365"/>
      <c r="J53" s="355"/>
      <c r="K53" s="355"/>
      <c r="L53" s="356"/>
    </row>
    <row r="54" spans="1:12" ht="15" customHeight="1">
      <c r="A54" s="421"/>
      <c r="B54" s="334" t="s">
        <v>4424</v>
      </c>
      <c r="C54" s="334" t="s">
        <v>4428</v>
      </c>
      <c r="D54" s="337">
        <v>7180</v>
      </c>
      <c r="E54" s="434"/>
      <c r="F54" s="431"/>
      <c r="G54" s="431"/>
      <c r="H54" s="348"/>
      <c r="I54" s="365"/>
      <c r="J54" s="355"/>
      <c r="K54" s="355"/>
      <c r="L54" s="356"/>
    </row>
    <row r="55" spans="1:12" ht="15" customHeight="1">
      <c r="A55" s="421"/>
      <c r="B55" s="334" t="s">
        <v>4425</v>
      </c>
      <c r="C55" s="334" t="s">
        <v>4429</v>
      </c>
      <c r="D55" s="337">
        <v>7180</v>
      </c>
      <c r="E55" s="434"/>
      <c r="F55" s="431"/>
      <c r="G55" s="431"/>
      <c r="H55" s="348"/>
      <c r="I55" s="365"/>
      <c r="J55" s="355"/>
      <c r="K55" s="355"/>
      <c r="L55" s="356"/>
    </row>
    <row r="56" spans="1:12" ht="15" customHeight="1">
      <c r="A56" s="421"/>
      <c r="B56" s="334" t="s">
        <v>4432</v>
      </c>
      <c r="C56" s="334" t="s">
        <v>4433</v>
      </c>
      <c r="D56" s="337">
        <v>7180</v>
      </c>
      <c r="E56" s="434"/>
      <c r="F56" s="431"/>
      <c r="G56" s="431"/>
      <c r="H56" s="348"/>
      <c r="I56" s="365"/>
      <c r="J56" s="355"/>
      <c r="K56" s="355"/>
      <c r="L56" s="356"/>
    </row>
    <row r="57" spans="1:12" ht="15" customHeight="1">
      <c r="A57" s="421"/>
      <c r="B57" s="334" t="s">
        <v>4434</v>
      </c>
      <c r="C57" s="334" t="s">
        <v>4435</v>
      </c>
      <c r="D57" s="337">
        <v>7180</v>
      </c>
      <c r="E57" s="434"/>
      <c r="F57" s="431"/>
      <c r="G57" s="431"/>
      <c r="H57" s="348" t="s">
        <v>4491</v>
      </c>
      <c r="I57" s="365"/>
      <c r="J57" s="355"/>
      <c r="K57" s="355"/>
      <c r="L57" s="356"/>
    </row>
    <row r="58" spans="1:12" ht="15" customHeight="1">
      <c r="A58" s="421"/>
      <c r="B58" s="334" t="s">
        <v>4436</v>
      </c>
      <c r="C58" s="334" t="s">
        <v>4437</v>
      </c>
      <c r="D58" s="337">
        <v>7180</v>
      </c>
      <c r="E58" s="434"/>
      <c r="F58" s="431"/>
      <c r="G58" s="431"/>
      <c r="H58" s="348" t="s">
        <v>4491</v>
      </c>
      <c r="I58" s="365"/>
      <c r="J58" s="351"/>
      <c r="K58" s="351"/>
      <c r="L58" s="352"/>
    </row>
    <row r="59" spans="1:12" ht="15" customHeight="1" thickBot="1">
      <c r="A59" s="422"/>
      <c r="B59" s="338" t="s">
        <v>4440</v>
      </c>
      <c r="C59" s="338" t="s">
        <v>4429</v>
      </c>
      <c r="D59" s="337">
        <v>7180</v>
      </c>
      <c r="E59" s="435"/>
      <c r="F59" s="432"/>
      <c r="G59" s="432"/>
      <c r="H59" s="350" t="s">
        <v>4491</v>
      </c>
      <c r="I59" s="369"/>
      <c r="J59" s="346"/>
      <c r="K59" s="346"/>
      <c r="L59" s="347"/>
    </row>
    <row r="60" spans="1:12" ht="18.75">
      <c r="A60" s="420">
        <v>4</v>
      </c>
      <c r="B60" s="332" t="s">
        <v>4430</v>
      </c>
      <c r="C60" s="332" t="s">
        <v>4431</v>
      </c>
      <c r="D60" s="340">
        <v>7209</v>
      </c>
      <c r="E60" s="430" t="s">
        <v>5289</v>
      </c>
      <c r="F60" s="430">
        <v>41132</v>
      </c>
      <c r="G60" s="430"/>
      <c r="H60" s="349"/>
      <c r="I60" s="363"/>
      <c r="J60" s="353"/>
      <c r="K60" s="353"/>
      <c r="L60" s="354"/>
    </row>
    <row r="61" spans="1:12" ht="18.75">
      <c r="A61" s="421"/>
      <c r="B61" s="334" t="s">
        <v>4438</v>
      </c>
      <c r="C61" s="334" t="s">
        <v>4439</v>
      </c>
      <c r="D61" s="340">
        <v>7209</v>
      </c>
      <c r="E61" s="431"/>
      <c r="F61" s="431"/>
      <c r="G61" s="431"/>
      <c r="H61" s="348"/>
      <c r="I61" s="365"/>
      <c r="J61" s="351"/>
      <c r="K61" s="351"/>
      <c r="L61" s="352"/>
    </row>
    <row r="62" spans="1:12" ht="18.75">
      <c r="A62" s="421"/>
      <c r="B62" s="330" t="s">
        <v>4421</v>
      </c>
      <c r="C62" s="331" t="s">
        <v>4444</v>
      </c>
      <c r="D62" s="340">
        <v>0</v>
      </c>
      <c r="E62" s="431"/>
      <c r="F62" s="431"/>
      <c r="G62" s="431"/>
      <c r="H62" s="117" t="s">
        <v>5234</v>
      </c>
      <c r="I62" s="365"/>
      <c r="J62" s="355"/>
      <c r="K62" s="355"/>
      <c r="L62" s="356"/>
    </row>
    <row r="63" spans="1:12" ht="18.75">
      <c r="A63" s="421"/>
      <c r="B63" s="334" t="s">
        <v>4422</v>
      </c>
      <c r="C63" s="334" t="s">
        <v>4426</v>
      </c>
      <c r="D63" s="340">
        <v>7209</v>
      </c>
      <c r="E63" s="431"/>
      <c r="F63" s="431"/>
      <c r="G63" s="431"/>
      <c r="H63" s="117" t="s">
        <v>5098</v>
      </c>
      <c r="I63" s="365"/>
      <c r="J63" s="355"/>
      <c r="K63" s="355"/>
      <c r="L63" s="356"/>
    </row>
    <row r="64" spans="1:12" ht="18.75">
      <c r="A64" s="421"/>
      <c r="B64" s="334" t="s">
        <v>4423</v>
      </c>
      <c r="C64" s="334" t="s">
        <v>4427</v>
      </c>
      <c r="D64" s="340">
        <v>7209</v>
      </c>
      <c r="E64" s="431"/>
      <c r="F64" s="431"/>
      <c r="G64" s="431"/>
      <c r="H64" s="348"/>
      <c r="I64" s="365"/>
      <c r="J64" s="355"/>
      <c r="K64" s="355"/>
      <c r="L64" s="356"/>
    </row>
    <row r="65" spans="1:12" ht="18.75">
      <c r="A65" s="421"/>
      <c r="B65" s="334" t="s">
        <v>4424</v>
      </c>
      <c r="C65" s="334" t="s">
        <v>4428</v>
      </c>
      <c r="D65" s="340">
        <v>7209</v>
      </c>
      <c r="E65" s="431"/>
      <c r="F65" s="431"/>
      <c r="G65" s="431"/>
      <c r="H65" s="348"/>
      <c r="I65" s="365"/>
      <c r="J65" s="355"/>
      <c r="K65" s="355"/>
      <c r="L65" s="356"/>
    </row>
    <row r="66" spans="1:12" ht="18.75">
      <c r="A66" s="421"/>
      <c r="B66" s="334" t="s">
        <v>4425</v>
      </c>
      <c r="C66" s="334" t="s">
        <v>4429</v>
      </c>
      <c r="D66" s="340">
        <v>7209</v>
      </c>
      <c r="E66" s="431"/>
      <c r="F66" s="431"/>
      <c r="G66" s="431"/>
      <c r="H66" s="348"/>
      <c r="I66" s="365"/>
      <c r="J66" s="355"/>
      <c r="K66" s="355"/>
      <c r="L66" s="356"/>
    </row>
    <row r="67" spans="1:12" ht="18.75">
      <c r="A67" s="421"/>
      <c r="B67" s="334" t="s">
        <v>4432</v>
      </c>
      <c r="C67" s="334" t="s">
        <v>4433</v>
      </c>
      <c r="D67" s="340">
        <v>7209</v>
      </c>
      <c r="E67" s="431"/>
      <c r="F67" s="431"/>
      <c r="G67" s="431"/>
      <c r="H67" s="348"/>
      <c r="I67" s="365"/>
      <c r="J67" s="355"/>
      <c r="K67" s="355"/>
      <c r="L67" s="356"/>
    </row>
    <row r="68" spans="1:12" ht="18.75">
      <c r="A68" s="421"/>
      <c r="B68" s="334" t="s">
        <v>4434</v>
      </c>
      <c r="C68" s="334" t="s">
        <v>4435</v>
      </c>
      <c r="D68" s="340">
        <v>7209</v>
      </c>
      <c r="E68" s="431"/>
      <c r="F68" s="431"/>
      <c r="G68" s="431"/>
      <c r="H68" s="348"/>
      <c r="I68" s="365"/>
      <c r="J68" s="355"/>
      <c r="K68" s="355"/>
      <c r="L68" s="356"/>
    </row>
    <row r="69" spans="1:12" ht="18.75">
      <c r="A69" s="421"/>
      <c r="B69" s="334" t="s">
        <v>4436</v>
      </c>
      <c r="C69" s="334" t="s">
        <v>4437</v>
      </c>
      <c r="D69" s="340">
        <v>0</v>
      </c>
      <c r="E69" s="431"/>
      <c r="F69" s="431"/>
      <c r="G69" s="431"/>
      <c r="H69" s="117" t="s">
        <v>5233</v>
      </c>
      <c r="I69" s="365"/>
      <c r="J69" s="351"/>
      <c r="K69" s="351"/>
      <c r="L69" s="352"/>
    </row>
    <row r="70" spans="1:12" ht="19.5" thickBot="1">
      <c r="A70" s="422"/>
      <c r="B70" s="338" t="s">
        <v>4440</v>
      </c>
      <c r="C70" s="338" t="s">
        <v>4429</v>
      </c>
      <c r="D70" s="337">
        <v>0</v>
      </c>
      <c r="E70" s="432"/>
      <c r="F70" s="432"/>
      <c r="G70" s="432"/>
      <c r="H70" s="350"/>
      <c r="I70" s="369"/>
      <c r="J70" s="346"/>
      <c r="K70" s="346"/>
      <c r="L70" s="347"/>
    </row>
    <row r="71" spans="1:12" ht="18.75">
      <c r="A71" s="420">
        <v>5</v>
      </c>
      <c r="B71" s="332" t="s">
        <v>4430</v>
      </c>
      <c r="C71" s="332" t="s">
        <v>4431</v>
      </c>
      <c r="D71" s="344">
        <v>17622</v>
      </c>
      <c r="E71" s="423"/>
      <c r="F71" s="423"/>
      <c r="G71" s="423"/>
      <c r="H71" s="349"/>
      <c r="I71" s="363"/>
      <c r="J71" s="353"/>
      <c r="K71" s="353"/>
      <c r="L71" s="354"/>
    </row>
    <row r="72" spans="1:12" ht="18.75">
      <c r="A72" s="421"/>
      <c r="B72" s="334" t="s">
        <v>4438</v>
      </c>
      <c r="C72" s="334" t="s">
        <v>4439</v>
      </c>
      <c r="D72" s="337">
        <v>17622</v>
      </c>
      <c r="E72" s="424"/>
      <c r="F72" s="424"/>
      <c r="G72" s="424"/>
      <c r="H72" s="348"/>
      <c r="I72" s="365"/>
      <c r="J72" s="351"/>
      <c r="K72" s="351"/>
      <c r="L72" s="352"/>
    </row>
    <row r="73" spans="1:12" ht="37.5">
      <c r="A73" s="421"/>
      <c r="B73" s="334" t="s">
        <v>4421</v>
      </c>
      <c r="C73" s="336" t="s">
        <v>4444</v>
      </c>
      <c r="D73" s="337">
        <v>17622</v>
      </c>
      <c r="E73" s="424"/>
      <c r="F73" s="424"/>
      <c r="G73" s="424"/>
      <c r="H73" s="117" t="s">
        <v>5117</v>
      </c>
      <c r="I73" s="365"/>
      <c r="J73" s="355"/>
      <c r="K73" s="355"/>
      <c r="L73" s="356"/>
    </row>
    <row r="74" spans="1:12" ht="18.75">
      <c r="A74" s="421"/>
      <c r="B74" s="334" t="s">
        <v>4422</v>
      </c>
      <c r="C74" s="334" t="s">
        <v>4426</v>
      </c>
      <c r="D74" s="337">
        <v>17622</v>
      </c>
      <c r="E74" s="424"/>
      <c r="F74" s="424"/>
      <c r="G74" s="424"/>
      <c r="H74" s="348"/>
      <c r="I74" s="365"/>
      <c r="J74" s="355"/>
      <c r="K74" s="355"/>
      <c r="L74" s="356"/>
    </row>
    <row r="75" spans="1:12" ht="18.75">
      <c r="A75" s="421"/>
      <c r="B75" s="334" t="s">
        <v>4423</v>
      </c>
      <c r="C75" s="334" t="s">
        <v>4427</v>
      </c>
      <c r="D75" s="337">
        <v>17622</v>
      </c>
      <c r="E75" s="424"/>
      <c r="F75" s="424"/>
      <c r="G75" s="424"/>
      <c r="H75" s="348"/>
      <c r="I75" s="365"/>
      <c r="J75" s="355"/>
      <c r="K75" s="355"/>
      <c r="L75" s="356"/>
    </row>
    <row r="76" spans="1:12" ht="18.75">
      <c r="A76" s="421"/>
      <c r="B76" s="334" t="s">
        <v>4424</v>
      </c>
      <c r="C76" s="334" t="s">
        <v>4428</v>
      </c>
      <c r="D76" s="337">
        <v>17622</v>
      </c>
      <c r="E76" s="424"/>
      <c r="F76" s="424"/>
      <c r="G76" s="424"/>
      <c r="H76" s="348"/>
      <c r="I76" s="365"/>
      <c r="J76" s="355"/>
      <c r="K76" s="355"/>
      <c r="L76" s="356"/>
    </row>
    <row r="77" spans="1:12" ht="18.75">
      <c r="A77" s="421"/>
      <c r="B77" s="334" t="s">
        <v>4425</v>
      </c>
      <c r="C77" s="334" t="s">
        <v>4429</v>
      </c>
      <c r="D77" s="337">
        <v>17622</v>
      </c>
      <c r="E77" s="424"/>
      <c r="F77" s="424"/>
      <c r="G77" s="424"/>
      <c r="H77" s="348"/>
      <c r="I77" s="365"/>
      <c r="J77" s="355"/>
      <c r="K77" s="355"/>
      <c r="L77" s="356"/>
    </row>
    <row r="78" spans="1:12" ht="18.75">
      <c r="A78" s="421"/>
      <c r="B78" s="334" t="s">
        <v>4432</v>
      </c>
      <c r="C78" s="334" t="s">
        <v>4433</v>
      </c>
      <c r="D78" s="337">
        <v>17622</v>
      </c>
      <c r="E78" s="424"/>
      <c r="F78" s="424"/>
      <c r="G78" s="424"/>
      <c r="H78" s="348"/>
      <c r="I78" s="365"/>
      <c r="J78" s="355"/>
      <c r="K78" s="355"/>
      <c r="L78" s="356"/>
    </row>
    <row r="79" spans="1:12" ht="18.75">
      <c r="A79" s="421"/>
      <c r="B79" s="334" t="s">
        <v>4434</v>
      </c>
      <c r="C79" s="334" t="s">
        <v>4435</v>
      </c>
      <c r="D79" s="337">
        <v>17622</v>
      </c>
      <c r="E79" s="424"/>
      <c r="F79" s="424"/>
      <c r="G79" s="424"/>
      <c r="H79" s="348"/>
      <c r="I79" s="365"/>
      <c r="J79" s="355"/>
      <c r="K79" s="355"/>
      <c r="L79" s="356"/>
    </row>
    <row r="80" spans="1:12" ht="18.75">
      <c r="A80" s="421"/>
      <c r="B80" s="334" t="s">
        <v>4436</v>
      </c>
      <c r="C80" s="334" t="s">
        <v>4437</v>
      </c>
      <c r="D80" s="337">
        <v>17622</v>
      </c>
      <c r="E80" s="424"/>
      <c r="F80" s="424"/>
      <c r="G80" s="424"/>
      <c r="H80" s="117" t="s">
        <v>5118</v>
      </c>
      <c r="I80" s="365"/>
      <c r="J80" s="351"/>
      <c r="K80" s="351"/>
      <c r="L80" s="352"/>
    </row>
    <row r="81" spans="1:12" ht="19.5" thickBot="1">
      <c r="A81" s="422"/>
      <c r="B81" s="338" t="s">
        <v>4440</v>
      </c>
      <c r="C81" s="338" t="s">
        <v>4429</v>
      </c>
      <c r="D81" s="339">
        <v>17622</v>
      </c>
      <c r="E81" s="425"/>
      <c r="F81" s="425"/>
      <c r="G81" s="425"/>
      <c r="H81" s="350"/>
      <c r="I81" s="369"/>
      <c r="J81" s="346"/>
      <c r="K81" s="346"/>
      <c r="L81" s="347"/>
    </row>
    <row r="82" spans="1:12" ht="18.75">
      <c r="A82" s="420">
        <v>6</v>
      </c>
      <c r="B82" s="332" t="s">
        <v>4430</v>
      </c>
      <c r="C82" s="332" t="s">
        <v>4431</v>
      </c>
      <c r="D82" s="344">
        <v>4005</v>
      </c>
      <c r="E82" s="433" t="s">
        <v>5317</v>
      </c>
      <c r="F82" s="430">
        <v>44046</v>
      </c>
      <c r="G82" s="430"/>
      <c r="H82" s="349"/>
      <c r="I82" s="363"/>
      <c r="J82" s="353"/>
      <c r="K82" s="353"/>
      <c r="L82" s="354"/>
    </row>
    <row r="83" spans="1:12" ht="18.75">
      <c r="A83" s="421"/>
      <c r="B83" s="334" t="s">
        <v>4438</v>
      </c>
      <c r="C83" s="334" t="s">
        <v>4439</v>
      </c>
      <c r="D83" s="337">
        <v>19003</v>
      </c>
      <c r="E83" s="434"/>
      <c r="F83" s="431"/>
      <c r="G83" s="431"/>
      <c r="H83" s="348"/>
      <c r="I83" s="365"/>
      <c r="J83" s="351"/>
      <c r="K83" s="351"/>
      <c r="L83" s="352"/>
    </row>
    <row r="84" spans="1:12" ht="37.5">
      <c r="A84" s="421"/>
      <c r="B84" s="334" t="s">
        <v>4421</v>
      </c>
      <c r="C84" s="336" t="s">
        <v>4444</v>
      </c>
      <c r="D84" s="337">
        <v>4005</v>
      </c>
      <c r="E84" s="434"/>
      <c r="F84" s="431"/>
      <c r="G84" s="431"/>
      <c r="H84" s="117" t="s">
        <v>5161</v>
      </c>
      <c r="I84" s="365"/>
      <c r="J84" s="355"/>
      <c r="K84" s="355"/>
      <c r="L84" s="356"/>
    </row>
    <row r="85" spans="1:12" ht="18.75">
      <c r="A85" s="421"/>
      <c r="B85" s="334" t="s">
        <v>4422</v>
      </c>
      <c r="C85" s="334" t="s">
        <v>4426</v>
      </c>
      <c r="D85" s="337">
        <v>19003</v>
      </c>
      <c r="E85" s="434"/>
      <c r="F85" s="431"/>
      <c r="G85" s="431"/>
      <c r="H85" s="117" t="s">
        <v>5162</v>
      </c>
      <c r="I85" s="365"/>
      <c r="J85" s="355"/>
      <c r="K85" s="355"/>
      <c r="L85" s="356"/>
    </row>
    <row r="86" spans="1:12" ht="18.75">
      <c r="A86" s="421"/>
      <c r="B86" s="334" t="s">
        <v>4423</v>
      </c>
      <c r="C86" s="334" t="s">
        <v>4427</v>
      </c>
      <c r="D86" s="337">
        <v>19003</v>
      </c>
      <c r="E86" s="434"/>
      <c r="F86" s="431"/>
      <c r="G86" s="431"/>
      <c r="H86" s="348"/>
      <c r="I86" s="365"/>
      <c r="J86" s="355"/>
      <c r="K86" s="355"/>
      <c r="L86" s="356"/>
    </row>
    <row r="87" spans="1:12" ht="18.75">
      <c r="A87" s="421"/>
      <c r="B87" s="334" t="s">
        <v>4424</v>
      </c>
      <c r="C87" s="334" t="s">
        <v>4428</v>
      </c>
      <c r="D87" s="337">
        <v>19003</v>
      </c>
      <c r="E87" s="434"/>
      <c r="F87" s="431"/>
      <c r="G87" s="431"/>
      <c r="H87" s="348"/>
      <c r="I87" s="365"/>
      <c r="J87" s="355"/>
      <c r="K87" s="355"/>
      <c r="L87" s="356"/>
    </row>
    <row r="88" spans="1:12" ht="18.75">
      <c r="A88" s="421"/>
      <c r="B88" s="334" t="s">
        <v>4425</v>
      </c>
      <c r="C88" s="334" t="s">
        <v>4429</v>
      </c>
      <c r="D88" s="337">
        <v>19003</v>
      </c>
      <c r="E88" s="434"/>
      <c r="F88" s="431"/>
      <c r="G88" s="431"/>
      <c r="H88" s="348"/>
      <c r="I88" s="365"/>
      <c r="J88" s="355"/>
      <c r="K88" s="355"/>
      <c r="L88" s="356"/>
    </row>
    <row r="89" spans="1:12" ht="18.75">
      <c r="A89" s="421"/>
      <c r="B89" s="334" t="s">
        <v>4432</v>
      </c>
      <c r="C89" s="334" t="s">
        <v>4433</v>
      </c>
      <c r="D89" s="337">
        <v>19003</v>
      </c>
      <c r="E89" s="434"/>
      <c r="F89" s="431"/>
      <c r="G89" s="431"/>
      <c r="H89" s="348"/>
      <c r="I89" s="365"/>
      <c r="J89" s="355"/>
      <c r="K89" s="355"/>
      <c r="L89" s="356"/>
    </row>
    <row r="90" spans="1:12" ht="18.75">
      <c r="A90" s="421"/>
      <c r="B90" s="334" t="s">
        <v>4434</v>
      </c>
      <c r="C90" s="334" t="s">
        <v>4435</v>
      </c>
      <c r="D90" s="337">
        <v>4005</v>
      </c>
      <c r="E90" s="434"/>
      <c r="F90" s="431"/>
      <c r="G90" s="431"/>
      <c r="H90" s="348"/>
      <c r="I90" s="365"/>
      <c r="J90" s="355"/>
      <c r="K90" s="355"/>
      <c r="L90" s="356"/>
    </row>
    <row r="91" spans="1:12" ht="18.75">
      <c r="A91" s="421"/>
      <c r="B91" s="334" t="s">
        <v>4436</v>
      </c>
      <c r="C91" s="334" t="s">
        <v>4437</v>
      </c>
      <c r="D91" s="337">
        <v>4005</v>
      </c>
      <c r="E91" s="434"/>
      <c r="F91" s="431"/>
      <c r="G91" s="431"/>
      <c r="H91" s="348"/>
      <c r="I91" s="365"/>
      <c r="J91" s="351"/>
      <c r="K91" s="351"/>
      <c r="L91" s="352"/>
    </row>
    <row r="92" spans="1:12" ht="19.5" thickBot="1">
      <c r="A92" s="422"/>
      <c r="B92" s="338" t="s">
        <v>4440</v>
      </c>
      <c r="C92" s="338" t="s">
        <v>4429</v>
      </c>
      <c r="D92" s="337">
        <v>19003</v>
      </c>
      <c r="E92" s="435"/>
      <c r="F92" s="432"/>
      <c r="G92" s="432"/>
      <c r="H92" s="350"/>
      <c r="I92" s="369"/>
      <c r="J92" s="346"/>
      <c r="K92" s="346"/>
      <c r="L92" s="347"/>
    </row>
    <row r="93" spans="1:12" ht="18.75">
      <c r="A93" s="420">
        <v>7</v>
      </c>
      <c r="B93" s="332" t="s">
        <v>4430</v>
      </c>
      <c r="C93" s="332" t="s">
        <v>4431</v>
      </c>
      <c r="D93" s="333">
        <v>23061</v>
      </c>
      <c r="E93" s="423"/>
      <c r="F93" s="423"/>
      <c r="G93" s="423"/>
      <c r="H93" s="349" t="s">
        <v>5052</v>
      </c>
      <c r="I93" s="363"/>
      <c r="J93" s="353"/>
      <c r="K93" s="353"/>
      <c r="L93" s="354"/>
    </row>
    <row r="94" spans="1:12" ht="18.75">
      <c r="A94" s="421"/>
      <c r="B94" s="334" t="s">
        <v>4438</v>
      </c>
      <c r="C94" s="334" t="s">
        <v>4439</v>
      </c>
      <c r="D94" s="337">
        <v>23061</v>
      </c>
      <c r="E94" s="424"/>
      <c r="F94" s="424"/>
      <c r="G94" s="424"/>
      <c r="H94" s="348"/>
      <c r="I94" s="365"/>
      <c r="J94" s="351"/>
      <c r="K94" s="351"/>
      <c r="L94" s="352"/>
    </row>
    <row r="95" spans="1:12" ht="37.5">
      <c r="A95" s="421"/>
      <c r="B95" s="334" t="s">
        <v>4421</v>
      </c>
      <c r="C95" s="336" t="s">
        <v>4444</v>
      </c>
      <c r="D95" s="337">
        <v>23061</v>
      </c>
      <c r="E95" s="424"/>
      <c r="F95" s="424"/>
      <c r="G95" s="424"/>
      <c r="H95" s="117" t="s">
        <v>5204</v>
      </c>
      <c r="I95" s="365"/>
      <c r="J95" s="355"/>
      <c r="K95" s="355"/>
      <c r="L95" s="356"/>
    </row>
    <row r="96" spans="1:12" ht="18.75">
      <c r="A96" s="421"/>
      <c r="B96" s="334" t="s">
        <v>4422</v>
      </c>
      <c r="C96" s="334" t="s">
        <v>4426</v>
      </c>
      <c r="D96" s="337">
        <v>23061</v>
      </c>
      <c r="E96" s="424"/>
      <c r="F96" s="424"/>
      <c r="G96" s="424"/>
      <c r="H96" s="117" t="s">
        <v>5162</v>
      </c>
      <c r="I96" s="365"/>
      <c r="J96" s="355"/>
      <c r="K96" s="355"/>
      <c r="L96" s="356"/>
    </row>
    <row r="97" spans="1:12" ht="18.75">
      <c r="A97" s="421"/>
      <c r="B97" s="334" t="s">
        <v>4423</v>
      </c>
      <c r="C97" s="334" t="s">
        <v>4427</v>
      </c>
      <c r="D97" s="337">
        <v>23061</v>
      </c>
      <c r="E97" s="424"/>
      <c r="F97" s="424"/>
      <c r="G97" s="424"/>
      <c r="H97" s="348"/>
      <c r="I97" s="365"/>
      <c r="J97" s="355"/>
      <c r="K97" s="355"/>
      <c r="L97" s="356"/>
    </row>
    <row r="98" spans="1:12" ht="18.75">
      <c r="A98" s="421"/>
      <c r="B98" s="334" t="s">
        <v>4424</v>
      </c>
      <c r="C98" s="334" t="s">
        <v>4428</v>
      </c>
      <c r="D98" s="337">
        <v>23061</v>
      </c>
      <c r="E98" s="424"/>
      <c r="F98" s="424"/>
      <c r="G98" s="424"/>
      <c r="H98" s="348"/>
      <c r="I98" s="365"/>
      <c r="J98" s="355"/>
      <c r="K98" s="355"/>
      <c r="L98" s="356"/>
    </row>
    <row r="99" spans="1:12" ht="18.75">
      <c r="A99" s="421"/>
      <c r="B99" s="334" t="s">
        <v>4425</v>
      </c>
      <c r="C99" s="334" t="s">
        <v>4429</v>
      </c>
      <c r="D99" s="337">
        <v>23061</v>
      </c>
      <c r="E99" s="424"/>
      <c r="F99" s="424"/>
      <c r="G99" s="424"/>
      <c r="H99" s="348"/>
      <c r="I99" s="365"/>
      <c r="J99" s="355"/>
      <c r="K99" s="355"/>
      <c r="L99" s="356"/>
    </row>
    <row r="100" spans="1:12" ht="18.75">
      <c r="A100" s="421"/>
      <c r="B100" s="334" t="s">
        <v>4432</v>
      </c>
      <c r="C100" s="334" t="s">
        <v>4433</v>
      </c>
      <c r="D100" s="337">
        <v>23061</v>
      </c>
      <c r="E100" s="424"/>
      <c r="F100" s="424"/>
      <c r="G100" s="424"/>
      <c r="H100" s="348"/>
      <c r="I100" s="365"/>
      <c r="J100" s="355"/>
      <c r="K100" s="355"/>
      <c r="L100" s="356"/>
    </row>
    <row r="101" spans="1:12" ht="18.75">
      <c r="A101" s="421"/>
      <c r="B101" s="334" t="s">
        <v>4434</v>
      </c>
      <c r="C101" s="334" t="s">
        <v>4435</v>
      </c>
      <c r="D101" s="337">
        <v>7412</v>
      </c>
      <c r="E101" s="424"/>
      <c r="F101" s="424"/>
      <c r="G101" s="424"/>
      <c r="H101" s="348" t="s">
        <v>4491</v>
      </c>
      <c r="I101" s="365"/>
      <c r="J101" s="355"/>
      <c r="K101" s="355"/>
      <c r="L101" s="356"/>
    </row>
    <row r="102" spans="1:12" ht="18.75">
      <c r="A102" s="421"/>
      <c r="B102" s="334" t="s">
        <v>4436</v>
      </c>
      <c r="C102" s="334" t="s">
        <v>4437</v>
      </c>
      <c r="D102" s="337">
        <v>23061</v>
      </c>
      <c r="E102" s="424"/>
      <c r="F102" s="424"/>
      <c r="G102" s="424"/>
      <c r="H102" s="117" t="s">
        <v>5203</v>
      </c>
      <c r="I102" s="365"/>
      <c r="J102" s="351"/>
      <c r="K102" s="351"/>
      <c r="L102" s="352"/>
    </row>
    <row r="103" spans="1:12" ht="19.5" thickBot="1">
      <c r="A103" s="422"/>
      <c r="B103" s="338" t="s">
        <v>4440</v>
      </c>
      <c r="C103" s="338" t="s">
        <v>4429</v>
      </c>
      <c r="D103" s="340">
        <v>23061</v>
      </c>
      <c r="E103" s="425"/>
      <c r="F103" s="425"/>
      <c r="G103" s="425"/>
      <c r="H103" s="350" t="s">
        <v>5195</v>
      </c>
      <c r="I103" s="369"/>
      <c r="J103" s="346"/>
      <c r="K103" s="346"/>
      <c r="L103" s="347"/>
    </row>
    <row r="104" spans="1:12" ht="18.75">
      <c r="A104" s="420">
        <v>8</v>
      </c>
      <c r="B104" s="332" t="s">
        <v>4430</v>
      </c>
      <c r="C104" s="332" t="s">
        <v>4431</v>
      </c>
      <c r="D104" s="344">
        <v>15649</v>
      </c>
      <c r="E104" s="423"/>
      <c r="F104" s="423"/>
      <c r="G104" s="423"/>
      <c r="H104" s="362"/>
      <c r="I104" s="363"/>
      <c r="J104" s="353"/>
      <c r="K104" s="353"/>
      <c r="L104" s="354"/>
    </row>
    <row r="105" spans="1:12" ht="18.75">
      <c r="A105" s="421"/>
      <c r="B105" s="334" t="s">
        <v>4438</v>
      </c>
      <c r="C105" s="334" t="s">
        <v>4439</v>
      </c>
      <c r="D105" s="337">
        <v>15649</v>
      </c>
      <c r="E105" s="424"/>
      <c r="F105" s="424"/>
      <c r="G105" s="424"/>
      <c r="H105" s="364"/>
      <c r="I105" s="365"/>
      <c r="J105" s="351"/>
      <c r="K105" s="351"/>
      <c r="L105" s="352"/>
    </row>
    <row r="106" spans="1:12" ht="37.5">
      <c r="A106" s="421"/>
      <c r="B106" s="334" t="s">
        <v>4421</v>
      </c>
      <c r="C106" s="336" t="s">
        <v>4444</v>
      </c>
      <c r="D106" s="337">
        <v>15649</v>
      </c>
      <c r="E106" s="424"/>
      <c r="F106" s="424"/>
      <c r="G106" s="424"/>
      <c r="H106" s="364"/>
      <c r="I106" s="365"/>
      <c r="J106" s="355"/>
      <c r="K106" s="355"/>
      <c r="L106" s="356"/>
    </row>
    <row r="107" spans="1:12" ht="18.75">
      <c r="A107" s="421"/>
      <c r="B107" s="334" t="s">
        <v>4422</v>
      </c>
      <c r="C107" s="334" t="s">
        <v>4426</v>
      </c>
      <c r="D107" s="337">
        <v>15649</v>
      </c>
      <c r="E107" s="424"/>
      <c r="F107" s="424"/>
      <c r="G107" s="424"/>
      <c r="H107" s="364"/>
      <c r="I107" s="365"/>
      <c r="J107" s="355"/>
      <c r="K107" s="355"/>
      <c r="L107" s="356"/>
    </row>
    <row r="108" spans="1:12" ht="18.75">
      <c r="A108" s="421"/>
      <c r="B108" s="334" t="s">
        <v>4423</v>
      </c>
      <c r="C108" s="334" t="s">
        <v>4427</v>
      </c>
      <c r="D108" s="337">
        <v>15649</v>
      </c>
      <c r="E108" s="424"/>
      <c r="F108" s="424"/>
      <c r="G108" s="424"/>
      <c r="H108" s="364"/>
      <c r="I108" s="365"/>
      <c r="J108" s="355"/>
      <c r="K108" s="355"/>
      <c r="L108" s="356"/>
    </row>
    <row r="109" spans="1:12" ht="18.75">
      <c r="A109" s="421"/>
      <c r="B109" s="334" t="s">
        <v>4424</v>
      </c>
      <c r="C109" s="334" t="s">
        <v>4428</v>
      </c>
      <c r="D109" s="337">
        <v>15649</v>
      </c>
      <c r="E109" s="424"/>
      <c r="F109" s="424"/>
      <c r="G109" s="424"/>
      <c r="H109" s="364"/>
      <c r="I109" s="365"/>
      <c r="J109" s="355"/>
      <c r="K109" s="355"/>
      <c r="L109" s="356"/>
    </row>
    <row r="110" spans="1:12" ht="18.75">
      <c r="A110" s="421"/>
      <c r="B110" s="334" t="s">
        <v>4425</v>
      </c>
      <c r="C110" s="334" t="s">
        <v>4429</v>
      </c>
      <c r="D110" s="337">
        <v>15649</v>
      </c>
      <c r="E110" s="424"/>
      <c r="F110" s="424"/>
      <c r="G110" s="424"/>
      <c r="H110" s="364"/>
      <c r="I110" s="365"/>
      <c r="J110" s="355"/>
      <c r="K110" s="355"/>
      <c r="L110" s="356"/>
    </row>
    <row r="111" spans="1:12" ht="18.75">
      <c r="A111" s="421"/>
      <c r="B111" s="334" t="s">
        <v>4432</v>
      </c>
      <c r="C111" s="334" t="s">
        <v>4433</v>
      </c>
      <c r="D111" s="337">
        <v>15649</v>
      </c>
      <c r="E111" s="424"/>
      <c r="F111" s="424"/>
      <c r="G111" s="424"/>
      <c r="H111" s="364"/>
      <c r="I111" s="365"/>
      <c r="J111" s="355"/>
      <c r="K111" s="355"/>
      <c r="L111" s="356"/>
    </row>
    <row r="112" spans="1:12" ht="18.75">
      <c r="A112" s="421"/>
      <c r="B112" s="334" t="s">
        <v>4434</v>
      </c>
      <c r="C112" s="334" t="s">
        <v>4435</v>
      </c>
      <c r="D112" s="337">
        <v>15649</v>
      </c>
      <c r="E112" s="424"/>
      <c r="F112" s="424"/>
      <c r="G112" s="424"/>
      <c r="H112" s="364"/>
      <c r="I112" s="365"/>
      <c r="J112" s="355"/>
      <c r="K112" s="355"/>
      <c r="L112" s="356"/>
    </row>
    <row r="113" spans="1:12" ht="18.75">
      <c r="A113" s="421"/>
      <c r="B113" s="334" t="s">
        <v>4436</v>
      </c>
      <c r="C113" s="334" t="s">
        <v>4437</v>
      </c>
      <c r="D113" s="337">
        <v>15649</v>
      </c>
      <c r="E113" s="424"/>
      <c r="F113" s="424"/>
      <c r="G113" s="424"/>
      <c r="H113" s="364"/>
      <c r="I113" s="365"/>
      <c r="J113" s="351"/>
      <c r="K113" s="351"/>
      <c r="L113" s="352"/>
    </row>
    <row r="114" spans="1:12" ht="19.5" thickBot="1">
      <c r="A114" s="422"/>
      <c r="B114" s="338" t="s">
        <v>4440</v>
      </c>
      <c r="C114" s="338" t="s">
        <v>4429</v>
      </c>
      <c r="D114" s="339">
        <v>15649</v>
      </c>
      <c r="E114" s="425"/>
      <c r="F114" s="425"/>
      <c r="G114" s="425"/>
      <c r="H114" s="368"/>
      <c r="I114" s="369"/>
      <c r="J114" s="346"/>
      <c r="K114" s="346"/>
      <c r="L114" s="347"/>
    </row>
    <row r="115" spans="1:12" ht="18.75">
      <c r="A115" s="420">
        <v>9</v>
      </c>
      <c r="B115" s="332" t="s">
        <v>4430</v>
      </c>
      <c r="C115" s="332" t="s">
        <v>4431</v>
      </c>
      <c r="D115" s="333">
        <v>23062</v>
      </c>
      <c r="E115" s="423"/>
      <c r="F115" s="423"/>
      <c r="G115" s="423"/>
      <c r="H115" s="349"/>
      <c r="I115" s="363"/>
      <c r="J115" s="353"/>
      <c r="K115" s="353"/>
      <c r="L115" s="354"/>
    </row>
    <row r="116" spans="1:12" ht="18.75">
      <c r="A116" s="421"/>
      <c r="B116" s="334" t="s">
        <v>4438</v>
      </c>
      <c r="C116" s="334" t="s">
        <v>4439</v>
      </c>
      <c r="D116" s="337">
        <v>23062</v>
      </c>
      <c r="E116" s="424"/>
      <c r="F116" s="424"/>
      <c r="G116" s="424"/>
      <c r="H116" s="348"/>
      <c r="I116" s="365"/>
      <c r="J116" s="351"/>
      <c r="K116" s="351"/>
      <c r="L116" s="352"/>
    </row>
    <row r="117" spans="1:12" ht="37.5">
      <c r="A117" s="421"/>
      <c r="B117" s="334" t="s">
        <v>4421</v>
      </c>
      <c r="C117" s="336" t="s">
        <v>4444</v>
      </c>
      <c r="D117" s="337">
        <v>23062</v>
      </c>
      <c r="E117" s="424"/>
      <c r="F117" s="424"/>
      <c r="G117" s="424"/>
      <c r="H117" s="117" t="s">
        <v>5202</v>
      </c>
      <c r="I117" s="365"/>
      <c r="J117" s="355"/>
      <c r="K117" s="355"/>
      <c r="L117" s="356"/>
    </row>
    <row r="118" spans="1:12" ht="18.75">
      <c r="A118" s="421"/>
      <c r="B118" s="334" t="s">
        <v>4422</v>
      </c>
      <c r="C118" s="334" t="s">
        <v>4426</v>
      </c>
      <c r="D118" s="337">
        <v>23062</v>
      </c>
      <c r="E118" s="424"/>
      <c r="F118" s="424"/>
      <c r="G118" s="424"/>
      <c r="H118" s="348"/>
      <c r="I118" s="365"/>
      <c r="J118" s="355"/>
      <c r="K118" s="355"/>
      <c r="L118" s="356"/>
    </row>
    <row r="119" spans="1:12" ht="18.75">
      <c r="A119" s="421"/>
      <c r="B119" s="334" t="s">
        <v>4423</v>
      </c>
      <c r="C119" s="334" t="s">
        <v>4427</v>
      </c>
      <c r="D119" s="337">
        <v>23062</v>
      </c>
      <c r="E119" s="424"/>
      <c r="F119" s="424"/>
      <c r="G119" s="424"/>
      <c r="H119" s="348"/>
      <c r="I119" s="365"/>
      <c r="J119" s="355"/>
      <c r="K119" s="355"/>
      <c r="L119" s="356"/>
    </row>
    <row r="120" spans="1:12" ht="18.75">
      <c r="A120" s="421"/>
      <c r="B120" s="334" t="s">
        <v>4424</v>
      </c>
      <c r="C120" s="334" t="s">
        <v>4428</v>
      </c>
      <c r="D120" s="337">
        <v>23062</v>
      </c>
      <c r="E120" s="424"/>
      <c r="F120" s="424"/>
      <c r="G120" s="424"/>
      <c r="H120" s="348"/>
      <c r="I120" s="365"/>
      <c r="J120" s="355"/>
      <c r="K120" s="355"/>
      <c r="L120" s="356"/>
    </row>
    <row r="121" spans="1:12" ht="18.75">
      <c r="A121" s="421"/>
      <c r="B121" s="334" t="s">
        <v>4425</v>
      </c>
      <c r="C121" s="334" t="s">
        <v>4429</v>
      </c>
      <c r="D121" s="337">
        <v>23062</v>
      </c>
      <c r="E121" s="424"/>
      <c r="F121" s="424"/>
      <c r="G121" s="424"/>
      <c r="H121" s="348"/>
      <c r="I121" s="365"/>
      <c r="J121" s="355"/>
      <c r="K121" s="355"/>
      <c r="L121" s="356"/>
    </row>
    <row r="122" spans="1:12" ht="18.75">
      <c r="A122" s="421"/>
      <c r="B122" s="334" t="s">
        <v>4432</v>
      </c>
      <c r="C122" s="334" t="s">
        <v>4433</v>
      </c>
      <c r="D122" s="337">
        <v>23062</v>
      </c>
      <c r="E122" s="424"/>
      <c r="F122" s="424"/>
      <c r="G122" s="424"/>
      <c r="H122" s="348"/>
      <c r="I122" s="365"/>
      <c r="J122" s="355"/>
      <c r="K122" s="355"/>
      <c r="L122" s="356"/>
    </row>
    <row r="123" spans="1:12" ht="18.75">
      <c r="A123" s="421"/>
      <c r="B123" s="334" t="s">
        <v>4434</v>
      </c>
      <c r="C123" s="334" t="s">
        <v>4435</v>
      </c>
      <c r="D123" s="337">
        <v>23062</v>
      </c>
      <c r="E123" s="424"/>
      <c r="F123" s="424"/>
      <c r="G123" s="424"/>
      <c r="H123" s="348" t="s">
        <v>5052</v>
      </c>
      <c r="I123" s="365"/>
      <c r="J123" s="355"/>
      <c r="K123" s="355"/>
      <c r="L123" s="356"/>
    </row>
    <row r="124" spans="1:12" ht="18.75">
      <c r="A124" s="421"/>
      <c r="B124" s="334" t="s">
        <v>4436</v>
      </c>
      <c r="C124" s="334" t="s">
        <v>4437</v>
      </c>
      <c r="D124" s="337">
        <v>23062</v>
      </c>
      <c r="E124" s="424"/>
      <c r="F124" s="424"/>
      <c r="G124" s="424"/>
      <c r="H124" s="117" t="s">
        <v>5201</v>
      </c>
      <c r="I124" s="365"/>
      <c r="J124" s="351"/>
      <c r="K124" s="351"/>
      <c r="L124" s="352"/>
    </row>
    <row r="125" spans="1:12" ht="19.5" thickBot="1">
      <c r="A125" s="422"/>
      <c r="B125" s="338" t="s">
        <v>4440</v>
      </c>
      <c r="C125" s="338" t="s">
        <v>4429</v>
      </c>
      <c r="D125" s="340">
        <v>23062</v>
      </c>
      <c r="E125" s="425"/>
      <c r="F125" s="425"/>
      <c r="G125" s="425"/>
      <c r="H125" s="350" t="s">
        <v>5195</v>
      </c>
      <c r="I125" s="369"/>
      <c r="J125" s="346"/>
      <c r="K125" s="346"/>
      <c r="L125" s="347"/>
    </row>
    <row r="126" spans="1:12" ht="18.75">
      <c r="A126" s="420">
        <v>10</v>
      </c>
      <c r="B126" s="332" t="s">
        <v>4430</v>
      </c>
      <c r="C126" s="332" t="s">
        <v>4431</v>
      </c>
      <c r="D126" s="344">
        <v>19432</v>
      </c>
      <c r="E126" s="430" t="s">
        <v>5286</v>
      </c>
      <c r="F126" s="430">
        <v>41132</v>
      </c>
      <c r="G126" s="430"/>
      <c r="H126" s="349"/>
      <c r="I126" s="363"/>
      <c r="J126" s="353"/>
      <c r="K126" s="353"/>
      <c r="L126" s="354"/>
    </row>
    <row r="127" spans="1:12" ht="18.75">
      <c r="A127" s="421"/>
      <c r="B127" s="334" t="s">
        <v>4438</v>
      </c>
      <c r="C127" s="334" t="s">
        <v>4439</v>
      </c>
      <c r="D127" s="337">
        <v>19432</v>
      </c>
      <c r="E127" s="431"/>
      <c r="F127" s="431"/>
      <c r="G127" s="431"/>
      <c r="H127" s="348"/>
      <c r="I127" s="365"/>
      <c r="J127" s="351"/>
      <c r="K127" s="351"/>
      <c r="L127" s="352"/>
    </row>
    <row r="128" spans="1:12" ht="37.5">
      <c r="A128" s="421"/>
      <c r="B128" s="334" t="s">
        <v>4421</v>
      </c>
      <c r="C128" s="336" t="s">
        <v>4444</v>
      </c>
      <c r="D128" s="337">
        <v>19432</v>
      </c>
      <c r="E128" s="431"/>
      <c r="F128" s="431"/>
      <c r="G128" s="431"/>
      <c r="H128" s="117" t="s">
        <v>5236</v>
      </c>
      <c r="I128" s="365"/>
      <c r="J128" s="355"/>
      <c r="K128" s="355"/>
      <c r="L128" s="356"/>
    </row>
    <row r="129" spans="1:12" ht="18.75">
      <c r="A129" s="421"/>
      <c r="B129" s="334" t="s">
        <v>4422</v>
      </c>
      <c r="C129" s="334" t="s">
        <v>4426</v>
      </c>
      <c r="D129" s="337">
        <v>19432</v>
      </c>
      <c r="E129" s="431"/>
      <c r="F129" s="431"/>
      <c r="G129" s="431"/>
      <c r="H129" s="117" t="s">
        <v>5237</v>
      </c>
      <c r="I129" s="365"/>
      <c r="J129" s="355"/>
      <c r="K129" s="355"/>
      <c r="L129" s="356"/>
    </row>
    <row r="130" spans="1:12" ht="18.75">
      <c r="A130" s="421"/>
      <c r="B130" s="334" t="s">
        <v>4423</v>
      </c>
      <c r="C130" s="334" t="s">
        <v>4427</v>
      </c>
      <c r="D130" s="337">
        <v>19432</v>
      </c>
      <c r="E130" s="431"/>
      <c r="F130" s="431"/>
      <c r="G130" s="431"/>
      <c r="H130" s="348"/>
      <c r="I130" s="365"/>
      <c r="J130" s="355"/>
      <c r="K130" s="355"/>
      <c r="L130" s="356"/>
    </row>
    <row r="131" spans="1:12" ht="18.75">
      <c r="A131" s="421"/>
      <c r="B131" s="334" t="s">
        <v>4424</v>
      </c>
      <c r="C131" s="334" t="s">
        <v>4428</v>
      </c>
      <c r="D131" s="337">
        <v>19432</v>
      </c>
      <c r="E131" s="431"/>
      <c r="F131" s="431"/>
      <c r="G131" s="431"/>
      <c r="H131" s="348"/>
      <c r="I131" s="365"/>
      <c r="J131" s="355"/>
      <c r="K131" s="355"/>
      <c r="L131" s="356"/>
    </row>
    <row r="132" spans="1:12" ht="18.75">
      <c r="A132" s="421"/>
      <c r="B132" s="334" t="s">
        <v>4425</v>
      </c>
      <c r="C132" s="334" t="s">
        <v>4429</v>
      </c>
      <c r="D132" s="337">
        <v>19432</v>
      </c>
      <c r="E132" s="431"/>
      <c r="F132" s="431"/>
      <c r="G132" s="431"/>
      <c r="H132" s="348"/>
      <c r="I132" s="365"/>
      <c r="J132" s="355"/>
      <c r="K132" s="355"/>
      <c r="L132" s="356"/>
    </row>
    <row r="133" spans="1:12" ht="18.75">
      <c r="A133" s="421"/>
      <c r="B133" s="334" t="s">
        <v>4432</v>
      </c>
      <c r="C133" s="334" t="s">
        <v>4433</v>
      </c>
      <c r="D133" s="337">
        <v>19432</v>
      </c>
      <c r="E133" s="431"/>
      <c r="F133" s="431"/>
      <c r="G133" s="431"/>
      <c r="H133" s="348"/>
      <c r="I133" s="365"/>
      <c r="J133" s="355"/>
      <c r="K133" s="355"/>
      <c r="L133" s="356"/>
    </row>
    <row r="134" spans="1:12" ht="18.75">
      <c r="A134" s="421"/>
      <c r="B134" s="334" t="s">
        <v>4434</v>
      </c>
      <c r="C134" s="334" t="s">
        <v>4435</v>
      </c>
      <c r="D134" s="337">
        <v>19432</v>
      </c>
      <c r="E134" s="431"/>
      <c r="F134" s="431"/>
      <c r="G134" s="431"/>
      <c r="H134" s="348" t="s">
        <v>5052</v>
      </c>
      <c r="I134" s="365"/>
      <c r="J134" s="355"/>
      <c r="K134" s="355"/>
      <c r="L134" s="356"/>
    </row>
    <row r="135" spans="1:12" ht="18.75">
      <c r="A135" s="421"/>
      <c r="B135" s="334" t="s">
        <v>4436</v>
      </c>
      <c r="C135" s="334" t="s">
        <v>4437</v>
      </c>
      <c r="D135" s="337">
        <v>19432</v>
      </c>
      <c r="E135" s="431"/>
      <c r="F135" s="431"/>
      <c r="G135" s="431"/>
      <c r="H135" s="117" t="s">
        <v>5235</v>
      </c>
      <c r="I135" s="365"/>
      <c r="J135" s="351"/>
      <c r="K135" s="351"/>
      <c r="L135" s="352"/>
    </row>
    <row r="136" spans="1:12" ht="19.5" thickBot="1">
      <c r="A136" s="422"/>
      <c r="B136" s="338" t="s">
        <v>4440</v>
      </c>
      <c r="C136" s="338" t="s">
        <v>4429</v>
      </c>
      <c r="D136" s="339">
        <v>19432</v>
      </c>
      <c r="E136" s="432"/>
      <c r="F136" s="432"/>
      <c r="G136" s="432"/>
      <c r="H136" s="350" t="s">
        <v>5195</v>
      </c>
      <c r="I136" s="369"/>
      <c r="J136" s="346"/>
      <c r="K136" s="346"/>
      <c r="L136" s="347"/>
    </row>
    <row r="137" spans="1:12" ht="18.75">
      <c r="A137" s="420">
        <v>11</v>
      </c>
      <c r="B137" s="332" t="s">
        <v>4430</v>
      </c>
      <c r="C137" s="332" t="s">
        <v>4431</v>
      </c>
      <c r="D137" s="333">
        <v>20019</v>
      </c>
      <c r="E137" s="423"/>
      <c r="F137" s="423"/>
      <c r="G137" s="423"/>
      <c r="H137" s="349"/>
      <c r="I137" s="363"/>
      <c r="J137" s="353"/>
      <c r="K137" s="353"/>
      <c r="L137" s="354"/>
    </row>
    <row r="138" spans="1:12" ht="18.75">
      <c r="A138" s="421"/>
      <c r="B138" s="334" t="s">
        <v>4438</v>
      </c>
      <c r="C138" s="334" t="s">
        <v>4439</v>
      </c>
      <c r="D138" s="337">
        <v>20019</v>
      </c>
      <c r="E138" s="424"/>
      <c r="F138" s="424"/>
      <c r="G138" s="424"/>
      <c r="H138" s="348"/>
      <c r="I138" s="365"/>
      <c r="J138" s="351"/>
      <c r="K138" s="351"/>
      <c r="L138" s="352"/>
    </row>
    <row r="139" spans="1:12" ht="37.5">
      <c r="A139" s="421"/>
      <c r="B139" s="334" t="s">
        <v>4421</v>
      </c>
      <c r="C139" s="336" t="s">
        <v>4444</v>
      </c>
      <c r="D139" s="337">
        <v>4370</v>
      </c>
      <c r="E139" s="424"/>
      <c r="F139" s="424"/>
      <c r="G139" s="424"/>
      <c r="H139" s="117" t="s">
        <v>5099</v>
      </c>
      <c r="I139" s="365"/>
      <c r="J139" s="355"/>
      <c r="K139" s="355"/>
      <c r="L139" s="356"/>
    </row>
    <row r="140" spans="1:12" ht="18.75">
      <c r="A140" s="421"/>
      <c r="B140" s="334" t="s">
        <v>4422</v>
      </c>
      <c r="C140" s="334" t="s">
        <v>4426</v>
      </c>
      <c r="D140" s="337">
        <v>4370</v>
      </c>
      <c r="E140" s="424"/>
      <c r="F140" s="424"/>
      <c r="G140" s="424"/>
      <c r="H140" s="117" t="s">
        <v>5100</v>
      </c>
      <c r="I140" s="365"/>
      <c r="J140" s="355"/>
      <c r="K140" s="355"/>
      <c r="L140" s="356"/>
    </row>
    <row r="141" spans="1:12" ht="18.75">
      <c r="A141" s="421"/>
      <c r="B141" s="334" t="s">
        <v>4423</v>
      </c>
      <c r="C141" s="334" t="s">
        <v>4427</v>
      </c>
      <c r="D141" s="337">
        <v>4370</v>
      </c>
      <c r="E141" s="424"/>
      <c r="F141" s="424"/>
      <c r="G141" s="424"/>
      <c r="H141" s="348"/>
      <c r="I141" s="365"/>
      <c r="J141" s="355"/>
      <c r="K141" s="355"/>
      <c r="L141" s="356"/>
    </row>
    <row r="142" spans="1:12" ht="18.75">
      <c r="A142" s="421"/>
      <c r="B142" s="334" t="s">
        <v>4424</v>
      </c>
      <c r="C142" s="334" t="s">
        <v>4428</v>
      </c>
      <c r="D142" s="337">
        <v>4370</v>
      </c>
      <c r="E142" s="424"/>
      <c r="F142" s="424"/>
      <c r="G142" s="424"/>
      <c r="H142" s="348"/>
      <c r="I142" s="365"/>
      <c r="J142" s="355"/>
      <c r="K142" s="355"/>
      <c r="L142" s="356"/>
    </row>
    <row r="143" spans="1:12" ht="18.75">
      <c r="A143" s="421"/>
      <c r="B143" s="334" t="s">
        <v>4425</v>
      </c>
      <c r="C143" s="334" t="s">
        <v>4429</v>
      </c>
      <c r="D143" s="337">
        <v>4370</v>
      </c>
      <c r="E143" s="424"/>
      <c r="F143" s="424"/>
      <c r="G143" s="424"/>
      <c r="H143" s="348"/>
      <c r="I143" s="365"/>
      <c r="J143" s="355"/>
      <c r="K143" s="355"/>
      <c r="L143" s="356"/>
    </row>
    <row r="144" spans="1:12" ht="18.75">
      <c r="A144" s="421"/>
      <c r="B144" s="334" t="s">
        <v>4432</v>
      </c>
      <c r="C144" s="334" t="s">
        <v>4433</v>
      </c>
      <c r="D144" s="337">
        <v>15649</v>
      </c>
      <c r="E144" s="424"/>
      <c r="F144" s="424"/>
      <c r="G144" s="424"/>
      <c r="H144" s="348"/>
      <c r="I144" s="365"/>
      <c r="J144" s="355"/>
      <c r="K144" s="355"/>
      <c r="L144" s="356"/>
    </row>
    <row r="145" spans="1:12" ht="18.75">
      <c r="A145" s="421"/>
      <c r="B145" s="334" t="s">
        <v>4434</v>
      </c>
      <c r="C145" s="334" t="s">
        <v>4435</v>
      </c>
      <c r="D145" s="337">
        <v>4370</v>
      </c>
      <c r="E145" s="424"/>
      <c r="F145" s="424"/>
      <c r="G145" s="424"/>
      <c r="H145" s="348" t="s">
        <v>4491</v>
      </c>
      <c r="I145" s="365"/>
      <c r="J145" s="355"/>
      <c r="K145" s="355"/>
      <c r="L145" s="356"/>
    </row>
    <row r="146" spans="1:12" ht="18.75">
      <c r="A146" s="421"/>
      <c r="B146" s="334" t="s">
        <v>4436</v>
      </c>
      <c r="C146" s="334" t="s">
        <v>4437</v>
      </c>
      <c r="D146" s="337">
        <v>4370</v>
      </c>
      <c r="E146" s="424"/>
      <c r="F146" s="424"/>
      <c r="G146" s="424"/>
      <c r="H146" s="117" t="s">
        <v>5101</v>
      </c>
      <c r="I146" s="365"/>
      <c r="J146" s="351"/>
      <c r="K146" s="351"/>
      <c r="L146" s="352"/>
    </row>
    <row r="147" spans="1:12" ht="19.5" thickBot="1">
      <c r="A147" s="422"/>
      <c r="B147" s="338" t="s">
        <v>4440</v>
      </c>
      <c r="C147" s="338" t="s">
        <v>4429</v>
      </c>
      <c r="D147" s="340">
        <v>20019</v>
      </c>
      <c r="E147" s="425"/>
      <c r="F147" s="425"/>
      <c r="G147" s="425"/>
      <c r="H147" s="350"/>
      <c r="I147" s="369"/>
      <c r="J147" s="346"/>
      <c r="K147" s="346"/>
      <c r="L147" s="347"/>
    </row>
    <row r="148" spans="1:12" ht="18.75">
      <c r="A148" s="420">
        <v>12</v>
      </c>
      <c r="B148" s="332" t="s">
        <v>4430</v>
      </c>
      <c r="C148" s="332" t="s">
        <v>4431</v>
      </c>
      <c r="D148" s="333">
        <v>20019</v>
      </c>
      <c r="E148" s="423"/>
      <c r="F148" s="423"/>
      <c r="G148" s="423"/>
      <c r="H148" s="349"/>
      <c r="I148" s="363"/>
      <c r="J148" s="353"/>
      <c r="K148" s="353"/>
      <c r="L148" s="354"/>
    </row>
    <row r="149" spans="1:12" ht="18.75">
      <c r="A149" s="421"/>
      <c r="B149" s="334" t="s">
        <v>4438</v>
      </c>
      <c r="C149" s="334" t="s">
        <v>4439</v>
      </c>
      <c r="D149" s="337">
        <v>20019</v>
      </c>
      <c r="E149" s="424"/>
      <c r="F149" s="424"/>
      <c r="G149" s="424"/>
      <c r="H149" s="348"/>
      <c r="I149" s="365"/>
      <c r="J149" s="351"/>
      <c r="K149" s="351"/>
      <c r="L149" s="352"/>
    </row>
    <row r="150" spans="1:12" ht="37.5">
      <c r="A150" s="421"/>
      <c r="B150" s="334" t="s">
        <v>4421</v>
      </c>
      <c r="C150" s="336" t="s">
        <v>4444</v>
      </c>
      <c r="D150" s="337">
        <v>4370</v>
      </c>
      <c r="E150" s="424"/>
      <c r="F150" s="424"/>
      <c r="G150" s="424"/>
      <c r="H150" s="117" t="s">
        <v>5102</v>
      </c>
      <c r="I150" s="365"/>
      <c r="J150" s="355"/>
      <c r="K150" s="355"/>
      <c r="L150" s="356"/>
    </row>
    <row r="151" spans="1:12" ht="18.75">
      <c r="A151" s="421"/>
      <c r="B151" s="334" t="s">
        <v>4422</v>
      </c>
      <c r="C151" s="334" t="s">
        <v>4426</v>
      </c>
      <c r="D151" s="337">
        <v>20019</v>
      </c>
      <c r="E151" s="424"/>
      <c r="F151" s="424"/>
      <c r="G151" s="424"/>
      <c r="H151" s="348"/>
      <c r="I151" s="365"/>
      <c r="J151" s="355"/>
      <c r="K151" s="355"/>
      <c r="L151" s="356"/>
    </row>
    <row r="152" spans="1:12" ht="18.75">
      <c r="A152" s="421"/>
      <c r="B152" s="334" t="s">
        <v>4423</v>
      </c>
      <c r="C152" s="334" t="s">
        <v>4427</v>
      </c>
      <c r="D152" s="337">
        <v>20019</v>
      </c>
      <c r="E152" s="424"/>
      <c r="F152" s="424"/>
      <c r="G152" s="424"/>
      <c r="H152" s="348"/>
      <c r="I152" s="365"/>
      <c r="J152" s="355"/>
      <c r="K152" s="355"/>
      <c r="L152" s="356"/>
    </row>
    <row r="153" spans="1:12" ht="18.75">
      <c r="A153" s="421"/>
      <c r="B153" s="334" t="s">
        <v>4424</v>
      </c>
      <c r="C153" s="334" t="s">
        <v>4428</v>
      </c>
      <c r="D153" s="337">
        <v>20019</v>
      </c>
      <c r="E153" s="424"/>
      <c r="F153" s="424"/>
      <c r="G153" s="424"/>
      <c r="H153" s="348"/>
      <c r="I153" s="365"/>
      <c r="J153" s="355"/>
      <c r="K153" s="355"/>
      <c r="L153" s="356"/>
    </row>
    <row r="154" spans="1:12" ht="18.75">
      <c r="A154" s="421"/>
      <c r="B154" s="334" t="s">
        <v>4425</v>
      </c>
      <c r="C154" s="334" t="s">
        <v>4429</v>
      </c>
      <c r="D154" s="337">
        <v>20019</v>
      </c>
      <c r="E154" s="424"/>
      <c r="F154" s="424"/>
      <c r="G154" s="424"/>
      <c r="H154" s="348"/>
      <c r="I154" s="365"/>
      <c r="J154" s="355"/>
      <c r="K154" s="355"/>
      <c r="L154" s="356"/>
    </row>
    <row r="155" spans="1:12" ht="18.75">
      <c r="A155" s="421"/>
      <c r="B155" s="334" t="s">
        <v>4432</v>
      </c>
      <c r="C155" s="334" t="s">
        <v>4433</v>
      </c>
      <c r="D155" s="337">
        <v>20019</v>
      </c>
      <c r="E155" s="424"/>
      <c r="F155" s="424"/>
      <c r="G155" s="424"/>
      <c r="H155" s="348"/>
      <c r="I155" s="365"/>
      <c r="J155" s="355"/>
      <c r="K155" s="355"/>
      <c r="L155" s="356"/>
    </row>
    <row r="156" spans="1:12" ht="18.75">
      <c r="A156" s="421"/>
      <c r="B156" s="334" t="s">
        <v>4434</v>
      </c>
      <c r="C156" s="334" t="s">
        <v>4435</v>
      </c>
      <c r="D156" s="337">
        <v>4370</v>
      </c>
      <c r="E156" s="424"/>
      <c r="F156" s="424"/>
      <c r="G156" s="424"/>
      <c r="H156" s="348" t="s">
        <v>4491</v>
      </c>
      <c r="I156" s="365"/>
      <c r="J156" s="355"/>
      <c r="K156" s="355"/>
      <c r="L156" s="356"/>
    </row>
    <row r="157" spans="1:12" ht="18.75">
      <c r="A157" s="421"/>
      <c r="B157" s="334" t="s">
        <v>4436</v>
      </c>
      <c r="C157" s="334" t="s">
        <v>4437</v>
      </c>
      <c r="D157" s="337">
        <v>4370</v>
      </c>
      <c r="E157" s="424"/>
      <c r="F157" s="424"/>
      <c r="G157" s="424"/>
      <c r="H157" s="117" t="s">
        <v>5103</v>
      </c>
      <c r="I157" s="365"/>
      <c r="J157" s="351"/>
      <c r="K157" s="351"/>
      <c r="L157" s="352"/>
    </row>
    <row r="158" spans="1:12" ht="19.5" thickBot="1">
      <c r="A158" s="422"/>
      <c r="B158" s="338" t="s">
        <v>4440</v>
      </c>
      <c r="C158" s="338" t="s">
        <v>4429</v>
      </c>
      <c r="D158" s="340">
        <v>20019</v>
      </c>
      <c r="E158" s="425"/>
      <c r="F158" s="425"/>
      <c r="G158" s="425"/>
      <c r="H158" s="350"/>
      <c r="I158" s="369"/>
      <c r="J158" s="346"/>
      <c r="K158" s="346"/>
      <c r="L158" s="347"/>
    </row>
    <row r="159" spans="1:12" ht="18.75">
      <c r="A159" s="420">
        <v>13</v>
      </c>
      <c r="B159" s="332" t="s">
        <v>4430</v>
      </c>
      <c r="C159" s="332" t="s">
        <v>4431</v>
      </c>
      <c r="D159" s="333">
        <v>22427</v>
      </c>
      <c r="E159" s="423"/>
      <c r="F159" s="423"/>
      <c r="G159" s="423"/>
      <c r="H159" s="349"/>
      <c r="I159" s="363"/>
      <c r="J159" s="353"/>
      <c r="K159" s="353"/>
      <c r="L159" s="354"/>
    </row>
    <row r="160" spans="1:12" ht="18.75">
      <c r="A160" s="421"/>
      <c r="B160" s="334" t="s">
        <v>4438</v>
      </c>
      <c r="C160" s="334" t="s">
        <v>4439</v>
      </c>
      <c r="D160" s="337">
        <v>22427</v>
      </c>
      <c r="E160" s="424"/>
      <c r="F160" s="424"/>
      <c r="G160" s="424"/>
      <c r="H160" s="348"/>
      <c r="I160" s="365"/>
      <c r="J160" s="351"/>
      <c r="K160" s="351"/>
      <c r="L160" s="352"/>
    </row>
    <row r="161" spans="1:12" ht="37.5">
      <c r="A161" s="421"/>
      <c r="B161" s="334" t="s">
        <v>4421</v>
      </c>
      <c r="C161" s="336" t="s">
        <v>4444</v>
      </c>
      <c r="D161" s="337">
        <v>22427</v>
      </c>
      <c r="E161" s="424"/>
      <c r="F161" s="424"/>
      <c r="G161" s="424"/>
      <c r="H161" s="117" t="s">
        <v>5199</v>
      </c>
      <c r="I161" s="365"/>
      <c r="J161" s="355"/>
      <c r="K161" s="355"/>
      <c r="L161" s="356"/>
    </row>
    <row r="162" spans="1:12" ht="18.75">
      <c r="A162" s="421"/>
      <c r="B162" s="334" t="s">
        <v>4422</v>
      </c>
      <c r="C162" s="334" t="s">
        <v>4426</v>
      </c>
      <c r="D162" s="337">
        <v>0</v>
      </c>
      <c r="E162" s="424"/>
      <c r="F162" s="424"/>
      <c r="G162" s="424"/>
      <c r="H162" s="117" t="s">
        <v>5198</v>
      </c>
      <c r="I162" s="365"/>
      <c r="J162" s="355"/>
      <c r="K162" s="355"/>
      <c r="L162" s="356"/>
    </row>
    <row r="163" spans="1:12" ht="18.75">
      <c r="A163" s="421"/>
      <c r="B163" s="334" t="s">
        <v>4423</v>
      </c>
      <c r="C163" s="334" t="s">
        <v>4427</v>
      </c>
      <c r="D163" s="337">
        <v>0</v>
      </c>
      <c r="E163" s="424"/>
      <c r="F163" s="424"/>
      <c r="G163" s="424"/>
      <c r="H163" s="348" t="s">
        <v>4491</v>
      </c>
      <c r="I163" s="365"/>
      <c r="J163" s="355"/>
      <c r="K163" s="355"/>
      <c r="L163" s="356"/>
    </row>
    <row r="164" spans="1:12" ht="18.75">
      <c r="A164" s="421"/>
      <c r="B164" s="334" t="s">
        <v>4424</v>
      </c>
      <c r="C164" s="334" t="s">
        <v>4428</v>
      </c>
      <c r="D164" s="337">
        <v>0</v>
      </c>
      <c r="E164" s="424"/>
      <c r="F164" s="424"/>
      <c r="G164" s="424"/>
      <c r="H164" s="348" t="s">
        <v>4491</v>
      </c>
      <c r="I164" s="365"/>
      <c r="J164" s="355"/>
      <c r="K164" s="355"/>
      <c r="L164" s="356"/>
    </row>
    <row r="165" spans="1:12" ht="18.75">
      <c r="A165" s="421"/>
      <c r="B165" s="334" t="s">
        <v>4425</v>
      </c>
      <c r="C165" s="334" t="s">
        <v>4429</v>
      </c>
      <c r="D165" s="337">
        <v>0</v>
      </c>
      <c r="E165" s="424"/>
      <c r="F165" s="424"/>
      <c r="G165" s="424"/>
      <c r="H165" s="348" t="s">
        <v>4491</v>
      </c>
      <c r="I165" s="365"/>
      <c r="J165" s="355"/>
      <c r="K165" s="355"/>
      <c r="L165" s="356"/>
    </row>
    <row r="166" spans="1:12" ht="18.75">
      <c r="A166" s="421"/>
      <c r="B166" s="334" t="s">
        <v>4432</v>
      </c>
      <c r="C166" s="334" t="s">
        <v>4433</v>
      </c>
      <c r="D166" s="337">
        <v>22427</v>
      </c>
      <c r="E166" s="424"/>
      <c r="F166" s="424"/>
      <c r="G166" s="424"/>
      <c r="H166" s="348"/>
      <c r="I166" s="365"/>
      <c r="J166" s="355"/>
      <c r="K166" s="355"/>
      <c r="L166" s="356"/>
    </row>
    <row r="167" spans="1:12" ht="18.75">
      <c r="A167" s="421"/>
      <c r="B167" s="334" t="s">
        <v>4434</v>
      </c>
      <c r="C167" s="334" t="s">
        <v>4435</v>
      </c>
      <c r="D167" s="337">
        <v>0</v>
      </c>
      <c r="E167" s="424"/>
      <c r="F167" s="424"/>
      <c r="G167" s="424"/>
      <c r="H167" s="348" t="s">
        <v>4491</v>
      </c>
      <c r="I167" s="365"/>
      <c r="J167" s="355"/>
      <c r="K167" s="355"/>
      <c r="L167" s="356"/>
    </row>
    <row r="168" spans="1:12" ht="18.75">
      <c r="A168" s="421"/>
      <c r="B168" s="334" t="s">
        <v>4436</v>
      </c>
      <c r="C168" s="334" t="s">
        <v>4437</v>
      </c>
      <c r="D168" s="337">
        <v>22427</v>
      </c>
      <c r="E168" s="424"/>
      <c r="F168" s="424"/>
      <c r="G168" s="424"/>
      <c r="H168" s="358" t="s">
        <v>5200</v>
      </c>
      <c r="I168" s="365"/>
      <c r="J168" s="351"/>
      <c r="K168" s="351"/>
      <c r="L168" s="352"/>
    </row>
    <row r="169" spans="1:12" ht="19.5" thickBot="1">
      <c r="A169" s="422"/>
      <c r="B169" s="338" t="s">
        <v>4440</v>
      </c>
      <c r="C169" s="338" t="s">
        <v>4429</v>
      </c>
      <c r="D169" s="340">
        <v>22427</v>
      </c>
      <c r="E169" s="425"/>
      <c r="F169" s="425"/>
      <c r="G169" s="425"/>
      <c r="H169" s="350" t="s">
        <v>5195</v>
      </c>
      <c r="I169" s="369"/>
      <c r="J169" s="346"/>
      <c r="K169" s="346"/>
      <c r="L169" s="347"/>
    </row>
    <row r="170" spans="1:12" ht="18.75">
      <c r="A170" s="420">
        <v>14</v>
      </c>
      <c r="B170" s="332" t="s">
        <v>4430</v>
      </c>
      <c r="C170" s="332" t="s">
        <v>4431</v>
      </c>
      <c r="D170" s="344">
        <v>18797</v>
      </c>
      <c r="E170" s="433" t="s">
        <v>5286</v>
      </c>
      <c r="F170" s="430">
        <v>41132</v>
      </c>
      <c r="G170" s="430"/>
      <c r="H170" s="349"/>
      <c r="I170" s="363"/>
      <c r="J170" s="353"/>
      <c r="K170" s="353"/>
      <c r="L170" s="354"/>
    </row>
    <row r="171" spans="1:12" ht="18.75">
      <c r="A171" s="421"/>
      <c r="B171" s="334" t="s">
        <v>4438</v>
      </c>
      <c r="C171" s="334" t="s">
        <v>4439</v>
      </c>
      <c r="D171" s="337">
        <v>18797</v>
      </c>
      <c r="E171" s="434"/>
      <c r="F171" s="431"/>
      <c r="G171" s="431"/>
      <c r="H171" s="348"/>
      <c r="I171" s="365"/>
      <c r="J171" s="351"/>
      <c r="K171" s="351"/>
      <c r="L171" s="352"/>
    </row>
    <row r="172" spans="1:12" ht="37.5">
      <c r="A172" s="421"/>
      <c r="B172" s="334" t="s">
        <v>4421</v>
      </c>
      <c r="C172" s="336" t="s">
        <v>4444</v>
      </c>
      <c r="D172" s="337">
        <v>18797</v>
      </c>
      <c r="E172" s="434"/>
      <c r="F172" s="431"/>
      <c r="G172" s="431"/>
      <c r="H172" s="117" t="s">
        <v>5112</v>
      </c>
      <c r="I172" s="365"/>
      <c r="J172" s="355"/>
      <c r="K172" s="355"/>
      <c r="L172" s="356"/>
    </row>
    <row r="173" spans="1:12" ht="18.75">
      <c r="A173" s="421"/>
      <c r="B173" s="334" t="s">
        <v>4422</v>
      </c>
      <c r="C173" s="334" t="s">
        <v>4426</v>
      </c>
      <c r="D173" s="337">
        <v>18797</v>
      </c>
      <c r="E173" s="434"/>
      <c r="F173" s="431"/>
      <c r="G173" s="431"/>
      <c r="H173" s="348"/>
      <c r="I173" s="365"/>
      <c r="J173" s="355"/>
      <c r="K173" s="355"/>
      <c r="L173" s="356"/>
    </row>
    <row r="174" spans="1:12" ht="18.75">
      <c r="A174" s="421"/>
      <c r="B174" s="334" t="s">
        <v>4423</v>
      </c>
      <c r="C174" s="334" t="s">
        <v>4427</v>
      </c>
      <c r="D174" s="337">
        <v>18797</v>
      </c>
      <c r="E174" s="434"/>
      <c r="F174" s="431"/>
      <c r="G174" s="431"/>
      <c r="H174" s="348"/>
      <c r="I174" s="365"/>
      <c r="J174" s="355"/>
      <c r="K174" s="355"/>
      <c r="L174" s="356"/>
    </row>
    <row r="175" spans="1:12" ht="18.75">
      <c r="A175" s="421"/>
      <c r="B175" s="334" t="s">
        <v>4424</v>
      </c>
      <c r="C175" s="334" t="s">
        <v>4428</v>
      </c>
      <c r="D175" s="337">
        <v>18797</v>
      </c>
      <c r="E175" s="434"/>
      <c r="F175" s="431"/>
      <c r="G175" s="431"/>
      <c r="H175" s="348"/>
      <c r="I175" s="365"/>
      <c r="J175" s="355"/>
      <c r="K175" s="355"/>
      <c r="L175" s="356"/>
    </row>
    <row r="176" spans="1:12" ht="18.75">
      <c r="A176" s="421"/>
      <c r="B176" s="334" t="s">
        <v>4425</v>
      </c>
      <c r="C176" s="334" t="s">
        <v>4429</v>
      </c>
      <c r="D176" s="337">
        <v>18797</v>
      </c>
      <c r="E176" s="434"/>
      <c r="F176" s="431"/>
      <c r="G176" s="431"/>
      <c r="H176" s="348"/>
      <c r="I176" s="365"/>
      <c r="J176" s="355"/>
      <c r="K176" s="355"/>
      <c r="L176" s="356"/>
    </row>
    <row r="177" spans="1:12" ht="18.75">
      <c r="A177" s="421"/>
      <c r="B177" s="334" t="s">
        <v>4432</v>
      </c>
      <c r="C177" s="334" t="s">
        <v>4433</v>
      </c>
      <c r="D177" s="337">
        <v>18797</v>
      </c>
      <c r="E177" s="434"/>
      <c r="F177" s="431"/>
      <c r="G177" s="431"/>
      <c r="H177" s="348"/>
      <c r="I177" s="365"/>
      <c r="J177" s="355"/>
      <c r="K177" s="355"/>
      <c r="L177" s="356"/>
    </row>
    <row r="178" spans="1:12" ht="18.75">
      <c r="A178" s="421"/>
      <c r="B178" s="334" t="s">
        <v>4434</v>
      </c>
      <c r="C178" s="334" t="s">
        <v>4435</v>
      </c>
      <c r="D178" s="337">
        <v>18797</v>
      </c>
      <c r="E178" s="434"/>
      <c r="F178" s="431"/>
      <c r="G178" s="431"/>
      <c r="H178" s="348"/>
      <c r="I178" s="365"/>
      <c r="J178" s="355"/>
      <c r="K178" s="355"/>
      <c r="L178" s="356"/>
    </row>
    <row r="179" spans="1:12" ht="18.75">
      <c r="A179" s="421"/>
      <c r="B179" s="334" t="s">
        <v>4436</v>
      </c>
      <c r="C179" s="334" t="s">
        <v>4437</v>
      </c>
      <c r="D179" s="337">
        <v>18797</v>
      </c>
      <c r="E179" s="434"/>
      <c r="F179" s="431"/>
      <c r="G179" s="431"/>
      <c r="H179" s="117" t="s">
        <v>5113</v>
      </c>
      <c r="I179" s="365"/>
      <c r="J179" s="351"/>
      <c r="K179" s="351"/>
      <c r="L179" s="352"/>
    </row>
    <row r="180" spans="1:12" ht="19.5" thickBot="1">
      <c r="A180" s="422"/>
      <c r="B180" s="338" t="s">
        <v>4440</v>
      </c>
      <c r="C180" s="338" t="s">
        <v>4429</v>
      </c>
      <c r="D180" s="339">
        <v>18797</v>
      </c>
      <c r="E180" s="435"/>
      <c r="F180" s="432"/>
      <c r="G180" s="432"/>
      <c r="H180" s="350"/>
      <c r="I180" s="369"/>
      <c r="J180" s="346"/>
      <c r="K180" s="346"/>
      <c r="L180" s="347"/>
    </row>
    <row r="181" spans="1:12" ht="18.75">
      <c r="A181" s="420">
        <v>15</v>
      </c>
      <c r="B181" s="332" t="s">
        <v>4430</v>
      </c>
      <c r="C181" s="332" t="s">
        <v>4431</v>
      </c>
      <c r="D181" s="333">
        <v>21390</v>
      </c>
      <c r="E181" s="436" t="s">
        <v>5287</v>
      </c>
      <c r="F181" s="430">
        <v>41454</v>
      </c>
      <c r="G181" s="430"/>
      <c r="H181" s="349"/>
      <c r="I181" s="363"/>
      <c r="J181" s="353"/>
      <c r="K181" s="353"/>
      <c r="L181" s="354"/>
    </row>
    <row r="182" spans="1:12" ht="18.75">
      <c r="A182" s="421"/>
      <c r="B182" s="334" t="s">
        <v>4438</v>
      </c>
      <c r="C182" s="334" t="s">
        <v>4439</v>
      </c>
      <c r="D182" s="337">
        <v>21390</v>
      </c>
      <c r="E182" s="437"/>
      <c r="F182" s="431"/>
      <c r="G182" s="431"/>
      <c r="H182" s="348"/>
      <c r="I182" s="365"/>
      <c r="J182" s="351"/>
      <c r="K182" s="351"/>
      <c r="L182" s="352"/>
    </row>
    <row r="183" spans="1:12" ht="37.5">
      <c r="A183" s="421"/>
      <c r="B183" s="334" t="s">
        <v>4421</v>
      </c>
      <c r="C183" s="336" t="s">
        <v>4444</v>
      </c>
      <c r="D183" s="337">
        <v>7572</v>
      </c>
      <c r="E183" s="437"/>
      <c r="F183" s="431"/>
      <c r="G183" s="431"/>
      <c r="H183" s="348" t="s">
        <v>5107</v>
      </c>
      <c r="I183" s="365"/>
      <c r="J183" s="355"/>
      <c r="K183" s="355"/>
      <c r="L183" s="356"/>
    </row>
    <row r="184" spans="1:12" ht="18.75">
      <c r="A184" s="421"/>
      <c r="B184" s="334" t="s">
        <v>4422</v>
      </c>
      <c r="C184" s="334" t="s">
        <v>4426</v>
      </c>
      <c r="D184" s="337">
        <v>21390</v>
      </c>
      <c r="E184" s="437"/>
      <c r="F184" s="431"/>
      <c r="G184" s="431"/>
      <c r="H184" s="348"/>
      <c r="I184" s="365"/>
      <c r="J184" s="355"/>
      <c r="K184" s="355"/>
      <c r="L184" s="356"/>
    </row>
    <row r="185" spans="1:12" ht="18.75">
      <c r="A185" s="421"/>
      <c r="B185" s="334" t="s">
        <v>4423</v>
      </c>
      <c r="C185" s="334" t="s">
        <v>4427</v>
      </c>
      <c r="D185" s="337">
        <v>21390</v>
      </c>
      <c r="E185" s="437"/>
      <c r="F185" s="431"/>
      <c r="G185" s="431"/>
      <c r="H185" s="348"/>
      <c r="I185" s="365"/>
      <c r="J185" s="355"/>
      <c r="K185" s="355"/>
      <c r="L185" s="356"/>
    </row>
    <row r="186" spans="1:12" ht="18.75">
      <c r="A186" s="421"/>
      <c r="B186" s="334" t="s">
        <v>4424</v>
      </c>
      <c r="C186" s="334" t="s">
        <v>4428</v>
      </c>
      <c r="D186" s="337">
        <v>21390</v>
      </c>
      <c r="E186" s="437"/>
      <c r="F186" s="431"/>
      <c r="G186" s="431"/>
      <c r="H186" s="348"/>
      <c r="I186" s="365"/>
      <c r="J186" s="355"/>
      <c r="K186" s="355"/>
      <c r="L186" s="356"/>
    </row>
    <row r="187" spans="1:12" ht="18.75">
      <c r="A187" s="421"/>
      <c r="B187" s="334" t="s">
        <v>4425</v>
      </c>
      <c r="C187" s="334" t="s">
        <v>4429</v>
      </c>
      <c r="D187" s="337">
        <v>21390</v>
      </c>
      <c r="E187" s="437"/>
      <c r="F187" s="431"/>
      <c r="G187" s="431"/>
      <c r="H187" s="348"/>
      <c r="I187" s="365"/>
      <c r="J187" s="355"/>
      <c r="K187" s="355"/>
      <c r="L187" s="356"/>
    </row>
    <row r="188" spans="1:12" ht="18.75">
      <c r="A188" s="421"/>
      <c r="B188" s="334" t="s">
        <v>4432</v>
      </c>
      <c r="C188" s="334" t="s">
        <v>4433</v>
      </c>
      <c r="D188" s="337">
        <v>21390</v>
      </c>
      <c r="E188" s="437"/>
      <c r="F188" s="431"/>
      <c r="G188" s="431"/>
      <c r="H188" s="348"/>
      <c r="I188" s="365"/>
      <c r="J188" s="355"/>
      <c r="K188" s="355"/>
      <c r="L188" s="356"/>
    </row>
    <row r="189" spans="1:12" ht="18.75">
      <c r="A189" s="421"/>
      <c r="B189" s="334" t="s">
        <v>4434</v>
      </c>
      <c r="C189" s="334" t="s">
        <v>4435</v>
      </c>
      <c r="D189" s="337">
        <v>7572</v>
      </c>
      <c r="E189" s="437"/>
      <c r="F189" s="431"/>
      <c r="G189" s="431"/>
      <c r="H189" s="348"/>
      <c r="I189" s="365"/>
      <c r="J189" s="355"/>
      <c r="K189" s="355"/>
      <c r="L189" s="356"/>
    </row>
    <row r="190" spans="1:12" ht="18.75">
      <c r="A190" s="421"/>
      <c r="B190" s="334" t="s">
        <v>4436</v>
      </c>
      <c r="C190" s="334" t="s">
        <v>4437</v>
      </c>
      <c r="D190" s="337">
        <v>7572</v>
      </c>
      <c r="E190" s="437"/>
      <c r="F190" s="431"/>
      <c r="G190" s="431"/>
      <c r="H190" s="357" t="s">
        <v>5108</v>
      </c>
      <c r="I190" s="365"/>
      <c r="J190" s="351"/>
      <c r="K190" s="351"/>
      <c r="L190" s="352"/>
    </row>
    <row r="191" spans="1:12" ht="19.5" thickBot="1">
      <c r="A191" s="422"/>
      <c r="B191" s="338" t="s">
        <v>4440</v>
      </c>
      <c r="C191" s="338" t="s">
        <v>4429</v>
      </c>
      <c r="D191" s="340">
        <v>21390</v>
      </c>
      <c r="E191" s="438"/>
      <c r="F191" s="432"/>
      <c r="G191" s="432"/>
      <c r="H191" s="350"/>
      <c r="I191" s="369"/>
      <c r="J191" s="346"/>
      <c r="K191" s="346"/>
      <c r="L191" s="347"/>
    </row>
    <row r="192" spans="1:12" ht="18.75">
      <c r="A192" s="420">
        <v>16</v>
      </c>
      <c r="B192" s="332" t="s">
        <v>4430</v>
      </c>
      <c r="C192" s="332" t="s">
        <v>4431</v>
      </c>
      <c r="D192" s="333">
        <v>21211</v>
      </c>
      <c r="E192" s="430" t="s">
        <v>5290</v>
      </c>
      <c r="F192" s="430">
        <v>41800</v>
      </c>
      <c r="G192" s="430"/>
      <c r="H192" s="349"/>
      <c r="I192" s="363"/>
      <c r="J192" s="353"/>
      <c r="K192" s="353"/>
      <c r="L192" s="354"/>
    </row>
    <row r="193" spans="1:12" ht="18.75">
      <c r="A193" s="421"/>
      <c r="B193" s="334" t="s">
        <v>4438</v>
      </c>
      <c r="C193" s="334" t="s">
        <v>4439</v>
      </c>
      <c r="D193" s="337">
        <v>21211</v>
      </c>
      <c r="E193" s="431"/>
      <c r="F193" s="431"/>
      <c r="G193" s="431"/>
      <c r="H193" s="348"/>
      <c r="I193" s="365"/>
      <c r="J193" s="351"/>
      <c r="K193" s="351"/>
      <c r="L193" s="352"/>
    </row>
    <row r="194" spans="1:12" ht="37.5">
      <c r="A194" s="421"/>
      <c r="B194" s="334" t="s">
        <v>4421</v>
      </c>
      <c r="C194" s="336" t="s">
        <v>4444</v>
      </c>
      <c r="D194" s="337">
        <v>7393</v>
      </c>
      <c r="E194" s="431"/>
      <c r="F194" s="431"/>
      <c r="G194" s="431"/>
      <c r="H194" s="117" t="s">
        <v>5109</v>
      </c>
      <c r="I194" s="365"/>
      <c r="J194" s="355"/>
      <c r="K194" s="355"/>
      <c r="L194" s="356"/>
    </row>
    <row r="195" spans="1:12" ht="18.75">
      <c r="A195" s="421"/>
      <c r="B195" s="334" t="s">
        <v>4422</v>
      </c>
      <c r="C195" s="334" t="s">
        <v>4426</v>
      </c>
      <c r="D195" s="337">
        <v>21211</v>
      </c>
      <c r="E195" s="431"/>
      <c r="F195" s="431"/>
      <c r="G195" s="431"/>
      <c r="H195" s="348"/>
      <c r="I195" s="365"/>
      <c r="J195" s="355"/>
      <c r="K195" s="355"/>
      <c r="L195" s="356"/>
    </row>
    <row r="196" spans="1:12" ht="18.75">
      <c r="A196" s="421"/>
      <c r="B196" s="334" t="s">
        <v>4423</v>
      </c>
      <c r="C196" s="334" t="s">
        <v>4427</v>
      </c>
      <c r="D196" s="337">
        <v>21211</v>
      </c>
      <c r="E196" s="431"/>
      <c r="F196" s="431"/>
      <c r="G196" s="431"/>
      <c r="H196" s="348"/>
      <c r="I196" s="365"/>
      <c r="J196" s="355"/>
      <c r="K196" s="355"/>
      <c r="L196" s="356"/>
    </row>
    <row r="197" spans="1:12" ht="18.75">
      <c r="A197" s="421"/>
      <c r="B197" s="334" t="s">
        <v>4424</v>
      </c>
      <c r="C197" s="334" t="s">
        <v>4428</v>
      </c>
      <c r="D197" s="337">
        <v>21211</v>
      </c>
      <c r="E197" s="431"/>
      <c r="F197" s="431"/>
      <c r="G197" s="431"/>
      <c r="H197" s="348"/>
      <c r="I197" s="365"/>
      <c r="J197" s="355"/>
      <c r="K197" s="355"/>
      <c r="L197" s="356"/>
    </row>
    <row r="198" spans="1:12" ht="18.75">
      <c r="A198" s="421"/>
      <c r="B198" s="334" t="s">
        <v>4425</v>
      </c>
      <c r="C198" s="334" t="s">
        <v>4429</v>
      </c>
      <c r="D198" s="337">
        <v>21211</v>
      </c>
      <c r="E198" s="431"/>
      <c r="F198" s="431"/>
      <c r="G198" s="431"/>
      <c r="H198" s="348"/>
      <c r="I198" s="365"/>
      <c r="J198" s="355"/>
      <c r="K198" s="355"/>
      <c r="L198" s="356"/>
    </row>
    <row r="199" spans="1:12" ht="18.75">
      <c r="A199" s="421"/>
      <c r="B199" s="334" t="s">
        <v>4432</v>
      </c>
      <c r="C199" s="334" t="s">
        <v>4433</v>
      </c>
      <c r="D199" s="337">
        <v>21211</v>
      </c>
      <c r="E199" s="431"/>
      <c r="F199" s="431"/>
      <c r="G199" s="431"/>
      <c r="H199" s="348"/>
      <c r="I199" s="365"/>
      <c r="J199" s="355"/>
      <c r="K199" s="355"/>
      <c r="L199" s="356"/>
    </row>
    <row r="200" spans="1:12" ht="18.75">
      <c r="A200" s="421"/>
      <c r="B200" s="334" t="s">
        <v>4434</v>
      </c>
      <c r="C200" s="334" t="s">
        <v>4435</v>
      </c>
      <c r="D200" s="337">
        <v>7393</v>
      </c>
      <c r="E200" s="431"/>
      <c r="F200" s="431"/>
      <c r="G200" s="431"/>
      <c r="H200" s="348"/>
      <c r="I200" s="365"/>
      <c r="J200" s="355"/>
      <c r="K200" s="355"/>
      <c r="L200" s="356"/>
    </row>
    <row r="201" spans="1:12" ht="18.75">
      <c r="A201" s="421"/>
      <c r="B201" s="334" t="s">
        <v>4436</v>
      </c>
      <c r="C201" s="334" t="s">
        <v>4437</v>
      </c>
      <c r="D201" s="337">
        <v>0</v>
      </c>
      <c r="E201" s="431"/>
      <c r="F201" s="431"/>
      <c r="G201" s="431"/>
      <c r="H201" s="117" t="s">
        <v>5256</v>
      </c>
      <c r="I201" s="365"/>
      <c r="J201" s="351"/>
      <c r="K201" s="351"/>
      <c r="L201" s="352"/>
    </row>
    <row r="202" spans="1:12" ht="19.5" thickBot="1">
      <c r="A202" s="422"/>
      <c r="B202" s="338" t="s">
        <v>4440</v>
      </c>
      <c r="C202" s="338" t="s">
        <v>4429</v>
      </c>
      <c r="D202" s="340">
        <v>21211</v>
      </c>
      <c r="E202" s="432"/>
      <c r="F202" s="432"/>
      <c r="G202" s="432"/>
      <c r="H202" s="350"/>
      <c r="I202" s="369"/>
      <c r="J202" s="346"/>
      <c r="K202" s="346"/>
      <c r="L202" s="347"/>
    </row>
    <row r="203" spans="1:12" ht="18.75">
      <c r="A203" s="420">
        <v>17</v>
      </c>
      <c r="B203" s="332" t="s">
        <v>4430</v>
      </c>
      <c r="C203" s="332" t="s">
        <v>4431</v>
      </c>
      <c r="D203" s="344">
        <v>18780</v>
      </c>
      <c r="E203" s="430" t="s">
        <v>5290</v>
      </c>
      <c r="F203" s="430">
        <v>41800</v>
      </c>
      <c r="G203" s="430"/>
      <c r="H203" s="349"/>
      <c r="I203" s="363"/>
      <c r="J203" s="353"/>
      <c r="K203" s="353"/>
      <c r="L203" s="354"/>
    </row>
    <row r="204" spans="1:12" ht="18.75">
      <c r="A204" s="421"/>
      <c r="B204" s="334" t="s">
        <v>4438</v>
      </c>
      <c r="C204" s="334" t="s">
        <v>4439</v>
      </c>
      <c r="D204" s="337">
        <v>18780</v>
      </c>
      <c r="E204" s="431"/>
      <c r="F204" s="431"/>
      <c r="G204" s="431"/>
      <c r="H204" s="348"/>
      <c r="I204" s="365"/>
      <c r="J204" s="351"/>
      <c r="K204" s="351"/>
      <c r="L204" s="352"/>
    </row>
    <row r="205" spans="1:12" ht="37.5">
      <c r="A205" s="421"/>
      <c r="B205" s="334" t="s">
        <v>4421</v>
      </c>
      <c r="C205" s="336" t="s">
        <v>4444</v>
      </c>
      <c r="D205" s="337">
        <v>18780</v>
      </c>
      <c r="E205" s="431"/>
      <c r="F205" s="431"/>
      <c r="G205" s="431"/>
      <c r="H205" s="348"/>
      <c r="I205" s="365"/>
      <c r="J205" s="355"/>
      <c r="K205" s="355"/>
      <c r="L205" s="356"/>
    </row>
    <row r="206" spans="1:12" ht="18.75">
      <c r="A206" s="421"/>
      <c r="B206" s="334" t="s">
        <v>4422</v>
      </c>
      <c r="C206" s="334" t="s">
        <v>4426</v>
      </c>
      <c r="D206" s="337">
        <v>18780</v>
      </c>
      <c r="E206" s="431"/>
      <c r="F206" s="431"/>
      <c r="G206" s="431"/>
      <c r="H206" s="348"/>
      <c r="I206" s="365"/>
      <c r="J206" s="355"/>
      <c r="K206" s="355"/>
      <c r="L206" s="356"/>
    </row>
    <row r="207" spans="1:12" ht="18.75">
      <c r="A207" s="421"/>
      <c r="B207" s="334" t="s">
        <v>4423</v>
      </c>
      <c r="C207" s="334" t="s">
        <v>4427</v>
      </c>
      <c r="D207" s="337">
        <v>18780</v>
      </c>
      <c r="E207" s="431"/>
      <c r="F207" s="431"/>
      <c r="G207" s="431"/>
      <c r="H207" s="348"/>
      <c r="I207" s="365"/>
      <c r="J207" s="355"/>
      <c r="K207" s="355"/>
      <c r="L207" s="356"/>
    </row>
    <row r="208" spans="1:12" ht="18.75">
      <c r="A208" s="421"/>
      <c r="B208" s="334" t="s">
        <v>4424</v>
      </c>
      <c r="C208" s="334" t="s">
        <v>4428</v>
      </c>
      <c r="D208" s="337">
        <v>18780</v>
      </c>
      <c r="E208" s="431"/>
      <c r="F208" s="431"/>
      <c r="G208" s="431"/>
      <c r="H208" s="348"/>
      <c r="I208" s="365"/>
      <c r="J208" s="355"/>
      <c r="K208" s="355"/>
      <c r="L208" s="356"/>
    </row>
    <row r="209" spans="1:12" ht="18.75">
      <c r="A209" s="421"/>
      <c r="B209" s="334" t="s">
        <v>4425</v>
      </c>
      <c r="C209" s="334" t="s">
        <v>4429</v>
      </c>
      <c r="D209" s="337">
        <v>18780</v>
      </c>
      <c r="E209" s="431"/>
      <c r="F209" s="431"/>
      <c r="G209" s="431"/>
      <c r="H209" s="348"/>
      <c r="I209" s="365"/>
      <c r="J209" s="355"/>
      <c r="K209" s="355"/>
      <c r="L209" s="356"/>
    </row>
    <row r="210" spans="1:12" ht="18.75">
      <c r="A210" s="421"/>
      <c r="B210" s="334" t="s">
        <v>4432</v>
      </c>
      <c r="C210" s="334" t="s">
        <v>4433</v>
      </c>
      <c r="D210" s="337">
        <v>18780</v>
      </c>
      <c r="E210" s="431"/>
      <c r="F210" s="431"/>
      <c r="G210" s="431"/>
      <c r="H210" s="348"/>
      <c r="I210" s="365"/>
      <c r="J210" s="355"/>
      <c r="K210" s="355"/>
      <c r="L210" s="356"/>
    </row>
    <row r="211" spans="1:12" ht="18.75">
      <c r="A211" s="421"/>
      <c r="B211" s="334" t="s">
        <v>4434</v>
      </c>
      <c r="C211" s="334" t="s">
        <v>4435</v>
      </c>
      <c r="D211" s="337">
        <v>18780</v>
      </c>
      <c r="E211" s="431"/>
      <c r="F211" s="431"/>
      <c r="G211" s="431"/>
      <c r="H211" s="348"/>
      <c r="I211" s="365"/>
      <c r="J211" s="355"/>
      <c r="K211" s="355"/>
      <c r="L211" s="356"/>
    </row>
    <row r="212" spans="1:12" ht="18.75">
      <c r="A212" s="421"/>
      <c r="B212" s="334" t="s">
        <v>4436</v>
      </c>
      <c r="C212" s="334" t="s">
        <v>4437</v>
      </c>
      <c r="D212" s="337">
        <v>18780</v>
      </c>
      <c r="E212" s="431"/>
      <c r="F212" s="431"/>
      <c r="G212" s="431"/>
      <c r="H212" s="348"/>
      <c r="I212" s="365"/>
      <c r="J212" s="351"/>
      <c r="K212" s="351"/>
      <c r="L212" s="352"/>
    </row>
    <row r="213" spans="1:12" ht="19.5" thickBot="1">
      <c r="A213" s="422"/>
      <c r="B213" s="338" t="s">
        <v>4440</v>
      </c>
      <c r="C213" s="338" t="s">
        <v>4429</v>
      </c>
      <c r="D213" s="337">
        <v>18780</v>
      </c>
      <c r="E213" s="432"/>
      <c r="F213" s="432"/>
      <c r="G213" s="432"/>
      <c r="H213" s="350"/>
      <c r="I213" s="369"/>
      <c r="J213" s="346"/>
      <c r="K213" s="346"/>
      <c r="L213" s="347"/>
    </row>
    <row r="214" spans="1:12" ht="18.75">
      <c r="A214" s="420">
        <v>18</v>
      </c>
      <c r="B214" s="332" t="s">
        <v>4430</v>
      </c>
      <c r="C214" s="332" t="s">
        <v>4431</v>
      </c>
      <c r="D214" s="344">
        <v>1449</v>
      </c>
      <c r="E214" s="427" t="s">
        <v>5287</v>
      </c>
      <c r="F214" s="430">
        <v>41454</v>
      </c>
      <c r="G214" s="430"/>
      <c r="H214" s="349" t="s">
        <v>4491</v>
      </c>
      <c r="I214" s="363"/>
      <c r="J214" s="353"/>
      <c r="K214" s="353"/>
      <c r="L214" s="354"/>
    </row>
    <row r="215" spans="1:12" ht="18.75">
      <c r="A215" s="421"/>
      <c r="B215" s="334" t="s">
        <v>4438</v>
      </c>
      <c r="C215" s="334" t="s">
        <v>4439</v>
      </c>
      <c r="D215" s="337">
        <v>16073</v>
      </c>
      <c r="E215" s="428"/>
      <c r="F215" s="431"/>
      <c r="G215" s="431"/>
      <c r="H215" s="348"/>
      <c r="I215" s="365"/>
      <c r="J215" s="351"/>
      <c r="K215" s="351"/>
      <c r="L215" s="352"/>
    </row>
    <row r="216" spans="1:12" ht="37.5">
      <c r="A216" s="421"/>
      <c r="B216" s="334" t="s">
        <v>4421</v>
      </c>
      <c r="C216" s="336" t="s">
        <v>4444</v>
      </c>
      <c r="D216" s="337">
        <v>4073</v>
      </c>
      <c r="E216" s="428"/>
      <c r="F216" s="431"/>
      <c r="G216" s="431"/>
      <c r="H216" s="359" t="s">
        <v>5230</v>
      </c>
      <c r="I216" s="365"/>
      <c r="J216" s="355"/>
      <c r="K216" s="355"/>
      <c r="L216" s="356"/>
    </row>
    <row r="217" spans="1:12" ht="18.75">
      <c r="A217" s="421"/>
      <c r="B217" s="334" t="s">
        <v>4422</v>
      </c>
      <c r="C217" s="334" t="s">
        <v>4426</v>
      </c>
      <c r="D217" s="337">
        <v>16073</v>
      </c>
      <c r="E217" s="428"/>
      <c r="F217" s="431"/>
      <c r="G217" s="431"/>
      <c r="H217" s="348"/>
      <c r="I217" s="365"/>
      <c r="J217" s="355"/>
      <c r="K217" s="355"/>
      <c r="L217" s="356"/>
    </row>
    <row r="218" spans="1:12" ht="18.75">
      <c r="A218" s="421"/>
      <c r="B218" s="334" t="s">
        <v>4423</v>
      </c>
      <c r="C218" s="334" t="s">
        <v>4427</v>
      </c>
      <c r="D218" s="337">
        <v>4073</v>
      </c>
      <c r="E218" s="428"/>
      <c r="F218" s="431"/>
      <c r="G218" s="431"/>
      <c r="H218" s="348" t="s">
        <v>4492</v>
      </c>
      <c r="I218" s="365"/>
      <c r="J218" s="355"/>
      <c r="K218" s="355"/>
      <c r="L218" s="356"/>
    </row>
    <row r="219" spans="1:12" ht="18.75">
      <c r="A219" s="421"/>
      <c r="B219" s="334" t="s">
        <v>4424</v>
      </c>
      <c r="C219" s="334" t="s">
        <v>4428</v>
      </c>
      <c r="D219" s="337">
        <v>16073</v>
      </c>
      <c r="E219" s="428"/>
      <c r="F219" s="431"/>
      <c r="G219" s="431"/>
      <c r="H219" s="348"/>
      <c r="I219" s="365"/>
      <c r="J219" s="355"/>
      <c r="K219" s="355"/>
      <c r="L219" s="356"/>
    </row>
    <row r="220" spans="1:12" ht="18.75">
      <c r="A220" s="421"/>
      <c r="B220" s="334" t="s">
        <v>4425</v>
      </c>
      <c r="C220" s="334" t="s">
        <v>4429</v>
      </c>
      <c r="D220" s="337">
        <v>16073</v>
      </c>
      <c r="E220" s="428"/>
      <c r="F220" s="431"/>
      <c r="G220" s="431"/>
      <c r="H220" s="348"/>
      <c r="I220" s="365"/>
      <c r="J220" s="355"/>
      <c r="K220" s="355"/>
      <c r="L220" s="356"/>
    </row>
    <row r="221" spans="1:12" ht="18.75">
      <c r="A221" s="421"/>
      <c r="B221" s="334" t="s">
        <v>4432</v>
      </c>
      <c r="C221" s="334" t="s">
        <v>4433</v>
      </c>
      <c r="D221" s="337">
        <v>16073</v>
      </c>
      <c r="E221" s="428"/>
      <c r="F221" s="431"/>
      <c r="G221" s="431"/>
      <c r="H221" s="348"/>
      <c r="I221" s="365"/>
      <c r="J221" s="355"/>
      <c r="K221" s="355"/>
      <c r="L221" s="356"/>
    </row>
    <row r="222" spans="1:12" ht="18.75">
      <c r="A222" s="421"/>
      <c r="B222" s="334" t="s">
        <v>4434</v>
      </c>
      <c r="C222" s="334" t="s">
        <v>4435</v>
      </c>
      <c r="D222" s="337">
        <v>4073</v>
      </c>
      <c r="E222" s="428"/>
      <c r="F222" s="431"/>
      <c r="G222" s="431"/>
      <c r="H222" s="348" t="s">
        <v>4491</v>
      </c>
      <c r="I222" s="365"/>
      <c r="J222" s="355"/>
      <c r="K222" s="355"/>
      <c r="L222" s="356"/>
    </row>
    <row r="223" spans="1:12" ht="18.75">
      <c r="A223" s="421"/>
      <c r="B223" s="334" t="s">
        <v>4436</v>
      </c>
      <c r="C223" s="334" t="s">
        <v>4437</v>
      </c>
      <c r="D223" s="337">
        <v>0</v>
      </c>
      <c r="E223" s="428"/>
      <c r="F223" s="431"/>
      <c r="G223" s="431"/>
      <c r="H223" s="348" t="s">
        <v>5247</v>
      </c>
      <c r="I223" s="365"/>
      <c r="J223" s="351"/>
      <c r="K223" s="351"/>
      <c r="L223" s="352"/>
    </row>
    <row r="224" spans="1:12" ht="19.5" thickBot="1">
      <c r="A224" s="422"/>
      <c r="B224" s="338" t="s">
        <v>4440</v>
      </c>
      <c r="C224" s="338" t="s">
        <v>4429</v>
      </c>
      <c r="D224" s="339">
        <v>16073</v>
      </c>
      <c r="E224" s="429"/>
      <c r="F224" s="432"/>
      <c r="G224" s="432"/>
      <c r="H224" s="350"/>
      <c r="I224" s="369"/>
      <c r="J224" s="346"/>
      <c r="K224" s="346"/>
      <c r="L224" s="347"/>
    </row>
    <row r="225" spans="1:12" ht="18.75">
      <c r="A225" s="420">
        <v>19</v>
      </c>
      <c r="B225" s="332" t="s">
        <v>4430</v>
      </c>
      <c r="C225" s="332" t="s">
        <v>4431</v>
      </c>
      <c r="D225" s="333">
        <v>15545</v>
      </c>
      <c r="E225" s="423"/>
      <c r="F225" s="423"/>
      <c r="G225" s="423"/>
      <c r="H225" s="349"/>
      <c r="I225" s="363"/>
      <c r="J225" s="353"/>
      <c r="K225" s="353"/>
      <c r="L225" s="354"/>
    </row>
    <row r="226" spans="1:12" ht="18.75">
      <c r="A226" s="421"/>
      <c r="B226" s="334" t="s">
        <v>4438</v>
      </c>
      <c r="C226" s="334" t="s">
        <v>4439</v>
      </c>
      <c r="D226" s="337">
        <v>15545</v>
      </c>
      <c r="E226" s="424"/>
      <c r="F226" s="424"/>
      <c r="G226" s="424"/>
      <c r="H226" s="348"/>
      <c r="I226" s="365"/>
      <c r="J226" s="351"/>
      <c r="K226" s="351"/>
      <c r="L226" s="352"/>
    </row>
    <row r="227" spans="1:12" ht="37.5">
      <c r="A227" s="421"/>
      <c r="B227" s="334" t="s">
        <v>4421</v>
      </c>
      <c r="C227" s="336" t="s">
        <v>4444</v>
      </c>
      <c r="D227" s="337">
        <v>3545</v>
      </c>
      <c r="E227" s="424"/>
      <c r="F227" s="424"/>
      <c r="G227" s="424"/>
      <c r="H227" s="348" t="s">
        <v>5110</v>
      </c>
      <c r="I227" s="365"/>
      <c r="J227" s="355"/>
      <c r="K227" s="355"/>
      <c r="L227" s="356"/>
    </row>
    <row r="228" spans="1:12" ht="18.75">
      <c r="A228" s="421"/>
      <c r="B228" s="334" t="s">
        <v>4422</v>
      </c>
      <c r="C228" s="334" t="s">
        <v>4426</v>
      </c>
      <c r="D228" s="337">
        <v>15545</v>
      </c>
      <c r="E228" s="424"/>
      <c r="F228" s="424"/>
      <c r="G228" s="424"/>
      <c r="H228" s="348"/>
      <c r="I228" s="365"/>
      <c r="J228" s="355"/>
      <c r="K228" s="355"/>
      <c r="L228" s="356"/>
    </row>
    <row r="229" spans="1:12" ht="18.75">
      <c r="A229" s="421"/>
      <c r="B229" s="334" t="s">
        <v>4423</v>
      </c>
      <c r="C229" s="334" t="s">
        <v>4427</v>
      </c>
      <c r="D229" s="337">
        <v>15545</v>
      </c>
      <c r="E229" s="424"/>
      <c r="F229" s="424"/>
      <c r="G229" s="424"/>
      <c r="H229" s="348"/>
      <c r="I229" s="365"/>
      <c r="J229" s="355"/>
      <c r="K229" s="355"/>
      <c r="L229" s="356"/>
    </row>
    <row r="230" spans="1:12" ht="18.75">
      <c r="A230" s="421"/>
      <c r="B230" s="334" t="s">
        <v>4424</v>
      </c>
      <c r="C230" s="334" t="s">
        <v>4428</v>
      </c>
      <c r="D230" s="337">
        <v>15545</v>
      </c>
      <c r="E230" s="424"/>
      <c r="F230" s="424"/>
      <c r="G230" s="424"/>
      <c r="H230" s="348"/>
      <c r="I230" s="365"/>
      <c r="J230" s="355"/>
      <c r="K230" s="355"/>
      <c r="L230" s="356"/>
    </row>
    <row r="231" spans="1:12" ht="18.75">
      <c r="A231" s="421"/>
      <c r="B231" s="334" t="s">
        <v>4425</v>
      </c>
      <c r="C231" s="334" t="s">
        <v>4429</v>
      </c>
      <c r="D231" s="337">
        <v>15545</v>
      </c>
      <c r="E231" s="424"/>
      <c r="F231" s="424"/>
      <c r="G231" s="424"/>
      <c r="H231" s="348"/>
      <c r="I231" s="365"/>
      <c r="J231" s="355"/>
      <c r="K231" s="355"/>
      <c r="L231" s="356"/>
    </row>
    <row r="232" spans="1:12" ht="18.75">
      <c r="A232" s="421"/>
      <c r="B232" s="334" t="s">
        <v>4432</v>
      </c>
      <c r="C232" s="334" t="s">
        <v>4433</v>
      </c>
      <c r="D232" s="337">
        <v>15545</v>
      </c>
      <c r="E232" s="424"/>
      <c r="F232" s="424"/>
      <c r="G232" s="424"/>
      <c r="H232" s="348"/>
      <c r="I232" s="365"/>
      <c r="J232" s="355"/>
      <c r="K232" s="355"/>
      <c r="L232" s="356"/>
    </row>
    <row r="233" spans="1:12" ht="18.75">
      <c r="A233" s="421"/>
      <c r="B233" s="334" t="s">
        <v>4434</v>
      </c>
      <c r="C233" s="334" t="s">
        <v>4435</v>
      </c>
      <c r="D233" s="337">
        <v>3545</v>
      </c>
      <c r="E233" s="424"/>
      <c r="F233" s="424"/>
      <c r="G233" s="424"/>
      <c r="H233" s="348"/>
      <c r="I233" s="365"/>
      <c r="J233" s="355"/>
      <c r="K233" s="355"/>
      <c r="L233" s="356"/>
    </row>
    <row r="234" spans="1:12" ht="18.75">
      <c r="A234" s="421"/>
      <c r="B234" s="334" t="s">
        <v>4436</v>
      </c>
      <c r="C234" s="334" t="s">
        <v>4437</v>
      </c>
      <c r="D234" s="337">
        <v>3545</v>
      </c>
      <c r="E234" s="424"/>
      <c r="F234" s="424"/>
      <c r="G234" s="424"/>
      <c r="H234" s="361" t="s">
        <v>5111</v>
      </c>
      <c r="I234" s="365"/>
      <c r="J234" s="351"/>
      <c r="K234" s="351"/>
      <c r="L234" s="352"/>
    </row>
    <row r="235" spans="1:12" ht="19.5" thickBot="1">
      <c r="A235" s="422"/>
      <c r="B235" s="338" t="s">
        <v>4440</v>
      </c>
      <c r="C235" s="338" t="s">
        <v>4429</v>
      </c>
      <c r="D235" s="340">
        <v>15545</v>
      </c>
      <c r="E235" s="425"/>
      <c r="F235" s="425"/>
      <c r="G235" s="425"/>
      <c r="H235" s="350"/>
      <c r="I235" s="369"/>
      <c r="J235" s="346"/>
      <c r="K235" s="346"/>
      <c r="L235" s="347"/>
    </row>
    <row r="236" spans="1:12" ht="18.75">
      <c r="A236" s="420">
        <v>20</v>
      </c>
      <c r="B236" s="332" t="s">
        <v>4430</v>
      </c>
      <c r="C236" s="332" t="s">
        <v>4431</v>
      </c>
      <c r="D236" s="333">
        <v>7209</v>
      </c>
      <c r="E236" s="427" t="s">
        <v>5288</v>
      </c>
      <c r="F236" s="430">
        <v>41454</v>
      </c>
      <c r="G236" s="430"/>
      <c r="H236" s="349"/>
      <c r="I236" s="363"/>
      <c r="J236" s="353"/>
      <c r="K236" s="353"/>
      <c r="L236" s="354"/>
    </row>
    <row r="237" spans="1:12" ht="18.75">
      <c r="A237" s="421"/>
      <c r="B237" s="334" t="s">
        <v>4438</v>
      </c>
      <c r="C237" s="334" t="s">
        <v>4439</v>
      </c>
      <c r="D237" s="337">
        <v>7209</v>
      </c>
      <c r="E237" s="428"/>
      <c r="F237" s="431"/>
      <c r="G237" s="431"/>
      <c r="H237" s="348"/>
      <c r="I237" s="365"/>
      <c r="J237" s="351"/>
      <c r="K237" s="351"/>
      <c r="L237" s="352"/>
    </row>
    <row r="238" spans="1:12" ht="37.5">
      <c r="A238" s="421"/>
      <c r="B238" s="334" t="s">
        <v>4421</v>
      </c>
      <c r="C238" s="336" t="s">
        <v>4444</v>
      </c>
      <c r="D238" s="337">
        <v>0</v>
      </c>
      <c r="E238" s="428"/>
      <c r="F238" s="431"/>
      <c r="G238" s="431"/>
      <c r="H238" s="348" t="s">
        <v>5231</v>
      </c>
      <c r="I238" s="365"/>
      <c r="J238" s="355"/>
      <c r="K238" s="355"/>
      <c r="L238" s="356"/>
    </row>
    <row r="239" spans="1:12" ht="18.75">
      <c r="A239" s="421"/>
      <c r="B239" s="334" t="s">
        <v>4422</v>
      </c>
      <c r="C239" s="334" t="s">
        <v>4426</v>
      </c>
      <c r="D239" s="337">
        <v>7209</v>
      </c>
      <c r="E239" s="428"/>
      <c r="F239" s="431"/>
      <c r="G239" s="431"/>
      <c r="H239" s="348" t="s">
        <v>5232</v>
      </c>
      <c r="I239" s="365"/>
      <c r="J239" s="355"/>
      <c r="K239" s="355"/>
      <c r="L239" s="356"/>
    </row>
    <row r="240" spans="1:12" ht="18.75">
      <c r="A240" s="421"/>
      <c r="B240" s="334" t="s">
        <v>4423</v>
      </c>
      <c r="C240" s="334" t="s">
        <v>4427</v>
      </c>
      <c r="D240" s="337">
        <v>7209</v>
      </c>
      <c r="E240" s="428"/>
      <c r="F240" s="431"/>
      <c r="G240" s="431"/>
      <c r="H240" s="348"/>
      <c r="I240" s="365"/>
      <c r="J240" s="355"/>
      <c r="K240" s="355"/>
      <c r="L240" s="356"/>
    </row>
    <row r="241" spans="1:12" ht="18.75">
      <c r="A241" s="421"/>
      <c r="B241" s="334" t="s">
        <v>4424</v>
      </c>
      <c r="C241" s="334" t="s">
        <v>4428</v>
      </c>
      <c r="D241" s="337">
        <v>7209</v>
      </c>
      <c r="E241" s="428"/>
      <c r="F241" s="431"/>
      <c r="G241" s="431"/>
      <c r="H241" s="348"/>
      <c r="I241" s="365"/>
      <c r="J241" s="355"/>
      <c r="K241" s="355"/>
      <c r="L241" s="356"/>
    </row>
    <row r="242" spans="1:12" ht="18.75">
      <c r="A242" s="421"/>
      <c r="B242" s="334" t="s">
        <v>4425</v>
      </c>
      <c r="C242" s="334" t="s">
        <v>4429</v>
      </c>
      <c r="D242" s="337">
        <v>7209</v>
      </c>
      <c r="E242" s="428"/>
      <c r="F242" s="431"/>
      <c r="G242" s="431"/>
      <c r="H242" s="348"/>
      <c r="I242" s="365"/>
      <c r="J242" s="355"/>
      <c r="K242" s="355"/>
      <c r="L242" s="356"/>
    </row>
    <row r="243" spans="1:12" ht="18.75">
      <c r="A243" s="421"/>
      <c r="B243" s="334" t="s">
        <v>4432</v>
      </c>
      <c r="C243" s="334" t="s">
        <v>4433</v>
      </c>
      <c r="D243" s="337">
        <v>7209</v>
      </c>
      <c r="E243" s="428"/>
      <c r="F243" s="431"/>
      <c r="G243" s="431"/>
      <c r="H243" s="348"/>
      <c r="I243" s="365"/>
      <c r="J243" s="355"/>
      <c r="K243" s="355"/>
      <c r="L243" s="356"/>
    </row>
    <row r="244" spans="1:12" ht="18.75">
      <c r="A244" s="421"/>
      <c r="B244" s="334" t="s">
        <v>4434</v>
      </c>
      <c r="C244" s="334" t="s">
        <v>4435</v>
      </c>
      <c r="D244" s="337">
        <v>0</v>
      </c>
      <c r="E244" s="428"/>
      <c r="F244" s="431"/>
      <c r="G244" s="431"/>
      <c r="H244" s="348" t="s">
        <v>4491</v>
      </c>
      <c r="I244" s="365"/>
      <c r="J244" s="355"/>
      <c r="K244" s="355"/>
      <c r="L244" s="356"/>
    </row>
    <row r="245" spans="1:12" ht="18.75">
      <c r="A245" s="421"/>
      <c r="B245" s="334" t="s">
        <v>4436</v>
      </c>
      <c r="C245" s="334" t="s">
        <v>4437</v>
      </c>
      <c r="D245" s="337">
        <v>0</v>
      </c>
      <c r="E245" s="428"/>
      <c r="F245" s="431"/>
      <c r="G245" s="431"/>
      <c r="H245" s="361" t="s">
        <v>5111</v>
      </c>
      <c r="I245" s="365"/>
      <c r="J245" s="351"/>
      <c r="K245" s="351"/>
      <c r="L245" s="352"/>
    </row>
    <row r="246" spans="1:12" ht="19.5" thickBot="1">
      <c r="A246" s="422"/>
      <c r="B246" s="338" t="s">
        <v>4440</v>
      </c>
      <c r="C246" s="338" t="s">
        <v>4429</v>
      </c>
      <c r="D246" s="340">
        <v>7209</v>
      </c>
      <c r="E246" s="429"/>
      <c r="F246" s="432"/>
      <c r="G246" s="432"/>
      <c r="H246" s="350"/>
      <c r="I246" s="369"/>
      <c r="J246" s="346"/>
      <c r="K246" s="346"/>
      <c r="L246" s="347"/>
    </row>
    <row r="247" spans="1:12" ht="18.75">
      <c r="A247" s="420">
        <v>21</v>
      </c>
      <c r="B247" s="332" t="s">
        <v>4430</v>
      </c>
      <c r="C247" s="332" t="s">
        <v>4431</v>
      </c>
      <c r="D247" s="333">
        <v>15155</v>
      </c>
      <c r="E247" s="423"/>
      <c r="F247" s="423"/>
      <c r="G247" s="423"/>
      <c r="H247" s="349"/>
      <c r="I247" s="363"/>
      <c r="J247" s="353"/>
      <c r="K247" s="353"/>
      <c r="L247" s="354"/>
    </row>
    <row r="248" spans="1:12" ht="18.75">
      <c r="A248" s="421"/>
      <c r="B248" s="334" t="s">
        <v>4438</v>
      </c>
      <c r="C248" s="334" t="s">
        <v>4439</v>
      </c>
      <c r="D248" s="337">
        <v>15155</v>
      </c>
      <c r="E248" s="424"/>
      <c r="F248" s="424"/>
      <c r="G248" s="424"/>
      <c r="H248" s="348"/>
      <c r="I248" s="365"/>
      <c r="J248" s="351"/>
      <c r="K248" s="351"/>
      <c r="L248" s="352"/>
    </row>
    <row r="249" spans="1:12" ht="37.5">
      <c r="A249" s="421"/>
      <c r="B249" s="334" t="s">
        <v>4421</v>
      </c>
      <c r="C249" s="336" t="s">
        <v>4444</v>
      </c>
      <c r="D249" s="337">
        <v>3706</v>
      </c>
      <c r="E249" s="424"/>
      <c r="F249" s="424"/>
      <c r="G249" s="424"/>
      <c r="H249" s="348" t="s">
        <v>5119</v>
      </c>
      <c r="I249" s="365"/>
      <c r="J249" s="355"/>
      <c r="K249" s="355"/>
      <c r="L249" s="356"/>
    </row>
    <row r="250" spans="1:12" ht="18.75">
      <c r="A250" s="421"/>
      <c r="B250" s="334" t="s">
        <v>4422</v>
      </c>
      <c r="C250" s="334" t="s">
        <v>4426</v>
      </c>
      <c r="D250" s="337">
        <v>15155</v>
      </c>
      <c r="E250" s="424"/>
      <c r="F250" s="424"/>
      <c r="G250" s="424"/>
      <c r="H250" s="348"/>
      <c r="I250" s="365"/>
      <c r="J250" s="355"/>
      <c r="K250" s="355"/>
      <c r="L250" s="356"/>
    </row>
    <row r="251" spans="1:12" ht="18.75">
      <c r="A251" s="421"/>
      <c r="B251" s="334" t="s">
        <v>4423</v>
      </c>
      <c r="C251" s="334" t="s">
        <v>4427</v>
      </c>
      <c r="D251" s="337">
        <v>15155</v>
      </c>
      <c r="E251" s="424"/>
      <c r="F251" s="424"/>
      <c r="G251" s="424"/>
      <c r="H251" s="348"/>
      <c r="I251" s="365"/>
      <c r="J251" s="355"/>
      <c r="K251" s="355"/>
      <c r="L251" s="356"/>
    </row>
    <row r="252" spans="1:12" ht="18.75">
      <c r="A252" s="421"/>
      <c r="B252" s="334" t="s">
        <v>4424</v>
      </c>
      <c r="C252" s="334" t="s">
        <v>4428</v>
      </c>
      <c r="D252" s="337">
        <v>15155</v>
      </c>
      <c r="E252" s="424"/>
      <c r="F252" s="424"/>
      <c r="G252" s="424"/>
      <c r="H252" s="348"/>
      <c r="I252" s="365"/>
      <c r="J252" s="355"/>
      <c r="K252" s="355"/>
      <c r="L252" s="356"/>
    </row>
    <row r="253" spans="1:12" ht="18.75">
      <c r="A253" s="421"/>
      <c r="B253" s="334" t="s">
        <v>4425</v>
      </c>
      <c r="C253" s="334" t="s">
        <v>4429</v>
      </c>
      <c r="D253" s="337">
        <v>15155</v>
      </c>
      <c r="E253" s="424"/>
      <c r="F253" s="424"/>
      <c r="G253" s="424"/>
      <c r="H253" s="348"/>
      <c r="I253" s="365"/>
      <c r="J253" s="355"/>
      <c r="K253" s="355"/>
      <c r="L253" s="356"/>
    </row>
    <row r="254" spans="1:12" ht="18.75">
      <c r="A254" s="421"/>
      <c r="B254" s="334" t="s">
        <v>4432</v>
      </c>
      <c r="C254" s="334" t="s">
        <v>4433</v>
      </c>
      <c r="D254" s="340">
        <v>15155</v>
      </c>
      <c r="E254" s="424"/>
      <c r="F254" s="424"/>
      <c r="G254" s="424"/>
      <c r="H254" s="348"/>
      <c r="I254" s="365"/>
      <c r="J254" s="355"/>
      <c r="K254" s="355"/>
      <c r="L254" s="356"/>
    </row>
    <row r="255" spans="1:12" ht="18.75">
      <c r="A255" s="421"/>
      <c r="B255" s="334" t="s">
        <v>4434</v>
      </c>
      <c r="C255" s="334" t="s">
        <v>4435</v>
      </c>
      <c r="D255" s="337">
        <v>3706</v>
      </c>
      <c r="E255" s="424"/>
      <c r="F255" s="424"/>
      <c r="G255" s="424"/>
      <c r="H255" s="348"/>
      <c r="I255" s="365"/>
      <c r="J255" s="355"/>
      <c r="K255" s="355"/>
      <c r="L255" s="356"/>
    </row>
    <row r="256" spans="1:12" ht="18.75">
      <c r="A256" s="421"/>
      <c r="B256" s="334" t="s">
        <v>4436</v>
      </c>
      <c r="C256" s="334" t="s">
        <v>4437</v>
      </c>
      <c r="D256" s="337">
        <v>3706</v>
      </c>
      <c r="E256" s="424"/>
      <c r="F256" s="424"/>
      <c r="G256" s="424"/>
      <c r="H256" s="361" t="s">
        <v>5120</v>
      </c>
      <c r="I256" s="365"/>
      <c r="J256" s="351"/>
      <c r="K256" s="351"/>
      <c r="L256" s="352"/>
    </row>
    <row r="257" spans="1:12" ht="19.5" thickBot="1">
      <c r="A257" s="422"/>
      <c r="B257" s="338" t="s">
        <v>4440</v>
      </c>
      <c r="C257" s="338" t="s">
        <v>4429</v>
      </c>
      <c r="D257" s="340">
        <v>15155</v>
      </c>
      <c r="E257" s="425"/>
      <c r="F257" s="425"/>
      <c r="G257" s="425"/>
      <c r="H257" s="350"/>
      <c r="I257" s="369"/>
      <c r="J257" s="346"/>
      <c r="K257" s="346"/>
      <c r="L257" s="347"/>
    </row>
    <row r="258" spans="1:12" ht="18.75">
      <c r="A258" s="420">
        <v>22</v>
      </c>
      <c r="B258" s="332" t="s">
        <v>4430</v>
      </c>
      <c r="C258" s="332" t="s">
        <v>4431</v>
      </c>
      <c r="D258" s="344">
        <v>16073</v>
      </c>
      <c r="E258" s="427" t="s">
        <v>5287</v>
      </c>
      <c r="F258" s="430">
        <v>41454</v>
      </c>
      <c r="G258" s="430"/>
      <c r="H258" s="349"/>
      <c r="I258" s="363"/>
      <c r="J258" s="353"/>
      <c r="K258" s="353"/>
      <c r="L258" s="354"/>
    </row>
    <row r="259" spans="1:12" ht="18.75">
      <c r="A259" s="421"/>
      <c r="B259" s="334" t="s">
        <v>4438</v>
      </c>
      <c r="C259" s="334" t="s">
        <v>4439</v>
      </c>
      <c r="D259" s="337">
        <v>16073</v>
      </c>
      <c r="E259" s="428"/>
      <c r="F259" s="431"/>
      <c r="G259" s="431"/>
      <c r="H259" s="348"/>
      <c r="I259" s="365"/>
      <c r="J259" s="351"/>
      <c r="K259" s="351"/>
      <c r="L259" s="352"/>
    </row>
    <row r="260" spans="1:12" ht="37.5">
      <c r="A260" s="421"/>
      <c r="B260" s="334" t="s">
        <v>4421</v>
      </c>
      <c r="C260" s="336" t="s">
        <v>4444</v>
      </c>
      <c r="D260" s="337">
        <v>1449</v>
      </c>
      <c r="E260" s="428"/>
      <c r="F260" s="431"/>
      <c r="G260" s="431"/>
      <c r="H260" s="348" t="s">
        <v>5121</v>
      </c>
      <c r="I260" s="365"/>
      <c r="J260" s="355"/>
      <c r="K260" s="355"/>
      <c r="L260" s="356"/>
    </row>
    <row r="261" spans="1:12" ht="18.75">
      <c r="A261" s="421"/>
      <c r="B261" s="334" t="s">
        <v>4422</v>
      </c>
      <c r="C261" s="334" t="s">
        <v>4426</v>
      </c>
      <c r="D261" s="337">
        <v>1449</v>
      </c>
      <c r="E261" s="428"/>
      <c r="F261" s="431"/>
      <c r="G261" s="431"/>
      <c r="H261" s="348"/>
      <c r="I261" s="365"/>
      <c r="J261" s="355"/>
      <c r="K261" s="355"/>
      <c r="L261" s="356"/>
    </row>
    <row r="262" spans="1:12" ht="18.75">
      <c r="A262" s="421"/>
      <c r="B262" s="334" t="s">
        <v>4423</v>
      </c>
      <c r="C262" s="334" t="s">
        <v>4427</v>
      </c>
      <c r="D262" s="337">
        <v>1449</v>
      </c>
      <c r="E262" s="428"/>
      <c r="F262" s="431"/>
      <c r="G262" s="431"/>
      <c r="H262" s="348"/>
      <c r="I262" s="365"/>
      <c r="J262" s="355"/>
      <c r="K262" s="355"/>
      <c r="L262" s="356"/>
    </row>
    <row r="263" spans="1:12" ht="18.75">
      <c r="A263" s="421"/>
      <c r="B263" s="334" t="s">
        <v>4424</v>
      </c>
      <c r="C263" s="334" t="s">
        <v>4428</v>
      </c>
      <c r="D263" s="337">
        <v>1449</v>
      </c>
      <c r="E263" s="428"/>
      <c r="F263" s="431"/>
      <c r="G263" s="431"/>
      <c r="H263" s="348"/>
      <c r="I263" s="365"/>
      <c r="J263" s="355"/>
      <c r="K263" s="355"/>
      <c r="L263" s="356"/>
    </row>
    <row r="264" spans="1:12" ht="18.75">
      <c r="A264" s="421"/>
      <c r="B264" s="334" t="s">
        <v>4425</v>
      </c>
      <c r="C264" s="334" t="s">
        <v>4429</v>
      </c>
      <c r="D264" s="337">
        <v>1449</v>
      </c>
      <c r="E264" s="428"/>
      <c r="F264" s="431"/>
      <c r="G264" s="431"/>
      <c r="H264" s="348"/>
      <c r="I264" s="365"/>
      <c r="J264" s="355"/>
      <c r="K264" s="355"/>
      <c r="L264" s="356"/>
    </row>
    <row r="265" spans="1:12" ht="18.75">
      <c r="A265" s="421"/>
      <c r="B265" s="334" t="s">
        <v>4432</v>
      </c>
      <c r="C265" s="334" t="s">
        <v>4433</v>
      </c>
      <c r="D265" s="337">
        <v>16073</v>
      </c>
      <c r="E265" s="428"/>
      <c r="F265" s="431"/>
      <c r="G265" s="431"/>
      <c r="H265" s="360"/>
      <c r="I265" s="365"/>
      <c r="J265" s="355"/>
      <c r="K265" s="355"/>
      <c r="L265" s="356"/>
    </row>
    <row r="266" spans="1:12" ht="18.75">
      <c r="A266" s="421"/>
      <c r="B266" s="334" t="s">
        <v>4434</v>
      </c>
      <c r="C266" s="334" t="s">
        <v>4435</v>
      </c>
      <c r="D266" s="337">
        <v>1449</v>
      </c>
      <c r="E266" s="428"/>
      <c r="F266" s="431"/>
      <c r="G266" s="431"/>
      <c r="H266" s="348"/>
      <c r="I266" s="365"/>
      <c r="J266" s="355"/>
      <c r="K266" s="355"/>
      <c r="L266" s="356"/>
    </row>
    <row r="267" spans="1:12" ht="18.75">
      <c r="A267" s="421"/>
      <c r="B267" s="334" t="s">
        <v>4436</v>
      </c>
      <c r="C267" s="334" t="s">
        <v>4437</v>
      </c>
      <c r="D267" s="337">
        <v>0</v>
      </c>
      <c r="E267" s="428"/>
      <c r="F267" s="431"/>
      <c r="G267" s="431"/>
      <c r="H267" s="348" t="s">
        <v>5248</v>
      </c>
      <c r="I267" s="365"/>
      <c r="J267" s="351"/>
      <c r="K267" s="351"/>
      <c r="L267" s="352"/>
    </row>
    <row r="268" spans="1:12" ht="19.5" thickBot="1">
      <c r="A268" s="422"/>
      <c r="B268" s="338" t="s">
        <v>4440</v>
      </c>
      <c r="C268" s="338" t="s">
        <v>4429</v>
      </c>
      <c r="D268" s="339">
        <v>16073</v>
      </c>
      <c r="E268" s="429"/>
      <c r="F268" s="432"/>
      <c r="G268" s="432"/>
      <c r="H268" s="350"/>
      <c r="I268" s="369"/>
      <c r="J268" s="346"/>
      <c r="K268" s="346"/>
      <c r="L268" s="347"/>
    </row>
    <row r="269" spans="1:12" ht="18.75">
      <c r="A269" s="420">
        <v>23</v>
      </c>
      <c r="B269" s="332" t="s">
        <v>4430</v>
      </c>
      <c r="C269" s="332" t="s">
        <v>4431</v>
      </c>
      <c r="D269" s="333">
        <v>18961</v>
      </c>
      <c r="E269" s="423"/>
      <c r="F269" s="423"/>
      <c r="G269" s="423"/>
      <c r="H269" s="349"/>
      <c r="I269" s="363"/>
      <c r="J269" s="353"/>
      <c r="K269" s="353"/>
      <c r="L269" s="354"/>
    </row>
    <row r="270" spans="1:12" ht="18.75">
      <c r="A270" s="421"/>
      <c r="B270" s="334" t="s">
        <v>4438</v>
      </c>
      <c r="C270" s="334" t="s">
        <v>4439</v>
      </c>
      <c r="D270" s="337">
        <v>18961</v>
      </c>
      <c r="E270" s="424"/>
      <c r="F270" s="424"/>
      <c r="G270" s="424"/>
      <c r="H270" s="348"/>
      <c r="I270" s="365"/>
      <c r="J270" s="351"/>
      <c r="K270" s="351"/>
      <c r="L270" s="352"/>
    </row>
    <row r="271" spans="1:12" ht="37.5">
      <c r="A271" s="421"/>
      <c r="B271" s="334" t="s">
        <v>4421</v>
      </c>
      <c r="C271" s="336" t="s">
        <v>4444</v>
      </c>
      <c r="D271" s="337">
        <v>3946</v>
      </c>
      <c r="E271" s="424"/>
      <c r="F271" s="424"/>
      <c r="G271" s="424"/>
      <c r="H271" s="348" t="s">
        <v>5114</v>
      </c>
      <c r="I271" s="365"/>
      <c r="J271" s="355"/>
      <c r="K271" s="355"/>
      <c r="L271" s="356"/>
    </row>
    <row r="272" spans="1:12" ht="18.75">
      <c r="A272" s="421"/>
      <c r="B272" s="334" t="s">
        <v>4422</v>
      </c>
      <c r="C272" s="334" t="s">
        <v>4426</v>
      </c>
      <c r="D272" s="337">
        <v>18961</v>
      </c>
      <c r="E272" s="424"/>
      <c r="F272" s="424"/>
      <c r="G272" s="424"/>
      <c r="H272" s="348"/>
      <c r="I272" s="365"/>
      <c r="J272" s="355"/>
      <c r="K272" s="355"/>
      <c r="L272" s="356"/>
    </row>
    <row r="273" spans="1:12" ht="18.75">
      <c r="A273" s="421"/>
      <c r="B273" s="334" t="s">
        <v>4423</v>
      </c>
      <c r="C273" s="334" t="s">
        <v>4427</v>
      </c>
      <c r="D273" s="337">
        <v>18961</v>
      </c>
      <c r="E273" s="424"/>
      <c r="F273" s="424"/>
      <c r="G273" s="424"/>
      <c r="H273" s="348"/>
      <c r="I273" s="365"/>
      <c r="J273" s="355"/>
      <c r="K273" s="355"/>
      <c r="L273" s="356"/>
    </row>
    <row r="274" spans="1:12" ht="18.75">
      <c r="A274" s="421"/>
      <c r="B274" s="334" t="s">
        <v>4424</v>
      </c>
      <c r="C274" s="334" t="s">
        <v>4428</v>
      </c>
      <c r="D274" s="337">
        <v>18961</v>
      </c>
      <c r="E274" s="424"/>
      <c r="F274" s="424"/>
      <c r="G274" s="424"/>
      <c r="H274" s="348"/>
      <c r="I274" s="365"/>
      <c r="J274" s="355"/>
      <c r="K274" s="355"/>
      <c r="L274" s="356"/>
    </row>
    <row r="275" spans="1:12" ht="18.75">
      <c r="A275" s="421"/>
      <c r="B275" s="334" t="s">
        <v>4425</v>
      </c>
      <c r="C275" s="334" t="s">
        <v>4429</v>
      </c>
      <c r="D275" s="337">
        <v>18961</v>
      </c>
      <c r="E275" s="424"/>
      <c r="F275" s="424"/>
      <c r="G275" s="424"/>
      <c r="H275" s="348"/>
      <c r="I275" s="365"/>
      <c r="J275" s="355"/>
      <c r="K275" s="355"/>
      <c r="L275" s="356"/>
    </row>
    <row r="276" spans="1:12" ht="18.75">
      <c r="A276" s="421"/>
      <c r="B276" s="334" t="s">
        <v>4432</v>
      </c>
      <c r="C276" s="334" t="s">
        <v>4433</v>
      </c>
      <c r="D276" s="337">
        <v>18961</v>
      </c>
      <c r="E276" s="424"/>
      <c r="F276" s="424"/>
      <c r="G276" s="424"/>
      <c r="H276" s="348"/>
      <c r="I276" s="365"/>
      <c r="J276" s="355"/>
      <c r="K276" s="355"/>
      <c r="L276" s="356"/>
    </row>
    <row r="277" spans="1:12" ht="18.75">
      <c r="A277" s="421"/>
      <c r="B277" s="334" t="s">
        <v>4434</v>
      </c>
      <c r="C277" s="334" t="s">
        <v>4435</v>
      </c>
      <c r="D277" s="337">
        <v>3946</v>
      </c>
      <c r="E277" s="424"/>
      <c r="F277" s="424"/>
      <c r="G277" s="424"/>
      <c r="H277" s="348" t="s">
        <v>4491</v>
      </c>
      <c r="I277" s="365"/>
      <c r="J277" s="355"/>
      <c r="K277" s="355"/>
      <c r="L277" s="356"/>
    </row>
    <row r="278" spans="1:12" ht="18.75">
      <c r="A278" s="421"/>
      <c r="B278" s="334" t="s">
        <v>4436</v>
      </c>
      <c r="C278" s="334" t="s">
        <v>4437</v>
      </c>
      <c r="D278" s="337">
        <v>3946</v>
      </c>
      <c r="E278" s="424"/>
      <c r="F278" s="424"/>
      <c r="G278" s="424"/>
      <c r="H278" s="361" t="s">
        <v>5115</v>
      </c>
      <c r="I278" s="365"/>
      <c r="J278" s="351"/>
      <c r="K278" s="351"/>
      <c r="L278" s="352"/>
    </row>
    <row r="279" spans="1:12" ht="19.5" thickBot="1">
      <c r="A279" s="422"/>
      <c r="B279" s="338" t="s">
        <v>4440</v>
      </c>
      <c r="C279" s="338" t="s">
        <v>4429</v>
      </c>
      <c r="D279" s="340">
        <v>18961</v>
      </c>
      <c r="E279" s="425"/>
      <c r="F279" s="425"/>
      <c r="G279" s="425"/>
      <c r="H279" s="350"/>
      <c r="I279" s="369"/>
      <c r="J279" s="346"/>
      <c r="K279" s="346"/>
      <c r="L279" s="347"/>
    </row>
    <row r="280" spans="1:12" ht="18.75">
      <c r="A280" s="420">
        <v>24</v>
      </c>
      <c r="B280" s="332" t="s">
        <v>4430</v>
      </c>
      <c r="C280" s="332" t="s">
        <v>4431</v>
      </c>
      <c r="D280" s="333">
        <v>18961</v>
      </c>
      <c r="E280" s="423"/>
      <c r="F280" s="423"/>
      <c r="G280" s="423"/>
      <c r="H280" s="349"/>
      <c r="I280" s="363"/>
      <c r="J280" s="353"/>
      <c r="K280" s="353"/>
      <c r="L280" s="354"/>
    </row>
    <row r="281" spans="1:12" ht="18.75">
      <c r="A281" s="421"/>
      <c r="B281" s="334" t="s">
        <v>4438</v>
      </c>
      <c r="C281" s="334" t="s">
        <v>4439</v>
      </c>
      <c r="D281" s="337">
        <v>18961</v>
      </c>
      <c r="E281" s="424"/>
      <c r="F281" s="424"/>
      <c r="G281" s="424"/>
      <c r="H281" s="348"/>
      <c r="I281" s="365"/>
      <c r="J281" s="351"/>
      <c r="K281" s="351"/>
      <c r="L281" s="352"/>
    </row>
    <row r="282" spans="1:12" ht="37.5">
      <c r="A282" s="421"/>
      <c r="B282" s="334" t="s">
        <v>4421</v>
      </c>
      <c r="C282" s="336" t="s">
        <v>4444</v>
      </c>
      <c r="D282" s="337">
        <v>3946</v>
      </c>
      <c r="E282" s="424"/>
      <c r="F282" s="424"/>
      <c r="G282" s="424"/>
      <c r="H282" s="348" t="s">
        <v>5116</v>
      </c>
      <c r="I282" s="365"/>
      <c r="J282" s="355"/>
      <c r="K282" s="355"/>
      <c r="L282" s="356"/>
    </row>
    <row r="283" spans="1:12" ht="18.75">
      <c r="A283" s="421"/>
      <c r="B283" s="334" t="s">
        <v>4422</v>
      </c>
      <c r="C283" s="334" t="s">
        <v>4426</v>
      </c>
      <c r="D283" s="337">
        <v>18961</v>
      </c>
      <c r="E283" s="424"/>
      <c r="F283" s="424"/>
      <c r="G283" s="424"/>
      <c r="H283" s="348"/>
      <c r="I283" s="365"/>
      <c r="J283" s="355"/>
      <c r="K283" s="355"/>
      <c r="L283" s="356"/>
    </row>
    <row r="284" spans="1:12" ht="18.75">
      <c r="A284" s="421"/>
      <c r="B284" s="334" t="s">
        <v>4423</v>
      </c>
      <c r="C284" s="334" t="s">
        <v>4427</v>
      </c>
      <c r="D284" s="337">
        <v>18961</v>
      </c>
      <c r="E284" s="424"/>
      <c r="F284" s="424"/>
      <c r="G284" s="424"/>
      <c r="H284" s="348"/>
      <c r="I284" s="365"/>
      <c r="J284" s="355"/>
      <c r="K284" s="355"/>
      <c r="L284" s="356"/>
    </row>
    <row r="285" spans="1:12" ht="18.75">
      <c r="A285" s="421"/>
      <c r="B285" s="334" t="s">
        <v>4424</v>
      </c>
      <c r="C285" s="334" t="s">
        <v>4428</v>
      </c>
      <c r="D285" s="337">
        <v>18961</v>
      </c>
      <c r="E285" s="424"/>
      <c r="F285" s="424"/>
      <c r="G285" s="424"/>
      <c r="H285" s="348"/>
      <c r="I285" s="365"/>
      <c r="J285" s="355"/>
      <c r="K285" s="355"/>
      <c r="L285" s="356"/>
    </row>
    <row r="286" spans="1:12" ht="18.75">
      <c r="A286" s="421"/>
      <c r="B286" s="334" t="s">
        <v>4425</v>
      </c>
      <c r="C286" s="334" t="s">
        <v>4429</v>
      </c>
      <c r="D286" s="337">
        <v>18961</v>
      </c>
      <c r="E286" s="424"/>
      <c r="F286" s="424"/>
      <c r="G286" s="424"/>
      <c r="H286" s="348"/>
      <c r="I286" s="365"/>
      <c r="J286" s="355"/>
      <c r="K286" s="355"/>
      <c r="L286" s="356"/>
    </row>
    <row r="287" spans="1:12" ht="18.75">
      <c r="A287" s="421"/>
      <c r="B287" s="334" t="s">
        <v>4432</v>
      </c>
      <c r="C287" s="334" t="s">
        <v>4433</v>
      </c>
      <c r="D287" s="337">
        <v>18961</v>
      </c>
      <c r="E287" s="424"/>
      <c r="F287" s="424"/>
      <c r="G287" s="424"/>
      <c r="H287" s="348"/>
      <c r="I287" s="365"/>
      <c r="J287" s="355"/>
      <c r="K287" s="355"/>
      <c r="L287" s="356"/>
    </row>
    <row r="288" spans="1:12" ht="18.75">
      <c r="A288" s="421"/>
      <c r="B288" s="334" t="s">
        <v>4434</v>
      </c>
      <c r="C288" s="334" t="s">
        <v>4435</v>
      </c>
      <c r="D288" s="337">
        <v>3946</v>
      </c>
      <c r="E288" s="424"/>
      <c r="F288" s="424"/>
      <c r="G288" s="424"/>
      <c r="H288" s="348" t="s">
        <v>4491</v>
      </c>
      <c r="I288" s="365"/>
      <c r="J288" s="355"/>
      <c r="K288" s="355"/>
      <c r="L288" s="356"/>
    </row>
    <row r="289" spans="1:12" ht="18.75">
      <c r="A289" s="421"/>
      <c r="B289" s="334" t="s">
        <v>4436</v>
      </c>
      <c r="C289" s="334" t="s">
        <v>4437</v>
      </c>
      <c r="D289" s="337">
        <v>3946</v>
      </c>
      <c r="E289" s="424"/>
      <c r="F289" s="424"/>
      <c r="G289" s="424"/>
      <c r="H289" s="361" t="s">
        <v>5115</v>
      </c>
      <c r="I289" s="365"/>
      <c r="J289" s="351"/>
      <c r="K289" s="351"/>
      <c r="L289" s="352"/>
    </row>
    <row r="290" spans="1:12" ht="19.5" thickBot="1">
      <c r="A290" s="422"/>
      <c r="B290" s="338" t="s">
        <v>4440</v>
      </c>
      <c r="C290" s="338" t="s">
        <v>4429</v>
      </c>
      <c r="D290" s="340">
        <v>18961</v>
      </c>
      <c r="E290" s="425"/>
      <c r="F290" s="425"/>
      <c r="G290" s="425"/>
      <c r="H290" s="350"/>
      <c r="I290" s="369"/>
      <c r="J290" s="346"/>
      <c r="K290" s="346"/>
      <c r="L290" s="347"/>
    </row>
    <row r="291" spans="1:12" ht="18.75">
      <c r="A291" s="420">
        <v>25</v>
      </c>
      <c r="B291" s="332" t="s">
        <v>4430</v>
      </c>
      <c r="C291" s="332" t="s">
        <v>4431</v>
      </c>
      <c r="D291" s="333">
        <v>18851</v>
      </c>
      <c r="E291" s="427" t="s">
        <v>5287</v>
      </c>
      <c r="F291" s="430">
        <v>41454</v>
      </c>
      <c r="G291" s="430"/>
      <c r="H291" s="349"/>
      <c r="I291" s="363"/>
      <c r="J291" s="353"/>
      <c r="K291" s="353"/>
      <c r="L291" s="354"/>
    </row>
    <row r="292" spans="1:12" ht="18.75">
      <c r="A292" s="421"/>
      <c r="B292" s="334" t="s">
        <v>4438</v>
      </c>
      <c r="C292" s="334" t="s">
        <v>4439</v>
      </c>
      <c r="D292" s="337">
        <v>18851</v>
      </c>
      <c r="E292" s="428"/>
      <c r="F292" s="431"/>
      <c r="G292" s="431"/>
      <c r="H292" s="348"/>
      <c r="I292" s="365"/>
      <c r="J292" s="351"/>
      <c r="K292" s="351"/>
      <c r="L292" s="352"/>
    </row>
    <row r="293" spans="1:12" ht="37.5">
      <c r="A293" s="421"/>
      <c r="B293" s="334" t="s">
        <v>4421</v>
      </c>
      <c r="C293" s="336" t="s">
        <v>4444</v>
      </c>
      <c r="D293" s="337">
        <v>6851</v>
      </c>
      <c r="E293" s="428"/>
      <c r="F293" s="431"/>
      <c r="G293" s="431"/>
      <c r="H293" s="348" t="s">
        <v>4493</v>
      </c>
      <c r="I293" s="365"/>
      <c r="J293" s="355"/>
      <c r="K293" s="355"/>
      <c r="L293" s="356"/>
    </row>
    <row r="294" spans="1:12" ht="18.75">
      <c r="A294" s="421"/>
      <c r="B294" s="334" t="s">
        <v>4422</v>
      </c>
      <c r="C294" s="334" t="s">
        <v>4426</v>
      </c>
      <c r="D294" s="337">
        <v>18851</v>
      </c>
      <c r="E294" s="428"/>
      <c r="F294" s="431"/>
      <c r="G294" s="431"/>
      <c r="H294" s="348"/>
      <c r="I294" s="365"/>
      <c r="J294" s="355"/>
      <c r="K294" s="355"/>
      <c r="L294" s="356"/>
    </row>
    <row r="295" spans="1:12" ht="18.75">
      <c r="A295" s="421"/>
      <c r="B295" s="334" t="s">
        <v>4423</v>
      </c>
      <c r="C295" s="334" t="s">
        <v>4427</v>
      </c>
      <c r="D295" s="337">
        <v>18851</v>
      </c>
      <c r="E295" s="428"/>
      <c r="F295" s="431"/>
      <c r="G295" s="431"/>
      <c r="H295" s="348"/>
      <c r="I295" s="365"/>
      <c r="J295" s="355"/>
      <c r="K295" s="355"/>
      <c r="L295" s="356"/>
    </row>
    <row r="296" spans="1:12" ht="18.75">
      <c r="A296" s="421"/>
      <c r="B296" s="334" t="s">
        <v>4424</v>
      </c>
      <c r="C296" s="334" t="s">
        <v>4428</v>
      </c>
      <c r="D296" s="337">
        <v>18851</v>
      </c>
      <c r="E296" s="428"/>
      <c r="F296" s="431"/>
      <c r="G296" s="431"/>
      <c r="H296" s="348"/>
      <c r="I296" s="365"/>
      <c r="J296" s="355"/>
      <c r="K296" s="355"/>
      <c r="L296" s="356"/>
    </row>
    <row r="297" spans="1:12" ht="18.75">
      <c r="A297" s="421"/>
      <c r="B297" s="334" t="s">
        <v>4425</v>
      </c>
      <c r="C297" s="334" t="s">
        <v>4429</v>
      </c>
      <c r="D297" s="337">
        <v>18851</v>
      </c>
      <c r="E297" s="428"/>
      <c r="F297" s="431"/>
      <c r="G297" s="431"/>
      <c r="H297" s="348"/>
      <c r="I297" s="365"/>
      <c r="J297" s="355"/>
      <c r="K297" s="355"/>
      <c r="L297" s="356"/>
    </row>
    <row r="298" spans="1:12" ht="18.75">
      <c r="A298" s="421"/>
      <c r="B298" s="334" t="s">
        <v>4432</v>
      </c>
      <c r="C298" s="334" t="s">
        <v>4433</v>
      </c>
      <c r="D298" s="337">
        <v>18851</v>
      </c>
      <c r="E298" s="428"/>
      <c r="F298" s="431"/>
      <c r="G298" s="431"/>
      <c r="H298" s="348"/>
      <c r="I298" s="365"/>
      <c r="J298" s="355"/>
      <c r="K298" s="355"/>
      <c r="L298" s="356"/>
    </row>
    <row r="299" spans="1:12" ht="18.75">
      <c r="A299" s="421"/>
      <c r="B299" s="334" t="s">
        <v>4434</v>
      </c>
      <c r="C299" s="334" t="s">
        <v>4435</v>
      </c>
      <c r="D299" s="337">
        <v>6851</v>
      </c>
      <c r="E299" s="428"/>
      <c r="F299" s="431"/>
      <c r="G299" s="431"/>
      <c r="H299" s="360" t="s">
        <v>4491</v>
      </c>
      <c r="I299" s="365"/>
      <c r="J299" s="355"/>
      <c r="K299" s="355"/>
      <c r="L299" s="356"/>
    </row>
    <row r="300" spans="1:12" ht="18.75">
      <c r="A300" s="421"/>
      <c r="B300" s="334" t="s">
        <v>4436</v>
      </c>
      <c r="C300" s="334" t="s">
        <v>4437</v>
      </c>
      <c r="D300" s="337">
        <v>0</v>
      </c>
      <c r="E300" s="428"/>
      <c r="F300" s="431"/>
      <c r="G300" s="431"/>
      <c r="H300" s="348" t="s">
        <v>5249</v>
      </c>
      <c r="I300" s="365"/>
      <c r="J300" s="351"/>
      <c r="K300" s="351"/>
      <c r="L300" s="352"/>
    </row>
    <row r="301" spans="1:12" ht="19.5" thickBot="1">
      <c r="A301" s="422"/>
      <c r="B301" s="338" t="s">
        <v>4440</v>
      </c>
      <c r="C301" s="338" t="s">
        <v>4429</v>
      </c>
      <c r="D301" s="337">
        <v>18851</v>
      </c>
      <c r="E301" s="429"/>
      <c r="F301" s="432"/>
      <c r="G301" s="432"/>
      <c r="H301" s="350"/>
      <c r="I301" s="369"/>
      <c r="J301" s="346"/>
      <c r="K301" s="346"/>
      <c r="L301" s="347"/>
    </row>
    <row r="302" spans="1:12" ht="18.75">
      <c r="A302" s="420">
        <v>26</v>
      </c>
      <c r="B302" s="332" t="s">
        <v>4430</v>
      </c>
      <c r="C302" s="332" t="s">
        <v>4431</v>
      </c>
      <c r="D302" s="333">
        <v>18828</v>
      </c>
      <c r="E302" s="423"/>
      <c r="F302" s="423"/>
      <c r="G302" s="423"/>
      <c r="H302" s="349"/>
      <c r="I302" s="363"/>
      <c r="J302" s="353"/>
      <c r="K302" s="353"/>
      <c r="L302" s="354"/>
    </row>
    <row r="303" spans="1:12" ht="18.75">
      <c r="A303" s="421"/>
      <c r="B303" s="334" t="s">
        <v>4438</v>
      </c>
      <c r="C303" s="334" t="s">
        <v>4439</v>
      </c>
      <c r="D303" s="337">
        <v>18828</v>
      </c>
      <c r="E303" s="424"/>
      <c r="F303" s="424"/>
      <c r="G303" s="424"/>
      <c r="H303" s="348"/>
      <c r="I303" s="365"/>
      <c r="J303" s="351"/>
      <c r="K303" s="351"/>
      <c r="L303" s="352"/>
    </row>
    <row r="304" spans="1:12" ht="37.5">
      <c r="A304" s="421"/>
      <c r="B304" s="334" t="s">
        <v>4421</v>
      </c>
      <c r="C304" s="336" t="s">
        <v>4444</v>
      </c>
      <c r="D304" s="337">
        <v>3545</v>
      </c>
      <c r="E304" s="424"/>
      <c r="F304" s="424"/>
      <c r="G304" s="424"/>
      <c r="H304" s="348" t="s">
        <v>5104</v>
      </c>
      <c r="I304" s="365"/>
      <c r="J304" s="355"/>
      <c r="K304" s="355"/>
      <c r="L304" s="356"/>
    </row>
    <row r="305" spans="1:12" ht="18.75">
      <c r="A305" s="421"/>
      <c r="B305" s="334" t="s">
        <v>4422</v>
      </c>
      <c r="C305" s="334" t="s">
        <v>4426</v>
      </c>
      <c r="D305" s="337">
        <v>18828</v>
      </c>
      <c r="E305" s="424"/>
      <c r="F305" s="424"/>
      <c r="G305" s="424"/>
      <c r="H305" s="348"/>
      <c r="I305" s="365"/>
      <c r="J305" s="355"/>
      <c r="K305" s="355"/>
      <c r="L305" s="356"/>
    </row>
    <row r="306" spans="1:12" ht="18.75">
      <c r="A306" s="421"/>
      <c r="B306" s="334" t="s">
        <v>4423</v>
      </c>
      <c r="C306" s="334" t="s">
        <v>4427</v>
      </c>
      <c r="D306" s="337">
        <v>18828</v>
      </c>
      <c r="E306" s="424"/>
      <c r="F306" s="424"/>
      <c r="G306" s="424"/>
      <c r="H306" s="348"/>
      <c r="I306" s="365"/>
      <c r="J306" s="355"/>
      <c r="K306" s="355"/>
      <c r="L306" s="356"/>
    </row>
    <row r="307" spans="1:12" ht="18.75">
      <c r="A307" s="421"/>
      <c r="B307" s="334" t="s">
        <v>4424</v>
      </c>
      <c r="C307" s="334" t="s">
        <v>4428</v>
      </c>
      <c r="D307" s="337">
        <v>18828</v>
      </c>
      <c r="E307" s="424"/>
      <c r="F307" s="424"/>
      <c r="G307" s="424"/>
      <c r="H307" s="348"/>
      <c r="I307" s="365"/>
      <c r="J307" s="355"/>
      <c r="K307" s="355"/>
      <c r="L307" s="356"/>
    </row>
    <row r="308" spans="1:12" ht="18.75">
      <c r="A308" s="421"/>
      <c r="B308" s="334" t="s">
        <v>4425</v>
      </c>
      <c r="C308" s="334" t="s">
        <v>4429</v>
      </c>
      <c r="D308" s="337">
        <v>18828</v>
      </c>
      <c r="E308" s="424"/>
      <c r="F308" s="424"/>
      <c r="G308" s="424"/>
      <c r="H308" s="348"/>
      <c r="I308" s="365"/>
      <c r="J308" s="355"/>
      <c r="K308" s="355"/>
      <c r="L308" s="356"/>
    </row>
    <row r="309" spans="1:12" ht="18.75">
      <c r="A309" s="421"/>
      <c r="B309" s="334" t="s">
        <v>4432</v>
      </c>
      <c r="C309" s="334" t="s">
        <v>4433</v>
      </c>
      <c r="D309" s="340">
        <v>18828</v>
      </c>
      <c r="E309" s="424"/>
      <c r="F309" s="424"/>
      <c r="G309" s="424"/>
      <c r="H309" s="348"/>
      <c r="I309" s="365"/>
      <c r="J309" s="355"/>
      <c r="K309" s="355"/>
      <c r="L309" s="356"/>
    </row>
    <row r="310" spans="1:12" ht="18.75">
      <c r="A310" s="421"/>
      <c r="B310" s="334" t="s">
        <v>4434</v>
      </c>
      <c r="C310" s="334" t="s">
        <v>4435</v>
      </c>
      <c r="D310" s="337">
        <v>6828</v>
      </c>
      <c r="E310" s="424"/>
      <c r="F310" s="424"/>
      <c r="G310" s="424"/>
      <c r="H310" s="348" t="s">
        <v>4491</v>
      </c>
      <c r="I310" s="365"/>
      <c r="J310" s="355"/>
      <c r="K310" s="355"/>
      <c r="L310" s="356"/>
    </row>
    <row r="311" spans="1:12" ht="18.75">
      <c r="A311" s="421"/>
      <c r="B311" s="334" t="s">
        <v>4436</v>
      </c>
      <c r="C311" s="334" t="s">
        <v>4437</v>
      </c>
      <c r="D311" s="337">
        <v>3545</v>
      </c>
      <c r="E311" s="424"/>
      <c r="F311" s="424"/>
      <c r="G311" s="424"/>
      <c r="H311" s="361" t="s">
        <v>5105</v>
      </c>
      <c r="I311" s="365"/>
      <c r="J311" s="351"/>
      <c r="K311" s="351"/>
      <c r="L311" s="352"/>
    </row>
    <row r="312" spans="1:12" ht="19.5" thickBot="1">
      <c r="A312" s="422"/>
      <c r="B312" s="338" t="s">
        <v>4440</v>
      </c>
      <c r="C312" s="338" t="s">
        <v>4429</v>
      </c>
      <c r="D312" s="339">
        <v>18828</v>
      </c>
      <c r="E312" s="425"/>
      <c r="F312" s="425"/>
      <c r="G312" s="425"/>
      <c r="H312" s="350"/>
      <c r="I312" s="369"/>
      <c r="J312" s="346"/>
      <c r="K312" s="346"/>
      <c r="L312" s="347"/>
    </row>
    <row r="313" spans="1:12" ht="18.75">
      <c r="A313" s="341"/>
      <c r="B313" s="341"/>
      <c r="C313" s="341"/>
      <c r="D313" s="341"/>
      <c r="E313" s="341"/>
      <c r="F313" s="341"/>
      <c r="G313" s="341"/>
      <c r="H313" s="341"/>
      <c r="I313" s="341"/>
      <c r="J313" s="341"/>
      <c r="K313" s="341"/>
      <c r="L313" s="341"/>
    </row>
    <row r="314" spans="1:12" ht="18.75">
      <c r="A314" s="341"/>
      <c r="B314" s="341"/>
      <c r="C314" s="341"/>
      <c r="D314" s="341"/>
      <c r="E314" s="341"/>
      <c r="F314" s="341"/>
      <c r="G314" s="341"/>
      <c r="H314" s="341"/>
      <c r="I314" s="341"/>
      <c r="J314" s="341"/>
      <c r="K314" s="341"/>
      <c r="L314" s="341"/>
    </row>
    <row r="315" spans="1:12" ht="18.75">
      <c r="A315" s="341" t="s">
        <v>5143</v>
      </c>
      <c r="B315" s="342"/>
      <c r="C315" s="341" t="s">
        <v>5281</v>
      </c>
      <c r="D315" s="342"/>
      <c r="E315" s="341"/>
      <c r="F315" s="343" t="s">
        <v>5145</v>
      </c>
      <c r="G315" s="341"/>
      <c r="H315" s="341"/>
      <c r="I315" s="341"/>
      <c r="J315" s="341"/>
      <c r="K315" s="341"/>
      <c r="L315" s="341"/>
    </row>
    <row r="316" spans="1:12" ht="18.75">
      <c r="A316" s="341" t="s">
        <v>5283</v>
      </c>
      <c r="B316" s="341"/>
      <c r="C316" s="341" t="s">
        <v>5305</v>
      </c>
      <c r="D316" s="341"/>
      <c r="E316" s="341"/>
      <c r="F316" s="341"/>
      <c r="G316" s="341" t="s">
        <v>5284</v>
      </c>
      <c r="H316" s="341"/>
      <c r="I316" s="341"/>
      <c r="J316" s="341"/>
      <c r="K316" s="341"/>
      <c r="L316" s="341"/>
    </row>
    <row r="317" spans="1:12" ht="18.75">
      <c r="A317" s="426" t="s">
        <v>5280</v>
      </c>
      <c r="B317" s="426"/>
      <c r="C317" s="115" t="s">
        <v>5282</v>
      </c>
      <c r="D317" s="341"/>
      <c r="E317" s="341"/>
      <c r="F317" s="115" t="s">
        <v>5285</v>
      </c>
      <c r="G317" s="341"/>
      <c r="H317" s="341"/>
      <c r="I317" s="341"/>
      <c r="J317" s="341"/>
      <c r="K317" s="341"/>
      <c r="L317" s="341"/>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2022-01-15T22:28:54Z</dcterms:modified>
</cp:coreProperties>
</file>