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9659A574-B32B-4D55-ADC7-C5A145B44B38}" xr6:coauthVersionLast="44" xr6:coauthVersionMax="44" xr10:uidLastSave="{00000000-0000-0000-0000-000000000000}"/>
  <bookViews>
    <workbookView xWindow="-120" yWindow="-120" windowWidth="20730" windowHeight="11160" tabRatio="740" firstSheet="49" activeTab="56"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2" i="89" l="1"/>
  <c r="F36" i="89"/>
  <c r="F42" i="20"/>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<sst xmlns="http://schemas.openxmlformats.org/spreadsheetml/2006/main" count="16692" uniqueCount="5322">
  <si>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</si>
  <si>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</si>
  <si>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</si>
  <si>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</si>
  <si>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</si>
  <si>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</si>
  <si>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</si>
  <si>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</si>
  <si>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</si>
  <si>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</si>
  <si>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</si>
  <si>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</si>
  <si>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</si>
  <si>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</si>
  <si>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</si>
  <si>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</si>
  <si>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</si>
  <si>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</si>
  <si>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</si>
  <si>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</si>
  <si>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</si>
  <si>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</si>
  <si>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</si>
  <si>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</si>
  <si>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</si>
  <si>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</si>
  <si>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</si>
  <si>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</si>
  <si>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</si>
  <si>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</si>
  <si>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</si>
  <si>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</si>
  <si>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</si>
  <si>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</si>
  <si>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</si>
  <si>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</si>
  <si>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</si>
  <si>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</si>
  <si>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</si>
  <si>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</si>
  <si>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</si>
  <si>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</si>
  <si>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</si>
  <si>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</si>
  <si>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</si>
  <si>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</si>
  <si>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</si>
  <si>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</si>
  <si>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</si>
  <si>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</si>
  <si>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</si>
  <si>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</si>
  <si>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</si>
  <si>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</si>
  <si>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</si>
  <si>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</si>
  <si>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</si>
  <si>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</si>
  <si>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</si>
  <si>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</si>
  <si>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</si>
  <si>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</si>
  <si>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</si>
  <si>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</si>
  <si>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</si>
  <si>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</si>
  <si>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</si>
  <si>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</si>
  <si>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</si>
  <si>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</si>
  <si>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</si>
  <si>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</si>
  <si>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</si>
  <si>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</si>
  <si>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</si>
  <si>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</si>
  <si>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</si>
  <si>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</si>
  <si>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</si>
  <si>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</si>
  <si>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</si>
  <si>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</si>
  <si>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</si>
  <si>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</si>
  <si>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</si>
  <si>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</si>
  <si>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</si>
  <si>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</si>
  <si>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</si>
  <si>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</si>
  <si>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</si>
  <si>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</si>
  <si>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</si>
  <si>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</si>
  <si>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</si>
  <si>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</si>
  <si>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</si>
  <si>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</si>
  <si>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</si>
  <si>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</si>
  <si>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</si>
  <si>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</si>
  <si>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</si>
  <si>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</si>
  <si>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</si>
  <si>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</si>
  <si>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</si>
  <si>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</si>
  <si>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</si>
  <si>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</si>
  <si>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</si>
  <si>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</si>
  <si>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</si>
  <si>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</si>
  <si>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</si>
  <si>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</si>
  <si>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</si>
  <si>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</si>
  <si>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</si>
  <si>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</si>
  <si>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</si>
  <si>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</si>
  <si>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</si>
  <si>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</si>
  <si>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</si>
  <si>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</si>
  <si>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</si>
  <si>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</si>
  <si>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</si>
  <si>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</si>
  <si>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</si>
  <si>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</si>
  <si>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</si>
  <si>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</si>
  <si>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</si>
  <si>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</si>
  <si>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</si>
  <si>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</si>
  <si>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</si>
  <si>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</si>
  <si>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</si>
  <si>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</si>
  <si>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</si>
  <si>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</si>
  <si>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</si>
  <si>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</si>
  <si>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</si>
  <si>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</si>
  <si>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</si>
  <si>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</si>
  <si>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</si>
  <si>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</si>
  <si>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</si>
  <si>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</si>
  <si>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</si>
  <si>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</si>
  <si>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</si>
  <si>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</si>
  <si>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</si>
  <si>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</si>
  <si>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</si>
  <si>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</si>
  <si>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</si>
  <si>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</si>
  <si>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</si>
  <si>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</si>
  <si>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</si>
  <si>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</si>
  <si>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</si>
  <si>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</si>
  <si>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</si>
  <si>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</si>
  <si>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</si>
  <si>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</si>
  <si>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</si>
  <si>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</si>
  <si>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</si>
  <si>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</si>
  <si>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</si>
  <si>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</si>
  <si>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</si>
  <si>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</si>
  <si>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</si>
  <si>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</si>
  <si>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</si>
  <si>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</si>
  <si>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</si>
  <si>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</si>
  <si>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</si>
  <si>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</si>
  <si>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</si>
  <si>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</si>
  <si>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</si>
  <si>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</si>
  <si>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</si>
  <si>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</si>
  <si>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</si>
  <si>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</si>
  <si>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</si>
  <si>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</si>
  <si>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</si>
  <si>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</si>
  <si>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</si>
  <si>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</si>
  <si>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</si>
  <si>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</si>
  <si>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</si>
  <si>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</si>
  <si>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</si>
  <si>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</si>
  <si>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</si>
  <si>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</si>
  <si>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</si>
  <si>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</si>
  <si>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</si>
  <si>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</si>
  <si>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</si>
  <si>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</si>
  <si>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</si>
  <si>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</si>
  <si>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</si>
  <si>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</si>
  <si>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</si>
  <si>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</si>
  <si>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</si>
  <si>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</si>
  <si>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</si>
  <si>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</si>
  <si>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</si>
  <si>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</si>
  <si>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</si>
  <si>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</si>
  <si>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</si>
  <si>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</si>
  <si>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</si>
  <si>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</si>
  <si>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</si>
  <si>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</si>
  <si>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</si>
  <si>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</si>
  <si>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</si>
  <si>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</si>
  <si>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</si>
  <si>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</si>
  <si>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</si>
  <si>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</si>
  <si>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</si>
  <si>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</si>
  <si>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</si>
  <si>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</si>
  <si>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</si>
  <si>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</si>
  <si>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</si>
  <si>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</si>
  <si>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</si>
  <si>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</si>
  <si>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</si>
  <si>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</si>
  <si>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</si>
  <si>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</si>
  <si>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</si>
  <si>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</si>
  <si>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</si>
  <si>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</si>
  <si>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</si>
  <si>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</si>
  <si>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</si>
  <si>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</si>
  <si>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</si>
  <si>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</si>
  <si>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</si>
  <si>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</si>
  <si>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</si>
  <si>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</si>
  <si>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</si>
  <si>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</si>
  <si>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</si>
  <si>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</si>
  <si>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</si>
  <si>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</si>
  <si>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</si>
  <si>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</si>
  <si>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</si>
  <si>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</si>
  <si>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</si>
  <si>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</si>
  <si>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</si>
  <si>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</si>
  <si>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</si>
  <si>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</si>
  <si>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</si>
  <si>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</si>
  <si>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</si>
  <si>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</si>
  <si>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</si>
  <si>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</si>
  <si>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</si>
  <si>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</si>
  <si>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</si>
  <si>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</si>
  <si>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</si>
  <si>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</si>
  <si>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</si>
  <si>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</si>
  <si>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</si>
  <si>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</si>
  <si>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</si>
  <si>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</si>
  <si>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</si>
  <si>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</si>
  <si>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</si>
  <si>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</si>
  <si>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</si>
  <si>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</si>
  <si>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</si>
  <si>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</si>
  <si>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</si>
  <si>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</si>
  <si>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</si>
  <si>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</si>
  <si>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</si>
  <si>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</si>
  <si>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</si>
  <si>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</si>
  <si>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</si>
  <si>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</si>
  <si>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</si>
  <si>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</si>
  <si>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</si>
  <si>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</si>
  <si>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</si>
  <si>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</si>
  <si>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</si>
  <si>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</si>
  <si>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</si>
  <si>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</si>
  <si>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</si>
  <si>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</si>
  <si>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</si>
  <si>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</si>
  <si>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</si>
  <si>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</si>
  <si>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</si>
  <si>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</si>
  <si>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</si>
  <si>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</si>
  <si>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</si>
  <si>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</si>
  <si>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</si>
  <si>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</si>
  <si>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</si>
  <si>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</si>
  <si>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</si>
  <si>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</si>
  <si>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</si>
  <si>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</si>
  <si>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</si>
  <si>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</si>
  <si>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</si>
  <si>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</si>
  <si>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</si>
  <si>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</si>
  <si>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</si>
  <si>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</si>
  <si>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</si>
  <si>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</si>
  <si>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</si>
  <si>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</si>
  <si>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</si>
  <si>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</si>
  <si>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</si>
  <si>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</si>
  <si>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</si>
  <si>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</si>
  <si>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</si>
  <si>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</si>
  <si>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</si>
  <si>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</si>
  <si>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</si>
  <si>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</si>
  <si>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</si>
  <si>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</si>
  <si>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</si>
  <si>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</si>
  <si>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</si>
  <si>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</si>
  <si>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</si>
  <si>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</si>
  <si>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</si>
  <si>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</si>
  <si>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</si>
  <si>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</si>
  <si>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</si>
  <si>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</si>
  <si>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</si>
  <si>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</si>
  <si>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</si>
  <si>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</si>
  <si>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</si>
  <si>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</si>
  <si>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</si>
  <si>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</si>
  <si>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</si>
  <si>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</si>
  <si>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</si>
  <si>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</si>
  <si>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</si>
  <si>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</si>
  <si>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</si>
  <si>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</si>
  <si>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</si>
  <si>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</si>
  <si>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</si>
  <si>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</si>
  <si>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</si>
  <si>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</si>
  <si>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</si>
  <si>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</si>
  <si>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</si>
  <si>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</si>
  <si>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</si>
  <si>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</si>
  <si>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</si>
  <si>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</si>
  <si>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</si>
  <si>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</si>
  <si>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</si>
  <si>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</si>
  <si>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</si>
  <si>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</si>
  <si>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</si>
  <si>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</si>
  <si>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</si>
  <si>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</si>
  <si>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</si>
  <si>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</si>
  <si>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</si>
  <si>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</si>
  <si>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</si>
  <si>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</si>
  <si>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</si>
  <si>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</si>
  <si>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</si>
  <si>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</si>
  <si>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</si>
  <si>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</si>
  <si>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</si>
  <si>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</si>
  <si>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</si>
  <si>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</si>
  <si>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</si>
  <si>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</si>
  <si>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</si>
  <si>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</si>
  <si>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</si>
  <si>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</si>
  <si>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</si>
  <si>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</si>
  <si>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</si>
  <si>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</si>
  <si>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</si>
  <si>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</si>
  <si>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</si>
  <si>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</si>
  <si>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</si>
  <si>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</si>
  <si>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</si>
  <si>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</si>
  <si>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</si>
  <si>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</si>
  <si>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</si>
  <si>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</si>
  <si>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</si>
  <si>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</si>
  <si>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</si>
  <si>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</si>
  <si>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</si>
  <si>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</si>
  <si>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</si>
  <si>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</si>
  <si>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</si>
  <si>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</si>
  <si>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</si>
  <si>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</si>
  <si>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</si>
  <si>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</si>
  <si>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</si>
  <si>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</si>
  <si>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</si>
  <si>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</si>
  <si>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</si>
  <si>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</si>
  <si>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</si>
  <si>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</si>
  <si>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</si>
  <si>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</si>
  <si>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</si>
  <si>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</si>
  <si>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</si>
  <si>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</si>
  <si>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</si>
  <si>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</si>
  <si>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</si>
  <si>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</si>
  <si>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</si>
  <si>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</si>
  <si>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</si>
  <si>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</si>
  <si>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</si>
  <si>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</si>
  <si>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</si>
  <si>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</si>
  <si>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</si>
  <si>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</si>
  <si>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</si>
  <si>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</si>
  <si>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</si>
  <si>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</si>
  <si>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</si>
  <si>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</si>
  <si>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</si>
  <si>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</si>
  <si>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</si>
  <si>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</si>
  <si>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</si>
  <si>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</si>
  <si>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</si>
  <si>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</si>
  <si>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</si>
  <si>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</si>
  <si>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</si>
  <si>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</si>
  <si>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</si>
  <si>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</si>
  <si>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</si>
  <si>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</si>
  <si>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</si>
  <si>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</si>
  <si>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</si>
  <si>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</si>
  <si>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</si>
  <si>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</si>
  <si>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</si>
  <si>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</si>
  <si>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</si>
  <si>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</si>
  <si>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</si>
  <si>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</si>
  <si>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</si>
  <si>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</si>
  <si>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</si>
  <si>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</si>
  <si>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</si>
  <si>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</si>
  <si>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</si>
  <si>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</si>
  <si>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</si>
  <si>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</si>
  <si>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</si>
  <si>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</si>
  <si>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</si>
  <si>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</si>
  <si>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</si>
  <si>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</si>
  <si>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</si>
  <si>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</si>
  <si>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</si>
  <si>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</si>
  <si>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</si>
  <si>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</si>
  <si>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</si>
  <si>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</si>
  <si>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</si>
  <si>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</si>
  <si>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</si>
  <si>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</si>
  <si>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</si>
  <si>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</si>
  <si>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</si>
  <si>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</si>
  <si>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</si>
  <si>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</si>
  <si>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</si>
  <si>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</si>
  <si>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</si>
  <si>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</si>
  <si>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</si>
  <si>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</si>
  <si>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</si>
  <si>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</si>
  <si>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</si>
  <si>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</si>
  <si>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</si>
  <si>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</si>
  <si>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</si>
  <si>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</si>
  <si>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</si>
  <si>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</si>
  <si>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</si>
  <si>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</si>
  <si>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</si>
  <si>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</si>
  <si>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</si>
  <si>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</si>
  <si>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</si>
  <si>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</si>
  <si>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</si>
  <si>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</si>
  <si>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</si>
  <si>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</si>
  <si>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</si>
  <si>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</si>
  <si>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</si>
  <si>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</si>
  <si>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</si>
  <si>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</si>
  <si>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</si>
  <si>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</si>
  <si>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</si>
  <si>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</si>
  <si>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</si>
  <si>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</si>
  <si>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</si>
  <si>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</si>
  <si>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</si>
  <si>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</si>
  <si>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</si>
  <si>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</si>
  <si>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</si>
  <si>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</si>
  <si>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</si>
  <si>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</si>
  <si>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</si>
  <si>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</si>
  <si>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</si>
  <si>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</si>
  <si>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</si>
  <si>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</si>
  <si>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</si>
  <si>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</si>
  <si>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</si>
  <si>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</si>
  <si>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</si>
  <si>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</si>
  <si>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</si>
  <si>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</si>
  <si>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</si>
  <si>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</si>
  <si>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</si>
  <si>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</si>
  <si>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</si>
  <si>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</si>
  <si>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</si>
  <si>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</si>
  <si>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</si>
  <si>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</si>
  <si>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</si>
  <si>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</si>
  <si>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</si>
  <si>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</si>
  <si>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</si>
  <si>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</si>
  <si>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</si>
  <si>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</si>
  <si>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</si>
  <si>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</si>
  <si>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</si>
  <si>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</si>
  <si>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</si>
  <si>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</si>
  <si>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</si>
  <si>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</si>
  <si>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</si>
  <si>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</si>
  <si>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</si>
  <si>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</si>
  <si>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</si>
  <si>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</si>
  <si>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</si>
  <si>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</si>
  <si>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</si>
  <si>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</si>
  <si>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</si>
  <si>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</si>
  <si>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</si>
  <si>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</si>
  <si>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</si>
  <si>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</si>
  <si>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</si>
  <si>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</si>
  <si>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</si>
  <si>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</si>
  <si>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</si>
  <si>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</si>
  <si>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</si>
  <si>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</si>
  <si>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</si>
  <si>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</si>
  <si>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</si>
  <si>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</si>
  <si>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</si>
  <si>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</si>
  <si>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</si>
  <si>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</si>
  <si>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</si>
  <si>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</si>
  <si>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</si>
  <si>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</si>
  <si>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</si>
  <si>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</si>
  <si>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</si>
  <si>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</si>
  <si>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</si>
  <si>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</si>
  <si>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</si>
  <si>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</si>
  <si>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</si>
  <si>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</si>
  <si>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</si>
  <si>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</si>
  <si>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</si>
  <si>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</si>
  <si>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</si>
  <si>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</si>
  <si>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</si>
  <si>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</si>
  <si>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</si>
  <si>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</si>
  <si>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</si>
  <si>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</si>
  <si>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</si>
  <si>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</si>
  <si>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</si>
  <si>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</si>
  <si>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</si>
  <si>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</si>
  <si>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</si>
  <si>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</si>
  <si>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</si>
  <si>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</si>
  <si>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</si>
  <si>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</si>
  <si>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</si>
  <si>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</si>
  <si>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</si>
  <si>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</si>
  <si>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</si>
  <si>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</si>
  <si>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</si>
  <si>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</si>
  <si>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</si>
  <si>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</si>
  <si>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</si>
  <si>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</si>
  <si>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</si>
  <si>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</si>
  <si>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</si>
  <si>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</si>
  <si>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</si>
  <si>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</si>
  <si>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</si>
  <si>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</si>
  <si>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</si>
  <si>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</si>
  <si>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</si>
  <si>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</si>
  <si>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</si>
  <si>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</si>
  <si>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</si>
  <si>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</si>
  <si>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</si>
  <si>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</si>
  <si>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</si>
  <si>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</si>
  <si>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</si>
  <si>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</si>
  <si>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</si>
  <si>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</si>
  <si>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</si>
  <si>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</si>
  <si>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</si>
  <si>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</si>
  <si>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</si>
  <si>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</si>
  <si>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</si>
  <si>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</si>
  <si>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</si>
  <si>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</si>
  <si>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</si>
  <si>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</si>
  <si>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</si>
  <si>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</si>
  <si>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</si>
  <si>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</si>
  <si>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</si>
  <si>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</si>
  <si>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</si>
  <si>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</si>
  <si>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</si>
  <si>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</si>
  <si>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</si>
  <si>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</si>
  <si>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</si>
  <si>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</si>
  <si>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</si>
  <si>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</si>
  <si>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</si>
  <si>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</si>
  <si>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</si>
  <si>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</si>
  <si>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</si>
  <si>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</si>
  <si>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</si>
  <si>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</si>
  <si>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</si>
  <si>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</si>
  <si>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</si>
  <si>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</si>
  <si>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</si>
  <si>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</si>
  <si>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</si>
  <si>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</si>
  <si>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</si>
  <si>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</si>
  <si>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</si>
  <si>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</si>
  <si>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</si>
  <si>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</si>
  <si>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</si>
  <si>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</si>
  <si>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</si>
  <si>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</si>
  <si>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</si>
  <si>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</si>
  <si>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</si>
  <si>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</si>
  <si>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</si>
  <si>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</si>
  <si>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</si>
  <si>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</si>
  <si>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</si>
  <si>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</si>
  <si>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</si>
  <si>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</si>
  <si>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</si>
  <si>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</si>
  <si>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</si>
  <si>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</si>
  <si>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</si>
  <si>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</si>
  <si>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</si>
  <si>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</si>
  <si>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</si>
  <si>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</si>
  <si>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</si>
  <si>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</si>
  <si>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</si>
  <si>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</si>
  <si>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</si>
  <si>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</si>
  <si>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</si>
  <si>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</si>
  <si>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</si>
  <si>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</si>
  <si>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</si>
  <si>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</si>
  <si>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</si>
  <si>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</si>
  <si>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</si>
  <si>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</si>
  <si>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</si>
  <si>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</si>
  <si>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</si>
  <si>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</si>
  <si>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</si>
  <si>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</si>
  <si>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</si>
  <si>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</si>
  <si>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</si>
  <si>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</si>
  <si>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</si>
  <si>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</si>
  <si>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</si>
  <si>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</si>
  <si>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</si>
  <si>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</si>
  <si>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</si>
  <si>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</si>
  <si>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</si>
  <si>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</si>
  <si>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</si>
  <si>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</si>
  <si>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</si>
  <si>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</si>
  <si>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</si>
  <si>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</si>
  <si>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</si>
  <si>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</si>
  <si>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</si>
  <si>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</si>
  <si>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</si>
  <si>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</si>
  <si>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</si>
  <si>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</si>
  <si>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</si>
  <si>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</si>
  <si>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</si>
  <si>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</si>
  <si>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</si>
  <si>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</si>
  <si>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</si>
  <si>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</si>
  <si>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</si>
  <si>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</si>
  <si>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</si>
  <si>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</si>
  <si>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</si>
  <si>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</si>
  <si>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</si>
  <si>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</si>
  <si>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</si>
  <si>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</si>
  <si>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</si>
  <si>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</si>
  <si>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</si>
  <si>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</si>
  <si>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</si>
  <si>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</si>
  <si>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</si>
  <si>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</si>
  <si>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</si>
  <si>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</si>
  <si>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</si>
  <si>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</si>
  <si>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</si>
  <si>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</si>
  <si>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</si>
  <si>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</si>
  <si>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</si>
  <si>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</si>
  <si>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</si>
  <si>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</si>
  <si>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</si>
  <si>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</si>
  <si>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</si>
  <si>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</si>
  <si>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</si>
  <si>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</si>
  <si>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</si>
  <si>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</si>
  <si>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</si>
  <si>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</si>
  <si>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</si>
  <si>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</si>
  <si>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</si>
  <si>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</si>
  <si>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</si>
  <si>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</si>
  <si>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</si>
  <si>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</si>
  <si>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</si>
  <si>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</si>
  <si>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</si>
  <si>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</si>
  <si>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</si>
  <si>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</si>
  <si>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</si>
  <si>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</si>
  <si>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</si>
  <si>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</si>
  <si>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</si>
  <si>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</si>
  <si>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</si>
  <si>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</si>
  <si>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</si>
  <si>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</si>
  <si>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</si>
  <si>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</si>
  <si>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</si>
  <si>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</si>
  <si>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</si>
  <si>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</si>
  <si>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</si>
  <si>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</si>
  <si>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</si>
  <si>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</si>
  <si>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</si>
  <si>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</si>
  <si>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</si>
  <si>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</si>
  <si>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</si>
  <si>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</si>
  <si>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</si>
  <si>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</si>
  <si>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</si>
  <si>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</si>
  <si>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</si>
  <si>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</si>
  <si>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</si>
  <si>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</si>
  <si>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</si>
  <si>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</si>
  <si>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</si>
  <si>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</si>
  <si>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</si>
  <si>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</si>
  <si>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</si>
  <si>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</si>
  <si>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</si>
  <si>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</si>
  <si>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</si>
  <si>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</si>
  <si>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</si>
  <si>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</si>
  <si>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</si>
  <si>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</si>
  <si>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</si>
  <si>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</si>
  <si>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</si>
  <si>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</si>
  <si>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</si>
  <si>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</si>
  <si>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</si>
  <si>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</si>
  <si>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</si>
  <si>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</si>
  <si>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</si>
  <si>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</si>
  <si>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</si>
  <si>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</si>
  <si>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</si>
  <si>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</si>
  <si>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</si>
  <si>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</si>
  <si>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</si>
  <si>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</si>
  <si>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</si>
  <si>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</si>
  <si>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</si>
  <si>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</si>
  <si>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</si>
  <si>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</si>
  <si>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</si>
  <si>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</si>
  <si>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</si>
  <si>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</si>
  <si>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</si>
  <si>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</si>
  <si>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</si>
  <si>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</si>
  <si>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</si>
  <si>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</si>
  <si>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</si>
  <si>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</si>
  <si>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</si>
  <si>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</si>
  <si>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</si>
  <si>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</si>
  <si>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</si>
  <si>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</si>
  <si>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</si>
  <si>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</si>
  <si>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</si>
  <si>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</si>
  <si>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</si>
  <si>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</si>
  <si>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</si>
  <si>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</si>
  <si>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</si>
  <si>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</si>
  <si>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</si>
  <si>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</si>
  <si>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</si>
  <si>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</si>
  <si>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</si>
  <si>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</si>
  <si>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</si>
  <si>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</si>
  <si>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</si>
  <si>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</si>
  <si>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</si>
  <si>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</si>
  <si>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</si>
  <si>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</si>
  <si>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</si>
  <si>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</si>
  <si>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</si>
  <si>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</si>
  <si>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</si>
  <si>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</si>
  <si>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</si>
  <si>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</si>
  <si>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</si>
  <si>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</si>
  <si>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</si>
  <si>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</si>
  <si>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</si>
  <si>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</si>
  <si>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</si>
  <si>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</si>
  <si>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</si>
  <si>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</si>
  <si>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</si>
  <si>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</si>
  <si>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</si>
  <si>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</si>
  <si>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</si>
  <si>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</si>
  <si>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</si>
  <si>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</si>
  <si>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</si>
  <si>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</si>
  <si>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</si>
  <si>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</si>
  <si>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</si>
  <si>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</si>
  <si>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</si>
  <si>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</si>
  <si>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</si>
  <si>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</si>
  <si>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</si>
  <si>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</si>
  <si>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</si>
  <si>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</si>
  <si>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</si>
  <si>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</si>
  <si>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</si>
  <si>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</si>
  <si>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</si>
  <si>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</si>
  <si>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</si>
  <si>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</si>
  <si>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</si>
  <si>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</si>
  <si>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</si>
  <si>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</si>
  <si>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</si>
  <si>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</si>
  <si>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</si>
  <si>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</si>
  <si>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</si>
  <si>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</si>
  <si>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</si>
  <si>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</si>
  <si>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</si>
  <si>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</si>
  <si>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</si>
  <si>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</si>
  <si>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</si>
  <si>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</si>
  <si>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</si>
  <si>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</si>
  <si>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</si>
  <si>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</si>
  <si>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</si>
  <si>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</si>
  <si>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</si>
  <si>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</si>
  <si>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</si>
  <si>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</si>
  <si>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</si>
  <si>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</si>
  <si>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</si>
  <si>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</si>
  <si>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</si>
  <si>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</si>
  <si>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</si>
  <si>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</si>
  <si>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</si>
  <si>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</si>
  <si>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</si>
  <si>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</si>
  <si>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</si>
  <si>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</si>
  <si>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</si>
  <si>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</si>
  <si>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</si>
  <si>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</si>
  <si>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</si>
  <si>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</si>
  <si>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</si>
  <si>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</si>
  <si>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</si>
  <si>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</si>
  <si>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</si>
  <si>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</si>
  <si>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</si>
  <si>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</si>
  <si>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</si>
  <si>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</si>
  <si>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</si>
  <si>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</si>
  <si>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</si>
  <si>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</si>
  <si>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</si>
  <si>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</si>
  <si>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</si>
  <si>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</si>
  <si>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</si>
  <si>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</si>
  <si>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</si>
  <si>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</si>
  <si>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</si>
  <si>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</si>
  <si>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</si>
  <si>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</si>
  <si>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</si>
  <si>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</si>
  <si>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</si>
  <si>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</si>
  <si>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</si>
  <si>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</si>
  <si>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</si>
  <si>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</si>
  <si>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</si>
  <si>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</si>
  <si>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</si>
  <si>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</si>
  <si>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</si>
  <si>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</si>
  <si>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</si>
  <si>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</si>
  <si>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</si>
  <si>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</si>
  <si>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</si>
  <si>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</si>
  <si>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</si>
  <si>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</si>
  <si>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</si>
  <si>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</si>
  <si>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</si>
  <si>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</si>
  <si>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</si>
  <si>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</si>
  <si>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</si>
  <si>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</si>
  <si>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</si>
  <si>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</si>
  <si>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</si>
  <si>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</si>
  <si>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</si>
  <si>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</si>
  <si>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</si>
  <si>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</si>
  <si>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</si>
  <si>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</si>
  <si>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</si>
  <si>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</si>
  <si>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</si>
  <si>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</si>
  <si>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</si>
  <si>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</si>
  <si>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</si>
  <si>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</si>
  <si>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</si>
  <si>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</si>
  <si>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</si>
  <si>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</si>
  <si>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</si>
  <si>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</si>
  <si>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</si>
  <si>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</si>
  <si>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</si>
  <si>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</si>
  <si>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</si>
  <si>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</si>
  <si>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</si>
  <si>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</si>
  <si>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</si>
  <si>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</si>
  <si>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</si>
  <si>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</si>
  <si>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</si>
  <si>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</si>
  <si>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</si>
  <si>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</si>
  <si>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</si>
  <si>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</si>
  <si>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</si>
  <si>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</si>
  <si>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</si>
  <si>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</si>
  <si>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</si>
  <si>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</si>
  <si>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</si>
  <si>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</si>
  <si>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</si>
  <si>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</si>
  <si>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</si>
  <si>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</si>
  <si>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</si>
  <si>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</si>
  <si>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</si>
  <si>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</si>
  <si>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</si>
  <si>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</si>
  <si>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</si>
  <si>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</si>
  <si>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</si>
  <si>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</si>
  <si>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</si>
  <si>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</si>
  <si>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</si>
  <si>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</si>
  <si>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</si>
  <si>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</si>
  <si>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</si>
  <si>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</si>
  <si>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</si>
  <si>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</si>
  <si>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</si>
  <si>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</si>
  <si>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</si>
  <si>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</si>
  <si>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</si>
  <si>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</si>
  <si>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</si>
  <si>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</si>
  <si>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</si>
  <si>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</si>
  <si>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</si>
  <si>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</si>
  <si>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</si>
  <si>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</si>
  <si>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</si>
  <si>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</si>
  <si>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</si>
  <si>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</si>
  <si>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</si>
  <si>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</si>
  <si>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</si>
  <si>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</si>
  <si>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</si>
  <si>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</si>
  <si>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</si>
  <si>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</si>
  <si>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</si>
  <si>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</si>
  <si>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</si>
  <si>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</si>
  <si>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</si>
  <si>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</si>
  <si>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</si>
  <si>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</si>
  <si>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</si>
  <si>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</si>
  <si>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</si>
  <si>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</si>
  <si>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</si>
  <si>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</si>
  <si>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</si>
  <si>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</si>
  <si>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</si>
  <si>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</si>
  <si>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</si>
  <si>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</si>
  <si>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</si>
  <si>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</si>
  <si>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</si>
  <si>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</si>
  <si>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</si>
  <si>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</si>
  <si>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</si>
  <si>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</si>
  <si>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</si>
  <si>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</si>
  <si>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</si>
  <si>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</si>
  <si>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</si>
  <si>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</si>
  <si>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</si>
  <si>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</si>
  <si>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</si>
  <si>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</si>
  <si>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</si>
  <si>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</si>
  <si>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</si>
  <si>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</si>
  <si>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</si>
  <si>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</si>
  <si>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</si>
  <si>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</si>
  <si>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</si>
  <si>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</si>
  <si>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</si>
  <si>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</si>
  <si>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</si>
  <si>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</si>
  <si>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</si>
  <si>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</si>
  <si>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</si>
  <si>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</si>
  <si>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</si>
  <si>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</si>
  <si>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</si>
  <si>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</si>
  <si>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</si>
  <si>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</si>
  <si>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</si>
  <si>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</si>
  <si>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</si>
  <si>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</si>
  <si>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</si>
  <si>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</si>
  <si>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</si>
  <si>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</si>
  <si>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</si>
  <si>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</si>
  <si>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</si>
  <si>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</si>
  <si>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</si>
  <si>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</si>
  <si>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</si>
  <si>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</si>
  <si>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</si>
  <si>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</si>
  <si>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</si>
  <si>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</si>
  <si>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</si>
  <si>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</si>
  <si>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</si>
  <si>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</si>
  <si>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</si>
  <si>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</si>
  <si>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</si>
  <si>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</si>
  <si>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</si>
  <si>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</si>
  <si>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</si>
  <si>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</si>
  <si>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</si>
  <si>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</si>
  <si>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</si>
  <si>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</si>
  <si>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</si>
  <si>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</si>
  <si>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</si>
  <si>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</si>
  <si>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</si>
  <si>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</si>
  <si>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</si>
  <si>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</si>
  <si>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</si>
  <si>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</si>
  <si>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</si>
  <si>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</si>
  <si>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</si>
  <si>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</si>
  <si>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</si>
  <si>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</si>
  <si>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</si>
  <si>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</si>
  <si>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</si>
  <si>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</si>
  <si>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</si>
  <si>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</si>
  <si>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</si>
  <si>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</si>
  <si>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</si>
  <si>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</si>
  <si>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</si>
  <si>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</si>
  <si>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</si>
  <si>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</si>
  <si>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</si>
  <si>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</si>
  <si>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</si>
  <si>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</si>
  <si>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</si>
  <si>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</si>
  <si>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</si>
  <si>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</si>
  <si>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</si>
  <si>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</si>
  <si>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</si>
  <si>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</si>
  <si>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</si>
  <si>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</si>
  <si>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</si>
  <si>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</si>
  <si>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</si>
  <si>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</si>
  <si>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</si>
  <si>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</si>
  <si>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</si>
  <si>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</si>
  <si>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</si>
  <si>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</si>
  <si>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</si>
  <si>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</si>
  <si>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</si>
  <si>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</si>
  <si>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</si>
  <si>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</si>
  <si>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</si>
  <si>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</si>
  <si>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</si>
  <si>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</si>
  <si>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</si>
  <si>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</si>
  <si>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</si>
  <si>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</si>
  <si>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</si>
  <si>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</si>
  <si>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</si>
  <si>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</si>
  <si>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</si>
  <si>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</si>
  <si>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</si>
  <si>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</si>
  <si>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</si>
  <si>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</si>
  <si>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</si>
  <si>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</si>
  <si>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</si>
  <si>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</si>
  <si>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</si>
  <si>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</si>
  <si>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</si>
  <si>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</si>
  <si>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</si>
  <si>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</si>
  <si>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</si>
  <si>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</si>
  <si>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</si>
  <si>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</si>
  <si>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</si>
  <si>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</si>
  <si>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</si>
  <si>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</si>
  <si>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</si>
  <si>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</si>
  <si>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</si>
  <si>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</si>
  <si>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</si>
  <si>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</si>
  <si>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</si>
  <si>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</si>
  <si>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</si>
  <si>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</si>
  <si>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</si>
  <si>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</si>
  <si>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</si>
  <si>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</si>
  <si>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</si>
  <si>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</si>
  <si>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</si>
  <si>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</si>
  <si>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</si>
  <si>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</si>
  <si>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</si>
  <si>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</si>
  <si>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</si>
  <si>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</si>
  <si>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</si>
  <si>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</si>
  <si>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</si>
  <si>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</si>
  <si>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</si>
  <si>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</si>
  <si>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</si>
  <si>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</si>
  <si>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</si>
  <si>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</si>
  <si>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</si>
  <si>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</si>
  <si>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</si>
  <si>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</si>
  <si>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</si>
  <si>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</si>
  <si>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</si>
  <si>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</si>
  <si>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</si>
  <si>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</si>
  <si>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</si>
  <si>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</si>
  <si>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</si>
  <si>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</si>
  <si>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</si>
  <si>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</si>
  <si>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</si>
  <si>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</si>
  <si>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</si>
  <si>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</si>
  <si>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</si>
  <si>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</si>
  <si>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</si>
  <si>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</si>
  <si>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</si>
  <si>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</si>
  <si>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</si>
  <si>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</si>
  <si>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</si>
  <si>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</si>
  <si>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</si>
  <si>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</si>
  <si>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</si>
  <si>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</si>
  <si>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</si>
  <si>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</si>
  <si>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</si>
  <si>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</si>
  <si>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</si>
  <si>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</si>
  <si>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</si>
  <si>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</si>
  <si>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</si>
  <si>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</si>
  <si>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</si>
  <si>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</si>
  <si>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</si>
  <si>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</si>
  <si>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</si>
  <si>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</si>
  <si>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</si>
  <si>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</si>
  <si>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</si>
  <si>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</si>
  <si>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</si>
  <si>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</si>
  <si>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</si>
  <si>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</si>
  <si>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</si>
  <si>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</si>
  <si>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</si>
  <si>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</si>
  <si>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</si>
  <si>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</si>
  <si>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</si>
  <si>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</si>
  <si>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</si>
  <si>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</si>
  <si>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</si>
  <si>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</si>
  <si>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</si>
  <si>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</si>
  <si>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</si>
  <si>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</si>
  <si>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</si>
  <si>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</si>
  <si>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</si>
  <si>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</si>
  <si>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</si>
  <si>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</si>
  <si>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</si>
  <si>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</si>
  <si>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</si>
  <si>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</si>
  <si>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</si>
  <si>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</si>
  <si>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</si>
  <si>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</si>
  <si>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</si>
  <si>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</si>
  <si>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</si>
  <si>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</si>
  <si>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</si>
  <si>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</si>
  <si>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</si>
  <si>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</si>
  <si>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</si>
  <si>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</si>
  <si>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</si>
  <si>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</si>
  <si>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</si>
  <si>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</si>
  <si>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</si>
  <si>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</si>
  <si>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</si>
  <si>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</si>
  <si>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</si>
  <si>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</si>
  <si>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</si>
  <si>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</si>
  <si>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</si>
  <si>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</si>
  <si>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</si>
  <si>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</si>
  <si>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</si>
  <si>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</si>
  <si>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</si>
  <si>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</si>
  <si>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</si>
  <si>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</si>
  <si>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</si>
  <si>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</si>
  <si>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</si>
  <si>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</si>
  <si>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</si>
  <si>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</si>
  <si>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</si>
  <si>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</si>
  <si>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</si>
  <si>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</si>
  <si>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</si>
  <si>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</si>
  <si>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</si>
  <si>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</si>
  <si>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</si>
  <si>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</si>
  <si>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</si>
  <si>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</si>
  <si>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</si>
  <si>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</si>
  <si>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</si>
  <si>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</si>
  <si>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</si>
  <si>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</si>
  <si>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</si>
  <si>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</si>
  <si>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</si>
  <si>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</si>
  <si>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</si>
  <si>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</si>
  <si>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</si>
  <si>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</si>
  <si>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</si>
  <si>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</si>
  <si>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</si>
  <si>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</si>
  <si>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</si>
  <si>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</si>
  <si>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</si>
  <si>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</si>
  <si>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</si>
  <si>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</si>
  <si>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</si>
  <si>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</si>
  <si>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</si>
  <si>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</si>
  <si>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</si>
  <si>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</si>
  <si>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</si>
  <si>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</si>
  <si>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</si>
  <si>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</si>
  <si>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</si>
  <si>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</si>
  <si>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</si>
  <si>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</si>
  <si>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</si>
  <si>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</si>
  <si>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</si>
  <si>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</si>
  <si>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</si>
  <si>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</si>
  <si>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</si>
  <si>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</si>
  <si>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</si>
  <si>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</si>
  <si>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</si>
  <si>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</si>
  <si>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</si>
  <si>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</si>
  <si>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</si>
  <si>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</si>
  <si>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</si>
  <si>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</si>
  <si>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</si>
  <si>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</si>
  <si>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</si>
  <si>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</si>
  <si>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</si>
  <si>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</si>
  <si>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</si>
  <si>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</si>
  <si>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</si>
  <si>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</si>
  <si>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</si>
  <si>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</si>
  <si>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</si>
  <si>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</si>
  <si>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</si>
  <si>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</si>
  <si>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</si>
  <si>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</si>
  <si>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</si>
  <si>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</si>
  <si>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</si>
  <si>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</si>
  <si>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</si>
  <si>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</si>
  <si>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</si>
  <si>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</si>
  <si>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</si>
  <si>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</si>
  <si>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</si>
  <si>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</si>
  <si>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</si>
  <si>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</si>
  <si>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</si>
  <si>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</si>
  <si>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</si>
  <si>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</si>
  <si>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</si>
  <si>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</si>
  <si>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</si>
  <si>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</si>
  <si>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</si>
  <si>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</si>
  <si>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</si>
  <si>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</si>
  <si>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</si>
  <si>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</si>
  <si>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</si>
  <si>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</si>
  <si>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</si>
  <si>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</si>
  <si>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</si>
  <si>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</si>
  <si>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</si>
  <si>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</si>
  <si>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</si>
  <si>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</si>
  <si>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</si>
  <si>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</si>
  <si>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</si>
  <si>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</si>
  <si>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</si>
  <si>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</si>
  <si>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</si>
  <si>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</si>
  <si>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</si>
  <si>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</si>
  <si>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</si>
  <si>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</si>
  <si>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</si>
  <si>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</si>
  <si>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</si>
  <si>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</si>
  <si>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</si>
  <si>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</si>
  <si>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</si>
  <si>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</si>
  <si>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</si>
  <si>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</si>
  <si>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</si>
  <si>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</si>
  <si>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</si>
  <si>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</si>
  <si>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</si>
  <si>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</si>
  <si>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</si>
  <si>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</si>
  <si>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</si>
  <si>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</si>
  <si>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</si>
  <si>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</si>
  <si>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</si>
  <si>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</si>
  <si>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</si>
  <si>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</si>
  <si>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</si>
  <si>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</si>
  <si>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</si>
  <si>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</si>
  <si>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</si>
  <si>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</si>
  <si>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</si>
  <si>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</si>
  <si>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</si>
  <si>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</si>
  <si>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</si>
  <si>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</si>
  <si>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</si>
  <si>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</si>
  <si>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</si>
  <si>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</si>
  <si>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</si>
  <si>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</si>
  <si>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</si>
  <si>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</si>
  <si>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</si>
  <si>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</si>
  <si>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</si>
  <si>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</si>
  <si>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</si>
  <si>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</si>
  <si>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</si>
  <si>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</si>
  <si>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</si>
  <si>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</si>
  <si>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</si>
  <si>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</si>
  <si>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</si>
  <si>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</si>
  <si>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</si>
  <si>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</si>
  <si>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</si>
  <si>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</si>
  <si>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</si>
  <si>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</si>
  <si>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</si>
  <si>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</si>
  <si>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</si>
  <si>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</si>
  <si>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</si>
  <si>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</si>
  <si>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</si>
  <si>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</si>
  <si>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</si>
  <si>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</si>
  <si>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</si>
  <si>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</si>
  <si>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</si>
  <si>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</si>
  <si>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</si>
  <si>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</si>
  <si>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</si>
  <si>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</si>
  <si>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</si>
  <si>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</si>
  <si>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</si>
  <si>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</si>
  <si>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</si>
  <si>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</si>
  <si>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</si>
  <si>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</si>
  <si>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</si>
  <si>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</si>
  <si>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</si>
  <si>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</si>
  <si>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</si>
  <si>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</si>
  <si>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</si>
  <si>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</si>
  <si>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</si>
  <si>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</si>
  <si>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</si>
  <si>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</si>
  <si>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</si>
  <si>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</si>
  <si>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</si>
  <si>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</si>
  <si>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</si>
  <si>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</si>
  <si>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</si>
  <si>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</si>
  <si>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</si>
  <si>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</si>
  <si>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</si>
  <si>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</si>
  <si>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</si>
  <si>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</si>
  <si>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</si>
  <si>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</si>
  <si>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</si>
  <si>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</si>
  <si>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</si>
  <si>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</si>
  <si>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</si>
  <si>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</si>
  <si>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</si>
  <si>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</si>
  <si>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</si>
  <si>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</si>
  <si>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</si>
  <si>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</si>
  <si>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</si>
  <si>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</si>
  <si>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</si>
  <si>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</si>
  <si>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</si>
  <si>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</si>
  <si>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</si>
  <si>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</si>
  <si>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</si>
  <si>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</si>
  <si>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</si>
  <si>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</si>
  <si>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</si>
  <si>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</si>
  <si>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</si>
  <si>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</si>
  <si>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</si>
  <si>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</si>
  <si>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</si>
  <si>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</si>
  <si>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</si>
  <si>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</si>
  <si>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</si>
  <si>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</si>
  <si>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</si>
  <si>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</si>
  <si>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</si>
  <si>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</si>
  <si>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</si>
  <si>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</si>
  <si>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</si>
  <si>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</si>
  <si>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</si>
  <si>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</si>
  <si>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</si>
  <si>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</si>
  <si>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</si>
  <si>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</si>
  <si>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</si>
  <si>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</si>
  <si>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</si>
  <si>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</si>
  <si>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</si>
  <si>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</si>
  <si>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</si>
  <si>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</si>
  <si>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</si>
  <si>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</si>
  <si>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</si>
  <si>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</si>
  <si>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</si>
  <si>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</si>
  <si>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</si>
  <si>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</si>
  <si>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</si>
  <si>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</si>
  <si>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</si>
  <si>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</si>
  <si>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</si>
  <si>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</si>
  <si>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</si>
  <si>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</si>
  <si>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</si>
  <si>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</si>
  <si>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</si>
  <si>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</si>
  <si>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</si>
  <si>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</si>
  <si>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</si>
  <si>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</si>
  <si>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</si>
  <si>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</si>
  <si>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</si>
  <si>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</si>
  <si>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</si>
  <si>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</si>
  <si>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</si>
  <si>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</si>
  <si>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</si>
  <si>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</si>
  <si>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</si>
  <si>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</si>
  <si>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</si>
  <si>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</si>
  <si>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</si>
  <si>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</si>
  <si>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</si>
  <si>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</si>
  <si>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</si>
  <si>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</si>
  <si>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</si>
  <si>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</si>
  <si>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</si>
  <si>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</si>
  <si>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</si>
  <si>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</si>
  <si>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</si>
  <si>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</si>
  <si>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</si>
  <si>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</si>
  <si>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</si>
  <si>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</si>
  <si>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</si>
  <si>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</si>
  <si>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</si>
  <si>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</si>
  <si>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</si>
  <si>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</si>
  <si>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</si>
  <si>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</si>
  <si>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</si>
  <si>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</si>
  <si>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</si>
  <si>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</si>
  <si>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</si>
  <si>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</si>
  <si>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</si>
  <si>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</si>
  <si>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</si>
  <si>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</si>
  <si>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</si>
  <si>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</si>
  <si>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</si>
  <si>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</si>
  <si>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</si>
  <si>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</si>
  <si>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</si>
  <si>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</si>
  <si>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</si>
  <si>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</si>
  <si>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</si>
  <si>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</si>
  <si>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</si>
  <si>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</si>
  <si>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</si>
  <si>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</si>
  <si>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</si>
  <si>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</si>
  <si>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</si>
  <si>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</si>
  <si>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</si>
  <si>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</si>
  <si>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</si>
  <si>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</si>
  <si>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</si>
  <si>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</si>
  <si>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</si>
  <si>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</si>
  <si>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</si>
  <si>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</si>
  <si>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</si>
  <si>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</si>
  <si>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</si>
  <si>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</si>
  <si>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</si>
  <si>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</si>
  <si>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</si>
  <si>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</si>
  <si>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</si>
  <si>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</si>
  <si>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</si>
  <si>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</si>
  <si>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</si>
  <si>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</si>
  <si>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</si>
  <si>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</si>
  <si>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</si>
  <si>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</si>
  <si>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</si>
  <si>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</si>
  <si>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</si>
  <si>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</si>
  <si>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</si>
  <si>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</si>
  <si>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</si>
  <si>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</si>
  <si>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</si>
  <si>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</si>
  <si>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</si>
  <si>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</si>
  <si>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</si>
  <si>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</si>
  <si>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</si>
  <si>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</si>
  <si>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</si>
  <si>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</si>
  <si>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</si>
  <si>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</si>
  <si>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</si>
  <si>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</si>
  <si>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</si>
  <si>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</si>
  <si>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</si>
  <si>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</si>
  <si>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</si>
  <si>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</si>
  <si>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</si>
  <si>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</si>
  <si>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</si>
  <si>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</si>
  <si>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</si>
  <si>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</si>
  <si>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</si>
  <si>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</si>
  <si>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</si>
  <si>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</si>
  <si>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</si>
  <si>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</si>
  <si>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</si>
  <si>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</si>
  <si>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</si>
  <si>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</si>
  <si>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</si>
  <si>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</si>
  <si>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</si>
  <si>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</si>
  <si>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</si>
  <si>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</si>
  <si>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</si>
  <si>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</si>
  <si>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</si>
  <si>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</si>
  <si>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</si>
  <si>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</si>
  <si>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</si>
  <si>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</si>
  <si>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</si>
  <si>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</si>
  <si>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</si>
  <si>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</si>
  <si>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</si>
  <si>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</si>
  <si>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</si>
  <si>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</si>
  <si>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</si>
  <si>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</si>
  <si>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</si>
  <si>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</si>
  <si>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</si>
  <si>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</si>
  <si>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</si>
  <si>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</si>
  <si>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</si>
  <si>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</si>
  <si>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</si>
  <si>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</si>
  <si>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</si>
  <si>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</si>
  <si>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</si>
  <si>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</si>
  <si>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</si>
  <si>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</si>
  <si>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</si>
  <si>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</si>
  <si>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</si>
  <si>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</si>
  <si>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</si>
  <si>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</si>
  <si>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</si>
  <si>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</si>
  <si>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</si>
  <si>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</si>
  <si>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</si>
  <si>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</si>
  <si>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</si>
  <si>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</si>
  <si>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</si>
  <si>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</si>
  <si>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</si>
  <si>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</si>
  <si>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</si>
  <si>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</si>
  <si>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</si>
  <si>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</si>
  <si>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</si>
  <si>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</si>
  <si>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</si>
  <si>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</si>
  <si>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</si>
  <si>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</si>
  <si>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</si>
  <si>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</si>
  <si>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</si>
  <si>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</si>
  <si>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</si>
  <si>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</si>
  <si>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</si>
  <si>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</si>
  <si>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</si>
  <si>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</si>
  <si>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</si>
  <si>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</si>
  <si>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</si>
  <si>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</si>
  <si>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</si>
  <si>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</si>
  <si>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</si>
  <si>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</si>
  <si>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</si>
  <si>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</si>
  <si>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</si>
  <si>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</si>
  <si>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</si>
  <si>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</si>
  <si>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</si>
  <si>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</si>
  <si>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</si>
  <si>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</si>
  <si>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</si>
  <si>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</si>
  <si>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</si>
  <si>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</si>
  <si>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</si>
  <si>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</si>
  <si>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</si>
  <si>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</si>
  <si>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</si>
  <si>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</si>
  <si>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</si>
  <si>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</si>
  <si>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</si>
  <si>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</si>
  <si>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</si>
  <si>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</si>
  <si>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</si>
  <si>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</si>
  <si>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</si>
  <si>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</si>
  <si>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</si>
  <si>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</si>
  <si>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</si>
  <si>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</si>
  <si>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</si>
  <si>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</si>
  <si>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</si>
  <si>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</si>
  <si>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</si>
  <si>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</si>
  <si>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</si>
  <si>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</si>
  <si>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</si>
  <si>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</si>
  <si>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</si>
  <si>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</si>
  <si>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</si>
  <si>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</si>
  <si>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</si>
  <si>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</si>
  <si>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</si>
  <si>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</si>
  <si>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</si>
  <si>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</si>
  <si>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</si>
  <si>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</si>
  <si>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</si>
  <si>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</si>
  <si>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</si>
  <si>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</si>
  <si>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</si>
  <si>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</si>
  <si>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</si>
  <si>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</si>
  <si>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</si>
  <si>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</si>
  <si>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</si>
  <si>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</si>
  <si>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</si>
  <si>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</si>
  <si>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</si>
  <si>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</si>
  <si>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</si>
  <si>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</si>
  <si>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</si>
  <si>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</si>
  <si>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</si>
  <si>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</si>
  <si>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</si>
  <si>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</si>
  <si>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</si>
  <si>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</si>
  <si>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</si>
  <si>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</si>
  <si>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</si>
  <si>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</si>
  <si>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</si>
  <si>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</si>
  <si>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</si>
  <si>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</si>
  <si>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</si>
  <si>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</si>
  <si>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</si>
  <si>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</si>
  <si>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</si>
  <si>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</si>
  <si>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</si>
  <si>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</si>
  <si>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</si>
  <si>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</si>
  <si>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</si>
  <si>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</si>
  <si>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</si>
  <si>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</si>
  <si>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</si>
  <si>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</si>
  <si>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</si>
  <si>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</si>
  <si>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</si>
  <si>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</si>
  <si>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</si>
  <si>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</si>
  <si>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</si>
  <si>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</si>
  <si>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</si>
  <si>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</si>
  <si>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</si>
  <si>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</si>
  <si>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</si>
  <si>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</si>
  <si>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</si>
  <si>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</si>
  <si>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</si>
  <si>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</si>
  <si>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</si>
  <si>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</si>
  <si>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</si>
  <si>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</si>
  <si>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</si>
  <si>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</si>
  <si>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</si>
  <si>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</si>
  <si>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</si>
  <si>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</si>
  <si>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</si>
  <si>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</si>
  <si>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</si>
  <si>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</si>
  <si>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</si>
  <si>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</si>
  <si>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</si>
  <si>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</si>
  <si>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</si>
  <si>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</si>
  <si>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</si>
  <si>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</si>
  <si>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</si>
  <si>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</si>
  <si>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</si>
  <si>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</si>
  <si>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</si>
  <si>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</si>
  <si>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</si>
  <si>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</si>
  <si>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</si>
  <si>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</si>
  <si>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</si>
  <si>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</si>
  <si>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</si>
  <si>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</si>
  <si>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</si>
  <si>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</si>
  <si>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</si>
  <si>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</si>
  <si>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</si>
  <si>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</si>
  <si>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</si>
  <si>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</si>
  <si>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</si>
  <si>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</si>
  <si>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</si>
  <si>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</si>
  <si>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</si>
  <si>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</si>
  <si>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</si>
  <si>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</si>
  <si>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</si>
  <si>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</si>
  <si>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</si>
  <si>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</si>
  <si>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</si>
  <si>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</si>
  <si>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</si>
  <si>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</si>
  <si>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</si>
  <si>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</si>
  <si>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</si>
  <si>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</si>
  <si>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</si>
  <si>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</si>
  <si>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</si>
  <si>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</si>
  <si>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</si>
  <si>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</si>
  <si>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</si>
  <si>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</si>
  <si>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</si>
  <si>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</si>
  <si>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</si>
  <si>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</si>
  <si>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</si>
  <si>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</si>
  <si>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</si>
  <si>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</si>
  <si>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</si>
  <si>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</si>
  <si>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</si>
  <si>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</si>
  <si>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</si>
  <si>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</si>
  <si>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</si>
  <si>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</si>
  <si>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</si>
  <si>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</si>
  <si>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</si>
  <si>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</si>
  <si>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</si>
  <si>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</si>
  <si>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</si>
  <si>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</si>
  <si>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</si>
  <si>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</si>
  <si>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</si>
  <si>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</si>
  <si>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</si>
  <si>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</si>
  <si>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</si>
  <si>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</si>
  <si>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</si>
  <si>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</si>
  <si>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</si>
  <si>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</si>
  <si>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</si>
  <si>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</si>
  <si>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</si>
  <si>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</si>
  <si>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</si>
  <si>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</si>
  <si>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</si>
  <si>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</si>
  <si>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</si>
  <si>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</si>
  <si>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</si>
  <si>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</si>
  <si>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</si>
  <si>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</si>
  <si>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</si>
  <si>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</si>
  <si>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</si>
  <si>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</si>
  <si>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</si>
  <si>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</si>
  <si>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</si>
  <si>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</si>
  <si>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</si>
  <si>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</si>
  <si>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</si>
  <si>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</si>
  <si>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</si>
  <si>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</si>
  <si>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</si>
  <si>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</si>
  <si>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</si>
  <si>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</si>
  <si>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</si>
  <si>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</si>
  <si>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</si>
  <si>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</si>
  <si>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</si>
  <si>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</si>
  <si>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</si>
  <si>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</si>
  <si>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</si>
  <si>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</si>
  <si>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</si>
  <si>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</si>
  <si>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</si>
  <si>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</si>
  <si>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</si>
  <si>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</si>
  <si>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</si>
  <si>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</si>
  <si>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</si>
  <si>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</si>
  <si>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</si>
  <si>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</si>
  <si>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</si>
  <si>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</si>
  <si>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</si>
  <si>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</si>
  <si>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</si>
  <si>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</si>
  <si>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</si>
  <si>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</si>
  <si>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</si>
  <si>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</si>
  <si>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</si>
  <si>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</si>
  <si>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</si>
  <si>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</si>
  <si>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</si>
  <si>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</si>
  <si>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</si>
  <si>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</si>
  <si>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</si>
  <si>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</si>
  <si>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</si>
  <si>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</si>
  <si>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</si>
  <si>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</si>
  <si>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</si>
  <si>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</si>
  <si>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</si>
  <si>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</si>
  <si>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</si>
  <si>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</si>
  <si>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</si>
  <si>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</si>
  <si>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</si>
  <si>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</si>
  <si>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</si>
  <si>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</si>
  <si>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</si>
  <si>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</si>
  <si>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</si>
  <si>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</si>
  <si>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</si>
  <si>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</si>
  <si>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</si>
  <si>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</si>
  <si>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</si>
  <si>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</si>
  <si>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</si>
  <si>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</si>
  <si>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</si>
  <si>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</si>
  <si>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</si>
  <si>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</si>
  <si>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</si>
  <si>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</si>
  <si>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</si>
  <si>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</si>
  <si>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</si>
  <si>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</si>
  <si>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</si>
  <si>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</si>
  <si>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</si>
  <si>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</si>
  <si>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</si>
  <si>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</si>
  <si>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</si>
  <si>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</si>
  <si>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</si>
  <si>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</si>
  <si>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</si>
  <si>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</si>
  <si>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</si>
  <si>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</si>
  <si>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</si>
  <si>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</si>
  <si>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</si>
  <si>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</si>
  <si>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</si>
  <si>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</si>
  <si>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</si>
  <si>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</si>
  <si>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</si>
  <si>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</si>
  <si>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</si>
  <si>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</si>
  <si>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</si>
  <si>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</si>
  <si>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</si>
  <si>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</si>
  <si>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</si>
  <si>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</si>
  <si>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</si>
  <si>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</si>
  <si>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</si>
  <si>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</si>
  <si>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</si>
  <si>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</si>
  <si>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</si>
  <si>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</si>
  <si>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</si>
  <si>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</si>
  <si>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</si>
  <si>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</si>
  <si>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</si>
  <si>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</si>
  <si>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</si>
  <si>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</si>
  <si>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</si>
  <si>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</si>
  <si>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</si>
  <si>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</si>
  <si>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</si>
  <si>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</si>
  <si>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</si>
  <si>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</si>
  <si>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</si>
  <si>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</si>
  <si>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</si>
  <si>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</si>
  <si>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</si>
  <si>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</si>
  <si>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</si>
  <si>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</si>
  <si>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</si>
  <si>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</si>
  <si>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</si>
  <si>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</si>
  <si>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</si>
  <si>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</si>
  <si>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</si>
  <si>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</si>
  <si>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</si>
  <si>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</si>
  <si>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</si>
  <si>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</si>
  <si>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</si>
  <si>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</si>
  <si>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</si>
  <si>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</si>
  <si>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</si>
  <si>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</si>
  <si>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</si>
  <si>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</si>
  <si>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</si>
  <si>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</si>
  <si>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</si>
  <si>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</si>
  <si>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</si>
  <si>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</si>
  <si>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</si>
  <si>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</si>
  <si>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</si>
  <si>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</si>
  <si>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</si>
  <si>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</si>
  <si>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</si>
  <si>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</si>
  <si>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</si>
  <si>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</si>
  <si>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</si>
  <si>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</si>
  <si>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</si>
  <si>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</si>
  <si>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</si>
  <si>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</si>
  <si>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</si>
  <si>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</si>
  <si>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</si>
  <si>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</si>
  <si>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</si>
  <si>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</si>
  <si>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</si>
  <si>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</si>
  <si>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</si>
  <si>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</si>
  <si>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</si>
  <si>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</si>
  <si>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</si>
  <si>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</si>
  <si>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</si>
  <si>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</si>
  <si>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</si>
  <si>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</si>
  <si>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</si>
  <si>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</si>
  <si>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</si>
  <si>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</si>
  <si>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</si>
  <si>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</si>
  <si>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</si>
  <si>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</si>
  <si>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</si>
  <si>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</si>
  <si>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</si>
  <si>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</si>
  <si>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</si>
  <si>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</si>
  <si>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</si>
  <si>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</si>
  <si>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</si>
  <si>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</si>
  <si>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</si>
  <si>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</si>
  <si>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</si>
  <si>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</si>
  <si>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</si>
  <si>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</si>
  <si>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</si>
  <si>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</si>
  <si>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</si>
  <si>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</si>
  <si>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</si>
  <si>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</si>
  <si>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</si>
  <si>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</si>
  <si>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</si>
  <si>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</si>
  <si>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</si>
  <si>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</si>
  <si>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</si>
  <si>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</si>
  <si>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</si>
  <si>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</si>
  <si>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</si>
  <si>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</si>
  <si>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</si>
  <si>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</si>
  <si>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</si>
  <si>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</si>
  <si>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</si>
  <si>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</si>
  <si>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</si>
  <si>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</si>
  <si>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</si>
  <si>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</si>
  <si>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</si>
  <si>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</si>
  <si>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</si>
  <si>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</si>
  <si>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</si>
  <si>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</si>
  <si>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</si>
  <si>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</si>
  <si>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</si>
  <si>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</si>
  <si>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</si>
  <si>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</si>
  <si>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</si>
  <si>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</si>
  <si>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</si>
  <si>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</si>
  <si>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</si>
  <si>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</si>
  <si>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</si>
  <si>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</si>
  <si>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</si>
  <si>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</si>
  <si>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</si>
  <si>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</si>
  <si>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</si>
  <si>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</si>
  <si>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</si>
  <si>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</si>
  <si>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</si>
  <si>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</si>
  <si>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</si>
  <si>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</si>
  <si>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</si>
  <si>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</si>
  <si>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</si>
  <si>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</si>
  <si>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</si>
  <si>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</si>
  <si>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</si>
  <si>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</si>
  <si>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</si>
  <si>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</si>
  <si>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</si>
  <si>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</si>
  <si>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</si>
  <si>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</si>
  <si>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</si>
  <si>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</si>
  <si>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</si>
  <si>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</si>
  <si>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</si>
  <si>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</si>
  <si>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</si>
  <si>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</si>
  <si>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</si>
  <si>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</si>
  <si>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</si>
  <si>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</si>
  <si>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</si>
  <si>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</si>
  <si>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</si>
  <si>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</si>
  <si>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</si>
  <si>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</si>
  <si>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</si>
  <si>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</si>
  <si>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</si>
  <si>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</si>
  <si>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</si>
  <si>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</si>
  <si>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</si>
  <si>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</si>
  <si>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</si>
  <si>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</si>
  <si>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</si>
  <si>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</si>
  <si>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</si>
  <si>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</si>
  <si>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</si>
  <si>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</si>
  <si>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</si>
  <si>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</si>
  <si>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</si>
  <si>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</si>
  <si>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</si>
  <si>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</si>
  <si>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</si>
  <si>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</si>
  <si>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</si>
  <si>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</si>
  <si>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</si>
  <si>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</si>
  <si>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</si>
  <si>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</si>
  <si>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</si>
  <si>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</si>
  <si>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</si>
  <si>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</si>
  <si>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</si>
  <si>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</si>
  <si>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</si>
  <si>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</si>
  <si>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</si>
  <si>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</si>
  <si>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</si>
  <si>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</si>
  <si>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</si>
  <si>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</si>
  <si>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</si>
  <si>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</si>
  <si>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</si>
  <si>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</si>
  <si>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</si>
  <si>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</si>
  <si>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</si>
  <si>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</si>
  <si>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</si>
  <si>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</si>
  <si>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</si>
  <si>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</si>
  <si>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</si>
  <si>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</si>
  <si>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</si>
  <si>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</si>
  <si>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</si>
  <si>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</si>
  <si>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</si>
  <si>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</si>
  <si>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</si>
  <si>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</si>
  <si>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</si>
  <si>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</si>
  <si>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</si>
  <si>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</si>
  <si>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</si>
  <si>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</si>
  <si>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</si>
  <si>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</si>
  <si>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</si>
  <si>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</si>
  <si>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</si>
  <si>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</si>
  <si>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</si>
  <si>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</si>
  <si>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</si>
  <si>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</si>
  <si>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</si>
  <si>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</si>
  <si>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</si>
  <si>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</si>
  <si>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</si>
  <si>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</si>
  <si>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</si>
  <si>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</si>
  <si>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</si>
  <si>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</si>
  <si>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</si>
  <si>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</si>
  <si>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</si>
  <si>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</si>
  <si>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</si>
  <si>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</si>
  <si>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</si>
  <si>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</si>
  <si>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</si>
  <si>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</si>
  <si>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</si>
  <si>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</si>
  <si>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</si>
  <si>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</si>
  <si>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</si>
  <si>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</si>
  <si>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</si>
  <si>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</si>
  <si>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</si>
  <si>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</si>
  <si>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</si>
  <si>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</si>
  <si>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</si>
  <si>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</si>
  <si>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</si>
  <si>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</si>
  <si>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</si>
  <si>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</si>
  <si>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</si>
  <si>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</si>
  <si>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</si>
  <si>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</si>
  <si>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</si>
  <si>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</si>
  <si>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</si>
  <si>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</si>
  <si>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</si>
  <si>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</si>
  <si>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</si>
  <si>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</si>
  <si>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</si>
  <si>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</si>
  <si>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</si>
  <si>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</si>
  <si>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</si>
  <si>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</si>
  <si>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</si>
  <si>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</si>
  <si>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</si>
  <si>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</si>
  <si>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</si>
  <si>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</si>
  <si>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</si>
  <si>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</si>
  <si>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</si>
  <si>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</si>
  <si>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</si>
  <si>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</si>
  <si>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</si>
  <si>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</si>
  <si>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</si>
  <si>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</si>
  <si>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</si>
  <si>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</si>
  <si>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</si>
  <si>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</si>
  <si>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</si>
  <si>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</si>
  <si>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</si>
  <si>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</si>
  <si>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</si>
  <si>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</si>
  <si>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</si>
  <si>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</si>
  <si>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</si>
  <si>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</si>
  <si>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</si>
  <si>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</si>
  <si>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</si>
  <si>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</si>
  <si>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</si>
  <si>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</si>
  <si>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</si>
  <si>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</si>
  <si>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</si>
  <si>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</si>
  <si>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</si>
  <si>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</si>
  <si>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</si>
  <si>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</si>
  <si>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</si>
  <si>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</si>
  <si>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</si>
  <si>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</si>
  <si>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</si>
  <si>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</si>
  <si>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</si>
  <si>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</si>
  <si>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</si>
  <si>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</si>
  <si>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</si>
  <si>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</si>
  <si>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</si>
  <si>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</si>
  <si>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</si>
  <si>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</si>
  <si>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</si>
  <si>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</si>
  <si>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</si>
  <si>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</si>
  <si>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</si>
  <si>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</si>
  <si>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</si>
  <si>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</si>
  <si>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</si>
  <si>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</si>
  <si>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</si>
  <si>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</si>
  <si>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</si>
  <si>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</si>
  <si>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</si>
  <si>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</si>
  <si>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</si>
  <si>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</si>
  <si>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</si>
  <si>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</si>
  <si>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</si>
  <si>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</si>
  <si>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</si>
  <si>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</si>
  <si>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</si>
  <si>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</si>
  <si>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</si>
  <si>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</si>
  <si>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</si>
  <si>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</si>
  <si>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</si>
  <si>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</si>
  <si>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</si>
  <si>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</si>
  <si>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</si>
  <si>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</si>
  <si>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</si>
  <si>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</si>
  <si>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</si>
  <si>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</si>
  <si>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</si>
  <si>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</si>
  <si>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</si>
  <si>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</si>
  <si>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</si>
  <si>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</si>
  <si>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</si>
  <si>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</si>
  <si>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</si>
  <si>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</si>
  <si>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</si>
  <si>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</si>
  <si>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</si>
  <si>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</si>
  <si>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</si>
  <si>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</si>
  <si>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</si>
  <si>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</si>
  <si>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</si>
  <si>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</si>
  <si>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</si>
  <si>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</si>
  <si>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</si>
  <si>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</si>
  <si>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</si>
  <si>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</si>
  <si>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</si>
  <si>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</si>
  <si>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</si>
  <si>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</si>
  <si>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</si>
  <si>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</si>
  <si>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</si>
  <si>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</si>
  <si>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</si>
  <si>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</si>
  <si>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</si>
  <si>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</si>
  <si>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</si>
  <si>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</si>
  <si>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</si>
  <si>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</si>
  <si>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</si>
  <si>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</si>
  <si>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</si>
  <si>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</si>
  <si>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</si>
  <si>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</si>
  <si>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</si>
  <si>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</si>
  <si>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</si>
  <si>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</si>
  <si>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</si>
  <si>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</si>
  <si>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</si>
  <si>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</si>
  <si>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</si>
  <si>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</si>
  <si>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</si>
  <si>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</si>
  <si>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</si>
  <si>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</si>
  <si>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</si>
  <si>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</si>
  <si>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</si>
  <si>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</si>
  <si>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</si>
  <si>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</si>
  <si>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</si>
  <si>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</si>
  <si>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</si>
  <si>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</si>
  <si>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</si>
  <si>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</si>
  <si>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</si>
  <si>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</si>
  <si>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</si>
  <si>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</si>
  <si>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</si>
  <si>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</si>
  <si>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</si>
  <si>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</si>
  <si>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</si>
  <si>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</si>
  <si>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</si>
  <si>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</si>
  <si>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</si>
  <si>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</si>
  <si>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</si>
  <si>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</si>
  <si>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</si>
  <si>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</si>
  <si>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</si>
  <si>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</si>
  <si>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</si>
  <si>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</si>
  <si>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</si>
  <si>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</si>
  <si>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</si>
  <si>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</si>
  <si>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</si>
  <si>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</si>
  <si>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</si>
  <si>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</si>
  <si>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</si>
  <si>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</si>
  <si>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</si>
  <si>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</si>
  <si>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</si>
  <si>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</si>
  <si>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</si>
  <si>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</si>
  <si>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</si>
  <si>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</si>
  <si>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</si>
  <si>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</si>
  <si>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</si>
  <si>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</si>
  <si>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</si>
  <si>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</si>
  <si>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</si>
  <si>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</si>
  <si>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</si>
  <si>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</si>
  <si>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</si>
  <si>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</si>
  <si>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</si>
  <si>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</si>
  <si>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</si>
  <si>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</si>
  <si>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</si>
  <si>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</si>
  <si>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</si>
  <si>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</si>
  <si>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</si>
  <si>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</si>
  <si>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</si>
  <si>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</si>
  <si>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</si>
  <si>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</si>
  <si>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</si>
  <si>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</si>
  <si>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</si>
  <si>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</si>
  <si>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</si>
  <si>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</si>
  <si>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</si>
  <si>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</si>
  <si>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</si>
  <si>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</si>
  <si>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</si>
  <si>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</si>
  <si>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</si>
  <si>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</si>
  <si>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</si>
  <si>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</si>
  <si>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</si>
  <si>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</si>
  <si>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</si>
  <si>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</si>
  <si>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</si>
  <si>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</si>
  <si>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</si>
  <si>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</si>
  <si>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</si>
  <si>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</si>
  <si>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</si>
  <si>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</si>
  <si>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</si>
  <si>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</si>
  <si>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</si>
  <si>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</si>
  <si>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</si>
  <si>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</si>
  <si>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</si>
  <si>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</si>
  <si>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</si>
  <si>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</si>
  <si>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</si>
  <si>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</si>
  <si>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</si>
  <si>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</si>
  <si>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</si>
  <si>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</si>
  <si>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</si>
  <si>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</si>
  <si>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</si>
  <si>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</si>
  <si>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</si>
  <si>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</si>
  <si>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</si>
  <si>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</si>
  <si>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</si>
  <si>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</si>
  <si>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</si>
  <si>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</si>
  <si>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</si>
  <si>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</si>
  <si>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</si>
  <si>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</si>
  <si>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</si>
  <si>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</si>
  <si>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</si>
  <si>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</si>
  <si>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</si>
  <si>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</si>
  <si>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</si>
  <si>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</si>
  <si>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</si>
  <si>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</si>
  <si>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</si>
  <si>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</si>
  <si>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</si>
  <si>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</si>
  <si>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</si>
  <si>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</si>
  <si>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</si>
  <si>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</si>
  <si>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</si>
  <si>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</si>
  <si>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</si>
  <si>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</si>
  <si>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</si>
  <si>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</si>
  <si>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</si>
  <si>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</si>
  <si>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</si>
  <si>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</si>
  <si>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</si>
  <si>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</si>
  <si>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</si>
  <si>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</si>
  <si>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</si>
  <si>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</si>
  <si>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</si>
  <si>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</si>
  <si>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</si>
  <si>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</si>
  <si>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</si>
  <si>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</si>
  <si>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</si>
  <si>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</si>
  <si>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</si>
  <si>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</si>
  <si>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</si>
  <si>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</si>
  <si>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</si>
  <si>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</si>
  <si>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</si>
  <si>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</si>
  <si>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</si>
  <si>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</si>
  <si>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</si>
  <si>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</si>
  <si>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</si>
  <si>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</si>
  <si>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</si>
  <si>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</si>
  <si>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</si>
  <si>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</si>
  <si>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</si>
  <si>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</si>
  <si>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</si>
  <si>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</si>
  <si>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</si>
  <si>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</si>
  <si>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</si>
  <si>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</si>
  <si>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</si>
  <si>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</si>
  <si>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</si>
  <si>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</si>
  <si>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</si>
  <si>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</si>
  <si>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</si>
  <si>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</si>
  <si>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</si>
  <si>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</si>
  <si>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</si>
  <si>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</si>
  <si>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</si>
  <si>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</si>
  <si>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</si>
  <si>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</si>
  <si>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</si>
  <si>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</si>
  <si>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</si>
  <si>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</si>
  <si>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</si>
  <si>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</si>
  <si>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</si>
  <si>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</si>
  <si>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</si>
  <si>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</si>
  <si>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</si>
  <si>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</si>
  <si>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</si>
  <si>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</si>
  <si>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</si>
  <si>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</si>
  <si>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</si>
  <si>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</si>
  <si>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</si>
  <si>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</si>
  <si>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</si>
  <si>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</si>
  <si>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</si>
  <si>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</si>
  <si>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</si>
  <si>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</si>
  <si>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</si>
  <si>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</si>
  <si>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</si>
  <si>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</si>
  <si>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</si>
  <si>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</si>
  <si>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</si>
  <si>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</si>
  <si>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</si>
  <si>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</si>
  <si>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</si>
  <si>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</si>
  <si>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</si>
  <si>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</si>
  <si>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</si>
  <si>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</si>
  <si>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</si>
  <si>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</si>
  <si>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</si>
  <si>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</si>
  <si>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</si>
  <si>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</si>
  <si>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</si>
  <si>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</si>
  <si>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</si>
  <si>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</si>
  <si>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</si>
  <si>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</si>
  <si>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</si>
  <si>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</si>
  <si>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</si>
  <si>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</si>
  <si>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</si>
  <si>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</si>
  <si>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</si>
  <si>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</si>
  <si>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</si>
  <si>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</si>
  <si>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</si>
  <si>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</si>
  <si>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</si>
  <si>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</si>
  <si>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</si>
  <si>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</si>
  <si>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</si>
  <si>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</si>
  <si>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</si>
  <si>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</si>
  <si>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</si>
  <si>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</si>
  <si>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</si>
  <si>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</si>
  <si>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</si>
  <si>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</si>
  <si>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</si>
  <si>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</si>
  <si>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</si>
  <si>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</si>
  <si>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</si>
  <si>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</si>
  <si>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</si>
  <si>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</si>
  <si>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</si>
  <si>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</si>
  <si>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</si>
  <si>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</si>
  <si>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</si>
  <si>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</si>
  <si>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</si>
  <si>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</si>
  <si>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</si>
  <si>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</si>
  <si>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</si>
  <si>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</si>
  <si>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</si>
  <si>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</si>
  <si>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</si>
  <si>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</si>
  <si>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</si>
  <si>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</si>
  <si>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</si>
  <si>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</si>
  <si>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</si>
  <si>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</si>
  <si>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</si>
  <si>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</si>
  <si>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</si>
  <si>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</si>
  <si>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</si>
  <si>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</si>
  <si>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</si>
  <si>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</si>
  <si>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</si>
  <si>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</si>
  <si>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</si>
  <si>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</si>
  <si>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</si>
  <si>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</si>
  <si>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</si>
  <si>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</si>
  <si>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</si>
  <si>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</si>
  <si>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</si>
  <si>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</si>
  <si>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</si>
  <si>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</si>
  <si>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</si>
  <si>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</si>
  <si>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</si>
  <si>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</si>
  <si>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</si>
  <si>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</si>
  <si>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</si>
  <si>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</si>
  <si>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</si>
  <si>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</si>
  <si>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</si>
  <si>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</si>
  <si>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</si>
  <si>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</si>
  <si>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</si>
  <si>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</si>
  <si>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</si>
  <si>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</si>
  <si>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</si>
  <si>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</si>
  <si>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</si>
  <si>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</si>
  <si>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</si>
  <si>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</si>
  <si>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</si>
  <si>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</si>
  <si>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</si>
  <si>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</si>
  <si>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</si>
  <si>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</si>
  <si>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</si>
  <si>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</si>
  <si>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</si>
  <si>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</si>
  <si>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</si>
  <si>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</si>
  <si>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</si>
  <si>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</si>
  <si>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</si>
  <si>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</si>
  <si>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</si>
  <si>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</si>
  <si>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</si>
  <si>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</si>
  <si>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</si>
  <si>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</si>
  <si>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</si>
  <si>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</si>
  <si>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</si>
  <si>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</si>
  <si>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</si>
  <si>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</si>
  <si>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</si>
  <si>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</si>
  <si>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</si>
  <si>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</si>
  <si>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</si>
  <si>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</si>
  <si>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</si>
  <si>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</si>
  <si>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</si>
  <si>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</si>
  <si>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</si>
  <si>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</si>
  <si>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</si>
  <si>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</si>
  <si>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</si>
  <si>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</si>
  <si>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</si>
  <si>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</si>
  <si>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</si>
  <si>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</si>
  <si>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</si>
  <si>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</si>
  <si>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</si>
  <si>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</si>
  <si>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</si>
  <si>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</si>
  <si>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</si>
  <si>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</si>
  <si>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</si>
  <si>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</si>
  <si>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</si>
  <si>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</si>
  <si>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</si>
  <si>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</si>
  <si>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</si>
  <si>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</si>
  <si>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</si>
  <si>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</si>
  <si>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</si>
  <si>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</si>
  <si>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</si>
  <si>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</si>
  <si>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</si>
  <si>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</si>
  <si>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</si>
  <si>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</si>
  <si>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</si>
  <si>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</si>
  <si>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</si>
  <si>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</si>
  <si>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</si>
  <si>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</si>
  <si>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</si>
  <si>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</si>
  <si>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</si>
  <si>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</si>
  <si>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</si>
  <si>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</si>
  <si>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</si>
  <si>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</si>
  <si>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</si>
  <si>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</si>
  <si>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</si>
  <si>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</si>
  <si>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</si>
  <si>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</si>
  <si>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</si>
  <si>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</si>
  <si>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</si>
  <si>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</si>
  <si>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</si>
  <si>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</si>
  <si>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</si>
  <si>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</si>
  <si>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</si>
  <si>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</si>
  <si>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</si>
  <si>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</si>
  <si>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</si>
  <si>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</si>
  <si>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</si>
  <si>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</si>
  <si>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</si>
  <si>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</si>
  <si>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</si>
  <si>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</si>
  <si>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</si>
  <si>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</si>
  <si>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</si>
  <si>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</si>
  <si>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</si>
  <si>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</si>
  <si>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</si>
  <si>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</si>
  <si>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</si>
  <si>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</si>
  <si>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</si>
  <si>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</si>
  <si>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</si>
  <si>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</si>
  <si>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</si>
  <si>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</si>
  <si>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</si>
  <si>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</si>
  <si>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</si>
  <si>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</si>
  <si>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</si>
  <si>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</si>
  <si>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</si>
  <si>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</si>
  <si>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</si>
  <si>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</si>
  <si>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</si>
  <si>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</si>
  <si>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</si>
  <si>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</si>
  <si>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</si>
  <si>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</si>
  <si>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</si>
  <si>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</si>
  <si>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</si>
  <si>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</si>
  <si>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</si>
  <si>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</si>
  <si>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</si>
  <si>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</si>
  <si>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</si>
  <si>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</si>
  <si>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</si>
  <si>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</si>
  <si>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</si>
  <si>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</si>
  <si>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</si>
  <si>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</si>
  <si>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</si>
  <si>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</si>
  <si>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</si>
  <si>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</si>
  <si>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</si>
  <si>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</si>
  <si>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</si>
  <si>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</si>
  <si>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</si>
  <si>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</si>
  <si>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</si>
  <si>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</si>
  <si>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</si>
  <si>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</si>
  <si>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</si>
  <si>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</si>
  <si>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</si>
  <si>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</si>
  <si>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</si>
  <si>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</si>
  <si>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</si>
  <si>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</si>
  <si>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</si>
  <si>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</si>
  <si>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</si>
  <si>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</si>
  <si>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</si>
  <si>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</si>
  <si>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</si>
  <si>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</si>
  <si>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</si>
  <si>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</si>
  <si>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</si>
  <si>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</si>
  <si>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</si>
  <si>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</si>
  <si>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</si>
  <si>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</si>
  <si>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</si>
  <si>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</si>
  <si>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</si>
  <si>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</si>
  <si>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</si>
  <si>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</si>
  <si>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</si>
  <si>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</si>
  <si>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</si>
  <si>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</si>
  <si>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</si>
  <si>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</si>
  <si>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</si>
  <si>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</si>
  <si>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</si>
  <si>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</si>
  <si>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</si>
  <si>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</si>
  <si>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</si>
  <si>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</si>
  <si>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</si>
  <si>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</si>
  <si>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</si>
  <si>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</si>
  <si>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</si>
  <si>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</si>
  <si>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</si>
  <si>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</si>
  <si>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</si>
  <si>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</si>
  <si>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</si>
  <si>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</si>
  <si>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</si>
  <si>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</si>
  <si>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</si>
  <si>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</si>
  <si>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</si>
  <si>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</si>
  <si>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</si>
  <si>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</si>
  <si>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</si>
  <si>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</si>
  <si>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</si>
  <si>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</si>
  <si>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</si>
  <si>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</si>
  <si>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</si>
  <si>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</si>
  <si>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</si>
  <si>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</si>
  <si>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</si>
  <si>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</si>
  <si>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</si>
  <si>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</si>
  <si>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</si>
  <si>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</si>
  <si>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</si>
  <si>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</si>
  <si>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</si>
  <si>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</si>
  <si>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</si>
  <si>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</si>
  <si>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</si>
  <si>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</si>
  <si>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</si>
  <si>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</si>
  <si>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</si>
  <si>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</si>
  <si>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</si>
  <si>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</si>
  <si>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</si>
  <si>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</si>
  <si>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</si>
  <si>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</si>
  <si>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</si>
  <si>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</si>
  <si>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</si>
  <si>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</si>
  <si>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</si>
  <si>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</si>
  <si>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</si>
  <si>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</si>
  <si>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</si>
  <si>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</si>
  <si>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</si>
  <si>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</si>
  <si>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</si>
  <si>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</si>
  <si>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</si>
  <si>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</si>
  <si>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</si>
  <si>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</si>
  <si>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</si>
  <si>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</si>
  <si>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</si>
  <si>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</si>
  <si>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</si>
  <si>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</si>
  <si>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</si>
  <si>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</si>
  <si>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</si>
  <si>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</si>
  <si>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</si>
  <si>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</si>
  <si>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</si>
  <si>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</si>
  <si>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</si>
  <si>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</si>
  <si>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</si>
  <si>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</si>
  <si>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</si>
  <si>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</si>
  <si>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</si>
  <si>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</si>
  <si>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</si>
  <si>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</si>
  <si>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</si>
  <si>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</si>
  <si>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</si>
  <si>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</si>
  <si>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</si>
  <si>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</si>
  <si>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</si>
  <si>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</si>
  <si>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</si>
  <si>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</si>
  <si>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</si>
  <si>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</si>
  <si>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</si>
  <si>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</si>
  <si>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</si>
  <si>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</si>
  <si>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</si>
  <si>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</si>
  <si>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</si>
  <si>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</si>
  <si>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</si>
  <si>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</si>
  <si>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</si>
  <si>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</si>
  <si>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</si>
  <si>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</si>
  <si>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</si>
  <si>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</si>
  <si>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</si>
  <si>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</si>
  <si>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</si>
  <si>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</si>
  <si>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</si>
  <si>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</si>
  <si>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</si>
  <si>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</si>
  <si>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</si>
  <si>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</si>
  <si>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</si>
  <si>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</si>
  <si>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</si>
  <si>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</si>
  <si>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</si>
  <si>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</si>
  <si>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</si>
  <si>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</si>
  <si>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</si>
  <si>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</si>
  <si>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</si>
  <si>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</si>
  <si>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</si>
  <si>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</si>
  <si>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</si>
  <si>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</si>
  <si>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</si>
  <si>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</si>
  <si>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</si>
  <si>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</si>
  <si>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</si>
  <si>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</si>
  <si>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</si>
  <si>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</si>
  <si>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</si>
  <si>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</si>
  <si>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</si>
  <si>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</si>
  <si>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</si>
  <si>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</si>
  <si>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</si>
  <si>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</si>
  <si>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</si>
  <si>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</si>
  <si>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</si>
  <si>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</si>
  <si>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</si>
  <si>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</si>
  <si>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</si>
  <si>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</si>
  <si>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</si>
  <si>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</si>
  <si>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</si>
  <si>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</si>
  <si>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</si>
  <si>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</si>
  <si>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</si>
  <si>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</si>
  <si>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</si>
  <si>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</si>
  <si>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</si>
  <si>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</si>
  <si>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</si>
  <si>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</si>
  <si>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</si>
  <si>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</si>
  <si>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</si>
  <si>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</si>
  <si>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</si>
  <si>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</si>
  <si>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</si>
  <si>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</si>
  <si>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</si>
  <si>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</si>
  <si>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</si>
  <si>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</si>
  <si>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</si>
  <si>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</si>
  <si>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</si>
  <si>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</si>
  <si>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</si>
  <si>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</si>
  <si>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</si>
  <si>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</si>
  <si>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</si>
  <si>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</si>
  <si>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</si>
  <si>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</si>
  <si>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</si>
  <si>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</si>
  <si>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</si>
  <si>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</si>
  <si>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</si>
  <si>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</si>
  <si>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</si>
  <si>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</si>
  <si>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</si>
  <si>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</si>
  <si>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</si>
  <si>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</si>
  <si>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</si>
  <si>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</si>
  <si>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</si>
  <si>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</si>
  <si>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</si>
  <si>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</si>
  <si>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</si>
  <si>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</si>
  <si>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</si>
  <si>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</si>
  <si>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</si>
  <si>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</si>
  <si>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</si>
  <si>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</si>
  <si>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</si>
  <si>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</si>
  <si>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</si>
  <si>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</si>
  <si>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</si>
  <si>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</si>
  <si>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</si>
  <si>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</si>
  <si>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</si>
  <si>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</si>
  <si>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</si>
  <si>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</si>
  <si>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</si>
  <si>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</si>
  <si>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</si>
  <si>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</si>
  <si>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</si>
  <si>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</si>
  <si>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</si>
  <si>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</si>
  <si>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</si>
  <si>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</si>
  <si>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</si>
  <si>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</si>
  <si>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</si>
  <si>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</si>
  <si>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</si>
  <si>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</si>
  <si>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</si>
  <si>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</si>
  <si>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</si>
  <si>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</si>
  <si>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</si>
  <si>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</si>
  <si>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</si>
  <si>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</si>
  <si>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</si>
  <si>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</si>
  <si>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</si>
  <si>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</si>
  <si>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</si>
  <si>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</si>
  <si>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</si>
  <si>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</si>
  <si>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</si>
  <si>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</si>
  <si>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</si>
  <si>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</si>
  <si>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</si>
  <si>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</si>
  <si>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</si>
  <si>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</si>
  <si>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</si>
  <si>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</si>
  <si>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</si>
  <si>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</si>
  <si>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</si>
  <si>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</si>
  <si>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</si>
  <si>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</si>
  <si>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</si>
  <si>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</si>
  <si>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</si>
  <si>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</si>
  <si>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</si>
  <si>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</si>
  <si>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</si>
  <si>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</si>
  <si>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</si>
  <si>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</si>
  <si>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</si>
  <si>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</si>
  <si>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</si>
  <si>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</si>
  <si>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</si>
  <si>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</si>
  <si>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</si>
  <si>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</si>
  <si>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</si>
  <si>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</si>
  <si>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</si>
  <si>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</si>
  <si>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</si>
  <si>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</si>
  <si>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</si>
  <si>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</si>
  <si>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</si>
  <si>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</si>
  <si>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</si>
  <si>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</si>
  <si>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</si>
  <si>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</si>
  <si>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</si>
  <si>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</si>
  <si>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</si>
  <si>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</si>
  <si>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</si>
  <si>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</si>
  <si>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</si>
  <si>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</si>
  <si>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</si>
  <si>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</si>
  <si>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</si>
  <si>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</si>
  <si>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</si>
  <si>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</si>
  <si>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</si>
  <si>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</si>
  <si>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</si>
  <si>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</si>
  <si>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</si>
  <si>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</si>
  <si>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</si>
  <si>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</si>
  <si>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</si>
  <si>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</si>
  <si>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</si>
  <si>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</si>
  <si>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</si>
  <si>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</si>
  <si>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</si>
  <si>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</si>
  <si>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</si>
  <si>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</si>
  <si>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</si>
  <si>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</si>
  <si>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</si>
  <si>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</si>
  <si>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</si>
  <si>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</si>
  <si>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</si>
  <si>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</si>
  <si>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</si>
  <si>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</si>
  <si>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</si>
  <si>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</si>
  <si>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</si>
  <si>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</si>
  <si>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</si>
  <si>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</si>
  <si>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</si>
  <si>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</si>
  <si>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</si>
  <si>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</si>
  <si>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</si>
  <si>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</si>
  <si>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</si>
  <si>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</si>
  <si>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</si>
  <si>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</si>
  <si>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</si>
  <si>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</si>
  <si>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</si>
  <si>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</si>
  <si>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</si>
  <si>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</si>
  <si>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</si>
  <si>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</si>
  <si>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</si>
  <si>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</si>
  <si>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</si>
  <si>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</si>
  <si>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</si>
  <si>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</si>
  <si>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</si>
  <si>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</si>
  <si>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</si>
  <si>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</si>
  <si>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</si>
  <si>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</si>
  <si>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</si>
  <si>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</si>
  <si>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</si>
  <si>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</si>
  <si>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</si>
  <si>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</si>
  <si>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</si>
  <si>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</si>
  <si>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</si>
  <si>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</si>
  <si>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</si>
  <si>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</si>
  <si>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</si>
  <si>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</si>
  <si>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</si>
  <si>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</si>
  <si>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</si>
  <si>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</si>
  <si>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</si>
  <si>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</si>
  <si>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</si>
  <si>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</si>
  <si>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</si>
  <si>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</si>
  <si>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</si>
  <si>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</si>
  <si>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</si>
  <si>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</si>
  <si>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</si>
  <si>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</si>
  <si>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</si>
  <si>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</si>
  <si>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</si>
  <si>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</si>
  <si>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</si>
  <si>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</si>
  <si>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</si>
  <si>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</si>
  <si>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</si>
  <si>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</si>
  <si>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</si>
  <si>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</si>
  <si>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</si>
  <si>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</si>
  <si>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</si>
  <si>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</si>
  <si>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</si>
  <si>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</si>
  <si>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</si>
  <si>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</si>
  <si>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</si>
  <si>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</si>
  <si>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</si>
  <si>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</si>
  <si>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</si>
  <si>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</si>
  <si>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</si>
  <si>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</si>
  <si>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</si>
  <si>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</si>
  <si>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</si>
  <si>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</si>
  <si>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</si>
  <si>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</si>
  <si>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</si>
  <si>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</si>
  <si>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</si>
  <si>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</si>
  <si>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</si>
  <si>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</si>
  <si>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</si>
  <si>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</si>
  <si>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</si>
  <si>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</si>
  <si>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</si>
  <si>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</si>
  <si>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</si>
  <si>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</si>
  <si>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</si>
  <si>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</si>
  <si>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</si>
  <si>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</si>
  <si>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</si>
  <si>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</si>
  <si>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</si>
  <si>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</si>
  <si>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</si>
  <si>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</si>
  <si>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</si>
  <si>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</si>
  <si>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</si>
  <si>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</si>
  <si>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</si>
  <si>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</si>
  <si>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</si>
  <si>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</si>
  <si>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</si>
  <si>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</si>
  <si>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</si>
  <si>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</si>
  <si>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</si>
  <si>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</si>
  <si>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</si>
  <si>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</si>
  <si>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</si>
  <si>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</si>
  <si>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</si>
  <si>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</si>
  <si>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</si>
  <si>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</si>
  <si>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</si>
  <si>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</si>
  <si>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</si>
  <si>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</si>
  <si>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</si>
  <si>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</si>
  <si>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</si>
  <si>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</si>
  <si>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</si>
  <si>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</si>
  <si>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</si>
  <si>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</si>
  <si>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</si>
  <si>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</si>
  <si>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</si>
  <si>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</si>
  <si>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</si>
  <si>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</si>
  <si>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</si>
  <si>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</si>
  <si>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</si>
  <si>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</si>
  <si>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</si>
  <si>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</si>
  <si>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</si>
  <si>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</si>
  <si>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</si>
  <si>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</si>
  <si>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</si>
  <si>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</si>
  <si>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</si>
  <si>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</si>
  <si>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</si>
  <si>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</si>
  <si>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</si>
  <si>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</si>
  <si>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</si>
  <si>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</si>
  <si>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</si>
  <si>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</si>
  <si>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</si>
  <si>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</si>
  <si>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</si>
  <si>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</si>
  <si>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</si>
  <si>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</si>
  <si>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</si>
  <si>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</si>
  <si>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</si>
  <si>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</si>
  <si>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</si>
  <si>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</si>
  <si>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</si>
  <si>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</si>
  <si>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</si>
  <si>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</si>
  <si>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</si>
  <si>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</si>
  <si>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</si>
  <si>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</si>
  <si>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</si>
  <si>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</si>
  <si>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</si>
  <si>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</si>
  <si>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</si>
  <si>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</si>
  <si>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</si>
  <si>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</si>
  <si>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</si>
  <si>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</si>
  <si>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</si>
  <si>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</si>
  <si>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</si>
  <si>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</si>
  <si>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</si>
  <si>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</si>
  <si>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</si>
  <si>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</si>
  <si>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</si>
  <si>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</si>
  <si>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</si>
  <si>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</si>
  <si>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</si>
  <si>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</si>
  <si>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</si>
  <si>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</si>
  <si>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</si>
  <si>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</si>
  <si>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</si>
  <si>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</si>
  <si>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</si>
  <si>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</si>
  <si>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</si>
  <si>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</si>
  <si>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</si>
  <si>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</si>
  <si>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</si>
  <si>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</si>
  <si>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</si>
  <si>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</si>
  <si>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</si>
  <si>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</si>
  <si>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</si>
  <si>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</si>
  <si>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</si>
  <si>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</si>
  <si>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</si>
  <si>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</si>
  <si>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</si>
  <si>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</si>
  <si>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</si>
  <si>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</si>
  <si>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</si>
  <si>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</si>
  <si>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</si>
  <si>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</si>
  <si>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</si>
  <si>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</si>
  <si>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</si>
  <si>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</si>
  <si>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</si>
  <si>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</si>
  <si>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</si>
  <si>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</si>
  <si>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</si>
  <si>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</si>
  <si>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</si>
  <si>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</si>
  <si>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</si>
  <si>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</si>
  <si>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</si>
  <si>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</si>
  <si>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</si>
  <si>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</si>
  <si>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</si>
  <si>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</si>
  <si>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</si>
  <si>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</si>
  <si>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</si>
  <si>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</si>
  <si>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</si>
  <si>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</si>
  <si>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</si>
  <si>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</si>
  <si>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</si>
  <si>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</si>
  <si>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</si>
  <si>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</si>
  <si>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</si>
  <si>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</si>
  <si>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</si>
  <si>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</si>
  <si>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</si>
  <si>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</si>
  <si>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</si>
  <si>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</si>
  <si>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</si>
  <si>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</si>
  <si>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</si>
  <si>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</si>
  <si>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</si>
  <si>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</si>
  <si>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</si>
  <si>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</si>
  <si>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</si>
  <si>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</si>
  <si>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</si>
  <si>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</si>
  <si>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</si>
  <si>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</si>
  <si>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</si>
  <si>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</si>
  <si>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</si>
  <si>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</si>
  <si>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</si>
  <si>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</si>
  <si>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</si>
  <si>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</si>
  <si>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</si>
  <si>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</si>
  <si>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</si>
  <si>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</si>
  <si>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</si>
  <si>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</si>
  <si>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</si>
  <si>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</si>
  <si>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</si>
  <si>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</si>
  <si>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</si>
  <si>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</si>
  <si>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</si>
  <si>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</si>
  <si>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</si>
  <si>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</si>
  <si>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</si>
  <si>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</si>
  <si>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</si>
  <si>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</si>
  <si>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</si>
  <si>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</si>
  <si>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</si>
  <si>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</si>
  <si>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</si>
  <si>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</si>
  <si>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</si>
  <si>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</si>
  <si>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</si>
  <si>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</si>
  <si>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</si>
  <si>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</si>
  <si>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</si>
  <si>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</si>
  <si>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</si>
  <si>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</si>
  <si>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</si>
  <si>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</si>
  <si>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</si>
  <si>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</si>
  <si>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</si>
  <si>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</si>
  <si>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</si>
  <si>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</si>
  <si>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</si>
  <si>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</si>
  <si>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</si>
  <si>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</si>
  <si>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</si>
  <si>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</si>
  <si>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</si>
  <si>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</si>
  <si>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</si>
  <si>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</si>
  <si>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</si>
  <si>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</si>
  <si>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</si>
  <si>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</si>
  <si>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</si>
  <si>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</si>
  <si>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</si>
  <si>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</si>
  <si>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</si>
  <si>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</si>
  <si>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</si>
  <si>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</si>
  <si>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</si>
  <si>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</si>
  <si>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</si>
  <si>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</si>
  <si>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</si>
  <si>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</si>
  <si>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</si>
  <si>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</si>
  <si>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</si>
  <si>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</si>
  <si>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</si>
  <si>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</si>
  <si>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</si>
  <si>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</si>
  <si>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</si>
  <si>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</si>
  <si>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</si>
  <si>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</si>
  <si>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</si>
  <si>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</si>
  <si>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</si>
  <si>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</si>
  <si>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</si>
  <si>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</si>
  <si>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</si>
  <si>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</si>
  <si>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</si>
  <si>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</si>
  <si>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</si>
  <si>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</si>
  <si>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</si>
  <si>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</si>
  <si>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</si>
  <si>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</si>
  <si>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</si>
  <si>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</si>
  <si>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</si>
  <si>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</si>
  <si>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</si>
  <si>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</si>
  <si>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</si>
  <si>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</si>
  <si>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</si>
  <si>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</si>
  <si>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</si>
  <si>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</si>
  <si>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</si>
  <si>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</si>
  <si>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</si>
  <si>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</si>
  <si>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</si>
  <si>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</si>
  <si>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</si>
  <si>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</si>
  <si>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</si>
  <si>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</si>
  <si>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</si>
  <si>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</si>
  <si>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</si>
  <si>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</si>
  <si>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</si>
  <si>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</si>
  <si>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</si>
  <si>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</si>
  <si>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</si>
  <si>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</si>
  <si>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</si>
  <si>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</si>
  <si>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</si>
  <si>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</si>
  <si>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</si>
  <si>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</si>
  <si>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</si>
  <si>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</si>
  <si>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</si>
  <si>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</si>
  <si>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</si>
  <si>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</si>
  <si>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</si>
  <si>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</si>
  <si>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</si>
  <si>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</si>
  <si>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</si>
  <si>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</si>
  <si>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</si>
  <si>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</si>
  <si>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</si>
  <si>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</si>
  <si>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</si>
  <si>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</si>
  <si>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</si>
  <si>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</si>
  <si>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</si>
  <si>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</si>
  <si>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</si>
  <si>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</si>
  <si>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</si>
  <si>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</si>
  <si>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</si>
  <si>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</si>
  <si>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</si>
  <si>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</si>
  <si>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</si>
  <si>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</si>
  <si>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</si>
  <si>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</si>
  <si>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</si>
  <si>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</si>
  <si>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</si>
  <si>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</si>
  <si>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</si>
  <si>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</si>
  <si>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</si>
  <si>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</si>
  <si>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</si>
  <si>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</si>
  <si>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</si>
  <si>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</si>
  <si>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</si>
  <si>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</si>
  <si>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</si>
  <si>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</si>
  <si>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</si>
  <si>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</si>
  <si>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</si>
  <si>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</si>
  <si>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</si>
  <si>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</si>
  <si>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</si>
  <si>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</si>
  <si>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</si>
  <si>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</si>
  <si>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</si>
  <si>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</si>
  <si>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</si>
  <si>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</si>
  <si>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</si>
  <si>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</si>
  <si>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</si>
  <si>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</si>
  <si>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</si>
  <si>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</si>
  <si>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</si>
  <si>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</si>
  <si>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</si>
  <si>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</si>
  <si>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</si>
  <si>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</si>
  <si>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</si>
  <si>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</si>
  <si>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</si>
  <si>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</si>
  <si>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</si>
  <si>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</si>
  <si>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</si>
  <si>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</si>
  <si>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</si>
  <si>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</si>
  <si>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</si>
  <si>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</si>
  <si>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</si>
  <si>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</si>
  <si>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</si>
  <si>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</si>
  <si>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</si>
  <si>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</si>
  <si>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</si>
  <si>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</si>
  <si>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</si>
  <si>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</si>
  <si>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</si>
  <si>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</si>
  <si>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</si>
  <si>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</si>
  <si>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</si>
  <si>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</si>
  <si>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</si>
  <si>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</si>
  <si>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</si>
  <si>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</si>
  <si>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</si>
  <si>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</si>
  <si>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</si>
  <si>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</si>
  <si>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</si>
  <si>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</si>
  <si>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</si>
  <si>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</si>
  <si>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</si>
  <si>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</si>
  <si>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</si>
  <si>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</si>
  <si>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</si>
  <si>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</si>
  <si>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</si>
  <si>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</si>
  <si>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</si>
  <si>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</si>
  <si>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</si>
  <si>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</si>
  <si>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</si>
  <si>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</si>
  <si>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</si>
  <si>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</si>
  <si>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</si>
  <si>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</si>
  <si>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</si>
  <si>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</si>
  <si>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</si>
  <si>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</si>
  <si>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</si>
  <si>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</si>
  <si>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</si>
  <si>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</si>
  <si>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</si>
  <si>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</si>
  <si>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</si>
  <si>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</si>
  <si>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</si>
  <si>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</si>
  <si>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</si>
  <si>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</si>
  <si>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</si>
  <si>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</si>
  <si>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</si>
  <si>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</si>
  <si>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</si>
  <si>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</si>
  <si>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</si>
  <si>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</si>
  <si>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</si>
  <si>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</si>
  <si>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</si>
  <si>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</si>
  <si>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</si>
  <si>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</si>
  <si>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</si>
  <si>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</si>
  <si>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</si>
  <si>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</si>
  <si>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</si>
  <si>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</si>
  <si>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</si>
  <si>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</si>
  <si>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</si>
  <si>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</si>
  <si>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</si>
  <si>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</si>
  <si>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</si>
  <si>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</si>
  <si>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</si>
  <si>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</si>
  <si>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</si>
  <si>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</si>
  <si>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</si>
  <si>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</si>
  <si>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</si>
  <si>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</si>
  <si>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</si>
  <si>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</si>
  <si>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</si>
  <si>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</si>
  <si>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</si>
  <si>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</si>
  <si>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</si>
  <si>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</si>
  <si>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</si>
  <si>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</si>
  <si>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</si>
  <si>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</si>
  <si>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</si>
  <si>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</si>
  <si>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</si>
  <si>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</si>
  <si>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</si>
  <si>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</si>
  <si>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</si>
  <si>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</si>
  <si>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</si>
  <si>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</si>
  <si>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</si>
  <si>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</si>
  <si>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</si>
  <si>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</si>
  <si>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</si>
  <si>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</si>
  <si>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</si>
  <si>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</si>
  <si>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</si>
  <si>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</si>
  <si>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</si>
  <si>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</si>
  <si>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</si>
  <si>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</si>
  <si>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</si>
  <si>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</si>
  <si>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</si>
  <si>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</si>
  <si>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</si>
  <si>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</si>
  <si>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</si>
  <si>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</si>
  <si>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</si>
  <si>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</si>
  <si>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</si>
  <si>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</si>
  <si>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</si>
  <si>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</si>
  <si>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</si>
  <si>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</si>
  <si>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</si>
  <si>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</si>
  <si>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</si>
  <si>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</si>
  <si>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</si>
  <si>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</si>
  <si>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</si>
  <si>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</si>
  <si>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</si>
  <si>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</si>
  <si>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</si>
  <si>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</si>
  <si>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</si>
  <si>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</si>
  <si>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</si>
  <si>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</si>
  <si>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</si>
  <si>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</si>
  <si>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</si>
  <si>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</si>
  <si>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</si>
  <si>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</si>
  <si>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</si>
  <si>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</si>
  <si>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</si>
  <si>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</si>
  <si>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</si>
  <si>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</si>
  <si>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</si>
  <si>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</si>
  <si>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</si>
  <si>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</si>
  <si>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</si>
  <si>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</si>
  <si>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</si>
  <si>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</si>
  <si>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</si>
  <si>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</si>
  <si>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</si>
  <si>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</si>
  <si>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</si>
  <si>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</si>
  <si>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</si>
  <si>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</si>
  <si>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</si>
  <si>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</si>
  <si>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</si>
  <si>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</si>
  <si>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</si>
  <si>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</si>
  <si>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</si>
  <si>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</si>
  <si>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</si>
  <si>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</si>
  <si>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</si>
  <si>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</si>
  <si>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</si>
  <si>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</si>
  <si>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</si>
  <si>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</si>
  <si>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</si>
  <si>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</si>
  <si>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</si>
  <si>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</si>
  <si>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</si>
  <si>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</si>
  <si>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</si>
  <si>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</si>
  <si>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</si>
  <si>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</si>
  <si>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</si>
  <si>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</si>
  <si>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</si>
  <si>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</si>
  <si>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</si>
  <si>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</si>
  <si>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</si>
  <si>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</si>
  <si>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</si>
  <si>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</si>
  <si>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</si>
  <si>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</si>
  <si>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</si>
  <si>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</si>
  <si>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</si>
  <si>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</si>
  <si>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</si>
  <si>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</si>
  <si>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</si>
  <si>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</si>
  <si>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</si>
  <si>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</si>
  <si>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</si>
  <si>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</si>
  <si>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</si>
  <si>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</si>
  <si>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</si>
  <si>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</si>
  <si>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</si>
  <si>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</si>
  <si>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</si>
  <si>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</si>
  <si>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</si>
  <si>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</si>
  <si>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</si>
  <si>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</si>
  <si>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</si>
  <si>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</si>
  <si>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</si>
  <si>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</si>
  <si>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</si>
  <si>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</si>
  <si>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</si>
  <si>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</si>
  <si>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</si>
  <si>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</si>
  <si>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</si>
  <si>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</si>
  <si>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</si>
  <si>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</si>
  <si>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</si>
  <si>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</si>
  <si>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</si>
  <si>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</si>
  <si>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</si>
  <si>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</si>
  <si>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</si>
  <si>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</si>
  <si>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</si>
  <si>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</si>
  <si>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</si>
  <si>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</si>
  <si>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</si>
  <si>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</si>
  <si>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</si>
  <si>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</si>
  <si>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</si>
  <si>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</si>
  <si>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</si>
  <si>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</si>
  <si>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</si>
  <si>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</si>
  <si>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</si>
  <si>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</si>
  <si>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</si>
  <si>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</si>
  <si>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</si>
  <si>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</si>
  <si>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</si>
  <si>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</si>
  <si>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</si>
  <si>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</si>
  <si>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</si>
  <si>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</si>
  <si>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</si>
  <si>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</si>
  <si>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</si>
  <si>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</si>
  <si>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</si>
  <si>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</si>
  <si>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</si>
  <si>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</si>
  <si>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</si>
  <si>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</si>
  <si>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</si>
  <si>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</si>
  <si>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</si>
  <si>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</si>
  <si>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</si>
  <si>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</si>
  <si>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</si>
  <si>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</si>
  <si>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</si>
  <si>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</si>
  <si>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</si>
  <si>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</si>
  <si>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</si>
  <si>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</si>
  <si>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</si>
  <si>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</si>
  <si>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</si>
  <si>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</si>
  <si>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</si>
  <si>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</si>
  <si>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</si>
  <si>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</si>
  <si>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</si>
  <si>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</si>
  <si>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</si>
  <si>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</si>
  <si>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</si>
  <si>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</si>
  <si>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</si>
  <si>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</si>
  <si>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</si>
  <si>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</si>
  <si>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</si>
  <si>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</si>
  <si>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</si>
  <si>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</si>
  <si>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</si>
  <si>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</si>
  <si>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</si>
  <si>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</si>
  <si>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</si>
  <si>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</si>
  <si>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</si>
  <si>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</si>
  <si>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</si>
  <si>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</si>
  <si>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</si>
  <si>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</si>
  <si>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</si>
  <si>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</si>
  <si>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</si>
  <si>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</si>
  <si>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</si>
  <si>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</si>
  <si>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</si>
  <si>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</si>
  <si>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</si>
  <si>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</si>
  <si>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</si>
  <si>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</si>
  <si>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</si>
  <si>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</si>
  <si>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</si>
  <si>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</si>
  <si>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</si>
  <si>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</si>
  <si>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</si>
  <si>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</si>
  <si>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</si>
  <si>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</si>
  <si>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</si>
  <si>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</si>
  <si>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</si>
  <si>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</si>
  <si>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</si>
  <si>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</si>
  <si>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</si>
  <si>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</si>
  <si>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</si>
  <si>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</si>
  <si>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</si>
  <si>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</si>
  <si>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</si>
  <si>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</si>
  <si>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</si>
  <si>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</si>
  <si>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</si>
  <si>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</si>
  <si>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</si>
  <si>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</si>
  <si>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</si>
  <si>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</si>
  <si>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</si>
  <si>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</si>
  <si>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</si>
  <si>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</si>
  <si>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</si>
  <si>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</si>
  <si>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</si>
  <si>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</si>
  <si>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</si>
  <si>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</si>
  <si>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</si>
  <si>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</si>
  <si>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</si>
  <si>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</si>
  <si>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</si>
  <si>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</si>
  <si>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</si>
  <si>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</si>
  <si>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</si>
  <si>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</si>
  <si>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</si>
  <si>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</si>
  <si>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</si>
  <si>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</si>
  <si>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</si>
  <si>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</si>
  <si>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</si>
  <si>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</si>
  <si>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</si>
  <si>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</si>
  <si>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</si>
  <si>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</si>
  <si>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</si>
  <si>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</si>
  <si>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</si>
  <si>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</si>
  <si>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</si>
  <si>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</si>
  <si>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</si>
  <si>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</si>
  <si>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</si>
  <si>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</si>
  <si>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</si>
  <si>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</si>
  <si>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</si>
  <si>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</si>
  <si>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</si>
  <si>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</si>
  <si>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</si>
  <si>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</si>
  <si>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</si>
  <si>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</si>
  <si>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</si>
  <si>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</si>
  <si>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</si>
  <si>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</si>
  <si>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</si>
  <si>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</si>
  <si>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</si>
  <si>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</si>
  <si>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</si>
  <si>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</si>
  <si>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</si>
  <si>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</si>
  <si>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</si>
  <si>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</si>
  <si>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</si>
  <si>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</si>
  <si>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</si>
  <si>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</si>
  <si>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</si>
  <si>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</si>
  <si>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</si>
  <si>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</si>
  <si>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</si>
  <si>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</si>
  <si>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</si>
  <si>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</si>
  <si>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</si>
  <si>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</si>
  <si>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</si>
  <si>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</si>
  <si>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</si>
  <si>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</si>
  <si>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</si>
  <si>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</si>
  <si>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</si>
  <si>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</si>
  <si>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</si>
  <si>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</si>
  <si>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</si>
  <si>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</si>
  <si>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</si>
  <si>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</si>
  <si>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</si>
  <si>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</si>
  <si>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</si>
  <si>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</si>
  <si>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</si>
  <si>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</si>
  <si>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</si>
  <si>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</si>
  <si>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</si>
  <si>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</si>
  <si>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</si>
  <si>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</si>
  <si>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</si>
  <si>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</si>
  <si>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</si>
  <si>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</si>
  <si>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</si>
  <si>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</si>
  <si>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</si>
  <si>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</si>
  <si>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</si>
  <si>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</si>
  <si>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</si>
  <si>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</si>
  <si>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</si>
  <si>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</si>
  <si>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</si>
  <si>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</si>
  <si>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</si>
  <si>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</si>
  <si>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</si>
  <si>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</si>
  <si>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</si>
  <si>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</si>
  <si>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</si>
  <si>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</si>
  <si>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</si>
  <si>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</si>
  <si>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</si>
  <si>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</si>
  <si>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</si>
  <si>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</si>
  <si>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</si>
  <si>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</si>
  <si>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</si>
  <si>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</si>
  <si>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</si>
  <si>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</si>
  <si>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</si>
  <si>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</si>
  <si>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</si>
  <si>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</si>
  <si>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</si>
  <si>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</si>
  <si>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</si>
  <si>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</si>
  <si>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</si>
  <si>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</si>
  <si>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</si>
  <si>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</si>
  <si>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</si>
  <si>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</si>
  <si>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</si>
  <si>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</si>
  <si>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</si>
  <si>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</si>
  <si>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</si>
  <si>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</si>
  <si>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</si>
  <si>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</si>
  <si>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</si>
  <si>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</si>
  <si>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</si>
  <si>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</si>
  <si>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</si>
  <si>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</si>
  <si>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</si>
  <si>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</si>
  <si>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</si>
  <si>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</si>
  <si>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</si>
  <si>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</si>
  <si>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</si>
  <si>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</si>
  <si>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</si>
  <si>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</si>
  <si>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</si>
  <si>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</si>
  <si>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</si>
  <si>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</si>
  <si>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</si>
  <si>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</si>
  <si>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</si>
  <si>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</si>
  <si>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</si>
  <si>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</si>
  <si>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</si>
  <si>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</si>
  <si>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</si>
  <si>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</si>
  <si>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</si>
  <si>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</si>
  <si>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</si>
  <si>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</si>
  <si>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</si>
  <si>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</si>
  <si>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</si>
  <si>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</si>
  <si>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</si>
  <si>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</si>
  <si>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</si>
  <si>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</si>
  <si>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</si>
  <si>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</si>
  <si>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</si>
  <si>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</si>
  <si>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</si>
  <si>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</si>
  <si>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</si>
  <si>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</si>
  <si>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</si>
  <si>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</si>
  <si>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</si>
  <si>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</si>
  <si>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</si>
  <si>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</si>
  <si>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</si>
  <si>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</si>
  <si>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</si>
  <si>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</si>
  <si>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</si>
  <si>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</si>
  <si>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</si>
  <si>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</si>
  <si>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</si>
  <si>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</si>
  <si>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</si>
  <si>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</si>
  <si>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</si>
  <si>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</si>
  <si>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</si>
  <si>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</si>
  <si>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</si>
  <si>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</si>
  <si>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</si>
  <si>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</si>
  <si>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</si>
  <si>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</si>
  <si>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</si>
  <si>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</si>
  <si>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</si>
  <si>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</si>
  <si>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</si>
  <si>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</si>
  <si>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V isual  inspection ,still in good condition</t>
  </si>
  <si>
    <t>together with NK surveyor</t>
  </si>
  <si>
    <t>RH = 21.9</t>
  </si>
  <si>
    <t>renewed spring</t>
  </si>
  <si>
    <t>clean &amp; inspection, renewed oring</t>
  </si>
  <si>
    <t>renewed plunger &amp; barrel, delivery valve, o'ring &amp; back-up ring</t>
  </si>
  <si>
    <t>upon arrival in port</t>
  </si>
  <si>
    <t>Inspection Only                             (upon arrival in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</si>
</sst>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topLeftCell="A46" zoomScaleSheetLayoutView="100" workbookViewId="0">
      <selection activeCell="B54" sqref="B54"/>
    </sheetView>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6" zoomScale="85" zoomScaleNormal="85" workbookViewId="0">
      <selection activeCell="I14" sqref="I14"/>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23724</v>
      </c>
    </row>
    <row r="5" spans="1:12" ht="18" customHeight="1">
      <c r="A5" s="382" t="s">
        <v>78</v>
      </c>
      <c r="B5" s="382"/>
      <c r="C5" s="38" t="s">
        <v>597</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44605</v>
      </c>
      <c r="G8" s="27"/>
      <c r="H8" s="15">
        <f>DATE(YEAR(F8),MONTH(F8),DAY(F8)+1)</f>
        <v>44606</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44605</v>
      </c>
      <c r="G9" s="27"/>
      <c r="H9" s="15">
        <f>DATE(YEAR(F9),MONTH(F9),DAY(F9)+1)</f>
        <v>44606</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44599</v>
      </c>
      <c r="G10" s="27">
        <v>23722</v>
      </c>
      <c r="H10" s="22">
        <f>IF(I10&lt;=1000,$F$5+(I10/24),"error")</f>
        <v>44646.583333333336</v>
      </c>
      <c r="I10" s="23">
        <f>D10-($F$4-G10)</f>
        <v>998</v>
      </c>
      <c r="J10" s="17" t="str">
        <f t="shared" si="0"/>
        <v>NOT DUE</v>
      </c>
      <c r="K10" s="31" t="s">
        <v>620</v>
      </c>
      <c r="L10" s="270"/>
    </row>
    <row r="11" spans="1:12" ht="36" customHeight="1">
      <c r="A11" s="17" t="s">
        <v>628</v>
      </c>
      <c r="B11" s="31" t="s">
        <v>702</v>
      </c>
      <c r="C11" s="31" t="s">
        <v>607</v>
      </c>
      <c r="D11" s="21">
        <v>2000</v>
      </c>
      <c r="E11" s="13">
        <v>41662</v>
      </c>
      <c r="F11" s="13">
        <v>44484</v>
      </c>
      <c r="G11" s="27">
        <v>23349</v>
      </c>
      <c r="H11" s="22">
        <f>IF(I11&lt;=2000,$F$5+(I11/24),"error")</f>
        <v>44672.708333333336</v>
      </c>
      <c r="I11" s="23">
        <f t="shared" ref="I11:I73" si="1">D11-($F$4-G11)</f>
        <v>1625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44620.416666666664</v>
      </c>
      <c r="I12" s="23">
        <f t="shared" si="1"/>
        <v>370</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44620.416666666664</v>
      </c>
      <c r="I13" s="23">
        <f t="shared" si="1"/>
        <v>370</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44620.416666666664</v>
      </c>
      <c r="I14" s="23">
        <f t="shared" si="1"/>
        <v>370</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44620.416666666664</v>
      </c>
      <c r="I15" s="23">
        <f t="shared" si="1"/>
        <v>370</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44631.741666666669</v>
      </c>
      <c r="I16" s="23">
        <f t="shared" si="1"/>
        <v>641.79999999999927</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44620.416666666664</v>
      </c>
      <c r="I17" s="23">
        <f t="shared" si="1"/>
        <v>370</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44631.741666666669</v>
      </c>
      <c r="I18" s="23">
        <f t="shared" si="1"/>
        <v>641.79999999999927</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44620.416666666664</v>
      </c>
      <c r="I19" s="23">
        <f t="shared" si="1"/>
        <v>370</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44620.416666666664</v>
      </c>
      <c r="I20" s="23">
        <f t="shared" si="1"/>
        <v>370</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44620.416666666664</v>
      </c>
      <c r="I21" s="23">
        <f t="shared" si="1"/>
        <v>370</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44616.5</v>
      </c>
      <c r="I22" s="23">
        <f>D22-($F$4-G22)</f>
        <v>276</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44620.416666666664</v>
      </c>
      <c r="I23" s="23">
        <f t="shared" si="1"/>
        <v>370</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44672.708333333336</v>
      </c>
      <c r="I24" s="23">
        <f t="shared" si="1"/>
        <v>1625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44620.416666666664</v>
      </c>
      <c r="I25" s="23">
        <f t="shared" si="1"/>
        <v>370</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44620.416666666664</v>
      </c>
      <c r="I26" s="23">
        <f t="shared" si="1"/>
        <v>370</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44620.416666666664</v>
      </c>
      <c r="I27" s="23">
        <f t="shared" si="1"/>
        <v>370</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44620.416666666664</v>
      </c>
      <c r="I28" s="23">
        <f t="shared" si="1"/>
        <v>370</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44631.741666666669</v>
      </c>
      <c r="I29" s="23">
        <f t="shared" si="1"/>
        <v>641.79999999999927</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44620.416666666664</v>
      </c>
      <c r="I30" s="23">
        <f t="shared" si="1"/>
        <v>370</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44631.741666666669</v>
      </c>
      <c r="I31" s="23">
        <f t="shared" si="1"/>
        <v>641.79999999999927</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44620.416666666664</v>
      </c>
      <c r="I32" s="23">
        <f t="shared" si="1"/>
        <v>370</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44620.416666666664</v>
      </c>
      <c r="I33" s="23">
        <f t="shared" si="1"/>
        <v>370</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44620.416666666664</v>
      </c>
      <c r="I34" s="23">
        <f t="shared" si="1"/>
        <v>370</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44616.5</v>
      </c>
      <c r="I35" s="23">
        <f t="shared" si="1"/>
        <v>276</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44620.416666666664</v>
      </c>
      <c r="I36" s="23">
        <f t="shared" si="1"/>
        <v>370</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44672.708333333336</v>
      </c>
      <c r="I37" s="23">
        <f t="shared" si="1"/>
        <v>1625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44620.416666666664</v>
      </c>
      <c r="I38" s="23">
        <f t="shared" si="1"/>
        <v>370</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44620.416666666664</v>
      </c>
      <c r="I39" s="23">
        <f t="shared" si="1"/>
        <v>370</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44620.416666666664</v>
      </c>
      <c r="I40" s="23">
        <f t="shared" si="1"/>
        <v>370</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44620.416666666664</v>
      </c>
      <c r="I41" s="23">
        <f t="shared" si="1"/>
        <v>370</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44631.741666666669</v>
      </c>
      <c r="I42" s="23">
        <f t="shared" si="1"/>
        <v>641.79999999999927</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44620.416666666664</v>
      </c>
      <c r="I43" s="23">
        <f t="shared" si="1"/>
        <v>370</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44631.741666666669</v>
      </c>
      <c r="I44" s="23">
        <f t="shared" si="1"/>
        <v>641.79999999999927</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44620.416666666664</v>
      </c>
      <c r="I45" s="23">
        <f t="shared" si="1"/>
        <v>370</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44620.416666666664</v>
      </c>
      <c r="I46" s="23">
        <f t="shared" si="1"/>
        <v>370</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44620.416666666664</v>
      </c>
      <c r="I47" s="23">
        <f t="shared" si="1"/>
        <v>370</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44616.5</v>
      </c>
      <c r="I48" s="23">
        <f t="shared" si="1"/>
        <v>276</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44620.416666666664</v>
      </c>
      <c r="I49" s="23">
        <f t="shared" si="1"/>
        <v>370</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44672.708333333336</v>
      </c>
      <c r="I50" s="23">
        <f t="shared" si="1"/>
        <v>1625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44620.416666666664</v>
      </c>
      <c r="I51" s="23">
        <f t="shared" si="1"/>
        <v>370</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44620.416666666664</v>
      </c>
      <c r="I52" s="23">
        <f t="shared" si="1"/>
        <v>370</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44620.416666666664</v>
      </c>
      <c r="I53" s="23">
        <f t="shared" si="1"/>
        <v>370</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44620.416666666664</v>
      </c>
      <c r="I54" s="23">
        <f t="shared" si="1"/>
        <v>370</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44631.741666666669</v>
      </c>
      <c r="I55" s="23">
        <f t="shared" si="1"/>
        <v>641.79999999999927</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44620.416666666664</v>
      </c>
      <c r="I56" s="23">
        <f t="shared" si="1"/>
        <v>370</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44631.741666666669</v>
      </c>
      <c r="I57" s="23">
        <f t="shared" si="1"/>
        <v>641.79999999999927</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44620.416666666664</v>
      </c>
      <c r="I58" s="23">
        <f t="shared" si="1"/>
        <v>370</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44620.416666666664</v>
      </c>
      <c r="I59" s="23">
        <f t="shared" si="1"/>
        <v>370</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44620.416666666664</v>
      </c>
      <c r="I60" s="23">
        <f t="shared" si="1"/>
        <v>370</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44616.5</v>
      </c>
      <c r="I61" s="23">
        <f t="shared" si="1"/>
        <v>276</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44620.416666666664</v>
      </c>
      <c r="I62" s="23">
        <f t="shared" si="1"/>
        <v>370</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44672.708333333336</v>
      </c>
      <c r="I63" s="23">
        <f t="shared" si="1"/>
        <v>1625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44620.416666666664</v>
      </c>
      <c r="I64" s="23">
        <f t="shared" si="1"/>
        <v>370</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44620.416666666664</v>
      </c>
      <c r="I65" s="23">
        <f t="shared" si="1"/>
        <v>370</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44620.416666666664</v>
      </c>
      <c r="I66" s="23">
        <f t="shared" si="1"/>
        <v>370</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44620.416666666664</v>
      </c>
      <c r="I67" s="23">
        <f t="shared" si="1"/>
        <v>370</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44631.741666666669</v>
      </c>
      <c r="I68" s="23">
        <f t="shared" si="1"/>
        <v>641.79999999999927</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44620.416666666664</v>
      </c>
      <c r="I69" s="23">
        <f t="shared" si="1"/>
        <v>370</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44631.741666666669</v>
      </c>
      <c r="I70" s="23">
        <f t="shared" si="1"/>
        <v>641.79999999999927</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44620.416666666664</v>
      </c>
      <c r="I71" s="23">
        <f t="shared" si="1"/>
        <v>370</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44620.416666666664</v>
      </c>
      <c r="I72" s="23">
        <f t="shared" si="1"/>
        <v>370</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44620.416666666664</v>
      </c>
      <c r="I73" s="23">
        <f t="shared" si="1"/>
        <v>370</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44616.5</v>
      </c>
      <c r="I74" s="23">
        <f t="shared" ref="I74:I137" si="11">D74-($F$4-G74)</f>
        <v>276</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44620.416666666664</v>
      </c>
      <c r="I75" s="23">
        <f t="shared" si="11"/>
        <v>370</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44636.95</v>
      </c>
      <c r="I76" s="23">
        <f t="shared" si="11"/>
        <v>766.79999999999927</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44631.708333333336</v>
      </c>
      <c r="I77" s="23">
        <f t="shared" si="11"/>
        <v>641</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44620.416666666664</v>
      </c>
      <c r="I78" s="23">
        <f t="shared" si="11"/>
        <v>370</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44616.5</v>
      </c>
      <c r="I79" s="23">
        <f t="shared" si="11"/>
        <v>276</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44620.416666666664</v>
      </c>
      <c r="I80" s="23">
        <f t="shared" si="11"/>
        <v>370</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44620.416666666664</v>
      </c>
      <c r="I81" s="23">
        <f t="shared" si="11"/>
        <v>370</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44616.5</v>
      </c>
      <c r="I82" s="23">
        <f t="shared" si="11"/>
        <v>276</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44636.95</v>
      </c>
      <c r="I83" s="23">
        <f t="shared" si="11"/>
        <v>766.79999999999927</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44631.708333333336</v>
      </c>
      <c r="I84" s="23">
        <f t="shared" si="11"/>
        <v>641</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44620.416666666664</v>
      </c>
      <c r="I85" s="23">
        <f t="shared" si="11"/>
        <v>370</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44616.5</v>
      </c>
      <c r="I86" s="23">
        <f t="shared" si="11"/>
        <v>276</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44620.416666666664</v>
      </c>
      <c r="I87" s="23">
        <f t="shared" si="11"/>
        <v>370</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44620.416666666664</v>
      </c>
      <c r="I88" s="23">
        <f t="shared" si="11"/>
        <v>370</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44616.5</v>
      </c>
      <c r="I89" s="23">
        <f t="shared" si="11"/>
        <v>276</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44636.95</v>
      </c>
      <c r="I90" s="23">
        <f t="shared" si="11"/>
        <v>766.79999999999927</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44631.708333333336</v>
      </c>
      <c r="I91" s="23">
        <f t="shared" si="11"/>
        <v>641</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44620.416666666664</v>
      </c>
      <c r="I92" s="23">
        <f t="shared" si="11"/>
        <v>370</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44616.5</v>
      </c>
      <c r="I93" s="23">
        <f t="shared" si="11"/>
        <v>276</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44620.416666666664</v>
      </c>
      <c r="I94" s="23">
        <f t="shared" si="11"/>
        <v>370</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44620.416666666664</v>
      </c>
      <c r="I95" s="23">
        <f t="shared" si="11"/>
        <v>370</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44616.5</v>
      </c>
      <c r="I96" s="23">
        <f t="shared" si="11"/>
        <v>276</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44636.95</v>
      </c>
      <c r="I97" s="23">
        <f t="shared" si="11"/>
        <v>766.79999999999927</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44631.708333333336</v>
      </c>
      <c r="I98" s="23">
        <f t="shared" si="11"/>
        <v>641</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44620.416666666664</v>
      </c>
      <c r="I99" s="23">
        <f t="shared" si="11"/>
        <v>370</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44616.5</v>
      </c>
      <c r="I100" s="23">
        <f t="shared" si="11"/>
        <v>276</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44620.416666666664</v>
      </c>
      <c r="I101" s="23">
        <f t="shared" si="11"/>
        <v>370</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44620.416666666664</v>
      </c>
      <c r="I102" s="23">
        <f t="shared" si="11"/>
        <v>370</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44616.5</v>
      </c>
      <c r="I103" s="23">
        <f t="shared" si="11"/>
        <v>276</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44636.95</v>
      </c>
      <c r="I104" s="23">
        <f t="shared" si="11"/>
        <v>766.79999999999927</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44631.708333333336</v>
      </c>
      <c r="I105" s="23">
        <f t="shared" si="11"/>
        <v>641</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44620.416666666664</v>
      </c>
      <c r="I106" s="23">
        <f t="shared" si="11"/>
        <v>370</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44616.5</v>
      </c>
      <c r="I107" s="23">
        <f t="shared" si="11"/>
        <v>276</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44620.416666666664</v>
      </c>
      <c r="I108" s="23">
        <f t="shared" si="11"/>
        <v>370</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44620.416666666664</v>
      </c>
      <c r="I109" s="23">
        <f t="shared" si="11"/>
        <v>370</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44616.5</v>
      </c>
      <c r="I110" s="23">
        <f t="shared" si="11"/>
        <v>276</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44620.416666666664</v>
      </c>
      <c r="I111" s="23">
        <f t="shared" si="11"/>
        <v>370</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44620.416666666664</v>
      </c>
      <c r="I112" s="23">
        <f t="shared" si="11"/>
        <v>370</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44620.416666666664</v>
      </c>
      <c r="I113" s="23">
        <f t="shared" si="11"/>
        <v>370</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44620.416666666664</v>
      </c>
      <c r="I114" s="23">
        <f t="shared" si="11"/>
        <v>370</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44620.416666666664</v>
      </c>
      <c r="I115" s="23">
        <f t="shared" si="11"/>
        <v>370</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44620.416666666664</v>
      </c>
      <c r="I116" s="23">
        <f t="shared" si="11"/>
        <v>370</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44620.416666666664</v>
      </c>
      <c r="I117" s="23">
        <f t="shared" si="11"/>
        <v>370</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44620.416666666664</v>
      </c>
      <c r="I118" s="23">
        <f t="shared" si="11"/>
        <v>370</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44620.416666666664</v>
      </c>
      <c r="I119" s="23">
        <f t="shared" si="11"/>
        <v>370</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44620.416666666664</v>
      </c>
      <c r="I120" s="23">
        <f t="shared" si="11"/>
        <v>370</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44620.416666666664</v>
      </c>
      <c r="I121" s="23">
        <f t="shared" si="11"/>
        <v>370</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44620.416666666664</v>
      </c>
      <c r="I122" s="23">
        <f t="shared" si="11"/>
        <v>370</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44620.416666666664</v>
      </c>
      <c r="I123" s="23">
        <f t="shared" si="11"/>
        <v>370</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44620.416666666664</v>
      </c>
      <c r="I124" s="23">
        <f t="shared" si="11"/>
        <v>370</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44620.416666666664</v>
      </c>
      <c r="I125" s="23">
        <f t="shared" si="11"/>
        <v>370</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44620.416666666664</v>
      </c>
      <c r="I126" s="23">
        <f t="shared" si="11"/>
        <v>370</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44620.416666666664</v>
      </c>
      <c r="I127" s="23">
        <f t="shared" si="11"/>
        <v>370</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44620.416666666664</v>
      </c>
      <c r="I128" s="23">
        <f t="shared" si="11"/>
        <v>370</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44620.416666666664</v>
      </c>
      <c r="I129" s="23">
        <f t="shared" si="11"/>
        <v>370</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44620.416666666664</v>
      </c>
      <c r="I130" s="23">
        <f t="shared" si="11"/>
        <v>370</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44620.416666666664</v>
      </c>
      <c r="I131" s="23">
        <f t="shared" si="11"/>
        <v>370</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44620.416666666664</v>
      </c>
      <c r="I132" s="23">
        <f t="shared" si="11"/>
        <v>370</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44620.416666666664</v>
      </c>
      <c r="I133" s="23">
        <f t="shared" si="11"/>
        <v>370</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44620.416666666664</v>
      </c>
      <c r="I134" s="23">
        <f t="shared" si="11"/>
        <v>370</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44620.416666666664</v>
      </c>
      <c r="I135" s="23">
        <f t="shared" si="11"/>
        <v>370</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44643.3</v>
      </c>
      <c r="I136" s="238">
        <f t="shared" si="11"/>
        <v>919.20000000000073</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44620.416666666664</v>
      </c>
      <c r="I137" s="23">
        <f t="shared" si="11"/>
        <v>370</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44616.5</v>
      </c>
      <c r="I138" s="23">
        <f t="shared" ref="I138:I201" si="19">D138-($F$4-G138)</f>
        <v>276</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44616.5</v>
      </c>
      <c r="I139" s="23">
        <f t="shared" si="19"/>
        <v>276</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44620.416666666664</v>
      </c>
      <c r="I140" s="23">
        <f t="shared" si="19"/>
        <v>370</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44643.3</v>
      </c>
      <c r="I141" s="238">
        <f t="shared" si="19"/>
        <v>919.20000000000073</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44620.416666666664</v>
      </c>
      <c r="I142" s="23">
        <f t="shared" si="19"/>
        <v>370</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44616.5</v>
      </c>
      <c r="I143" s="23">
        <f t="shared" si="19"/>
        <v>276</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44616.5</v>
      </c>
      <c r="I144" s="23">
        <f t="shared" si="19"/>
        <v>276</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44620.416666666664</v>
      </c>
      <c r="I145" s="23">
        <f t="shared" si="19"/>
        <v>370</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44643.3</v>
      </c>
      <c r="I146" s="238">
        <f t="shared" si="19"/>
        <v>919.20000000000073</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44620.416666666664</v>
      </c>
      <c r="I147" s="23">
        <f t="shared" si="19"/>
        <v>370</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44616.5</v>
      </c>
      <c r="I148" s="23">
        <f t="shared" si="19"/>
        <v>276</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44616.5</v>
      </c>
      <c r="I149" s="23">
        <f t="shared" si="19"/>
        <v>276</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44620.416666666664</v>
      </c>
      <c r="I150" s="23">
        <f t="shared" si="19"/>
        <v>370</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44643.3</v>
      </c>
      <c r="I151" s="238">
        <f t="shared" si="19"/>
        <v>919.20000000000073</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44620.416666666664</v>
      </c>
      <c r="I152" s="23">
        <f t="shared" si="19"/>
        <v>370</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44616.5</v>
      </c>
      <c r="I153" s="23">
        <f t="shared" si="19"/>
        <v>276</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44616.5</v>
      </c>
      <c r="I154" s="23">
        <f t="shared" si="19"/>
        <v>276</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44620.416666666664</v>
      </c>
      <c r="I155" s="23">
        <f t="shared" si="19"/>
        <v>370</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44643.3</v>
      </c>
      <c r="I156" s="238">
        <f t="shared" si="19"/>
        <v>919.20000000000073</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44620.416666666664</v>
      </c>
      <c r="I157" s="23">
        <f t="shared" si="19"/>
        <v>370</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44616.5</v>
      </c>
      <c r="I158" s="23">
        <f t="shared" si="19"/>
        <v>276</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44616.5</v>
      </c>
      <c r="I159" s="23">
        <f t="shared" si="19"/>
        <v>276</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44620.416666666664</v>
      </c>
      <c r="I160" s="23">
        <f t="shared" si="19"/>
        <v>370</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44651.583333333336</v>
      </c>
      <c r="I161" s="238">
        <f t="shared" si="19"/>
        <v>1118</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44651.583333333336</v>
      </c>
      <c r="I162" s="238">
        <f t="shared" si="19"/>
        <v>1118</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45026.583333333336</v>
      </c>
      <c r="I163" s="23">
        <f t="shared" si="19"/>
        <v>10118</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44616.5</v>
      </c>
      <c r="I164" s="23">
        <f t="shared" si="19"/>
        <v>276</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44620.416666666664</v>
      </c>
      <c r="I165" s="23">
        <f t="shared" si="19"/>
        <v>370</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44620.416666666664</v>
      </c>
      <c r="I166" s="23">
        <f t="shared" si="19"/>
        <v>370</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44616.5</v>
      </c>
      <c r="I167" s="23">
        <f t="shared" si="19"/>
        <v>276</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44620.416666666664</v>
      </c>
      <c r="I168" s="23">
        <f t="shared" si="19"/>
        <v>370</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44620.416666666664</v>
      </c>
      <c r="I169" s="23">
        <f t="shared" si="19"/>
        <v>370</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44620.416666666664</v>
      </c>
      <c r="I170" s="23">
        <f t="shared" si="19"/>
        <v>370</v>
      </c>
      <c r="J170" s="17" t="str">
        <f t="shared" si="18"/>
        <v>NOT DUE</v>
      </c>
      <c r="K170" s="31" t="s">
        <v>851</v>
      </c>
      <c r="L170" s="20" t="s">
        <v>4454</v>
      </c>
    </row>
    <row r="171" spans="1:13" ht="36" customHeight="1">
      <c r="A171" s="17" t="s">
        <v>841</v>
      </c>
      <c r="B171" s="31" t="s">
        <v>852</v>
      </c>
      <c r="C171" s="31" t="s">
        <v>853</v>
      </c>
      <c r="D171" s="21">
        <v>500</v>
      </c>
      <c r="E171" s="13">
        <v>41662</v>
      </c>
      <c r="F171" s="13">
        <v>44596</v>
      </c>
      <c r="G171" s="27">
        <v>23722</v>
      </c>
      <c r="H171" s="22">
        <f>IF(I171&lt;=500,$F$5+(I171/24),"error")</f>
        <v>44625.75</v>
      </c>
      <c r="I171" s="238">
        <f t="shared" si="19"/>
        <v>498</v>
      </c>
      <c r="J171" s="17" t="str">
        <f t="shared" si="18"/>
        <v>NOT DUE</v>
      </c>
      <c r="K171" s="31" t="s">
        <v>833</v>
      </c>
      <c r="L171" s="270"/>
    </row>
    <row r="172" spans="1:13" ht="36" customHeight="1">
      <c r="A172" s="17" t="s">
        <v>842</v>
      </c>
      <c r="B172" s="31" t="s">
        <v>852</v>
      </c>
      <c r="C172" s="31" t="s">
        <v>854</v>
      </c>
      <c r="D172" s="21">
        <v>12000</v>
      </c>
      <c r="E172" s="13">
        <v>41662</v>
      </c>
      <c r="F172" s="13">
        <v>43183</v>
      </c>
      <c r="G172" s="27">
        <v>12094</v>
      </c>
      <c r="H172" s="22">
        <f t="shared" si="17"/>
        <v>44620.416666666664</v>
      </c>
      <c r="I172" s="23">
        <f t="shared" si="19"/>
        <v>370</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44620.416666666664</v>
      </c>
      <c r="I173" s="23">
        <f t="shared" si="19"/>
        <v>370</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44620.416666666664</v>
      </c>
      <c r="I174" s="23">
        <f t="shared" si="19"/>
        <v>370</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44642.783333333333</v>
      </c>
      <c r="I175" s="238">
        <f t="shared" si="19"/>
        <v>906.79999999999927</v>
      </c>
      <c r="J175" s="17" t="str">
        <f t="shared" si="18"/>
        <v>NOT DUE</v>
      </c>
      <c r="K175" s="31" t="s">
        <v>873</v>
      </c>
      <c r="L175" s="20" t="s">
        <v>4455</v>
      </c>
      <c r="M175" s="314" t="s">
        <v>5223</v>
      </c>
    </row>
    <row r="176" spans="1:13" ht="36" customHeight="1">
      <c r="A176" s="17" t="s">
        <v>850</v>
      </c>
      <c r="B176" s="31" t="s">
        <v>864</v>
      </c>
      <c r="C176" s="31" t="s">
        <v>865</v>
      </c>
      <c r="D176" s="21">
        <v>43200</v>
      </c>
      <c r="E176" s="13">
        <v>41663</v>
      </c>
      <c r="F176" s="13">
        <v>43476</v>
      </c>
      <c r="G176" s="27">
        <v>16350</v>
      </c>
      <c r="H176" s="22">
        <f>IF(I176&lt;=43200,$F$5+(I176/24),"error")</f>
        <v>46097.75</v>
      </c>
      <c r="I176" s="23">
        <f t="shared" si="19"/>
        <v>35826</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44797.75</v>
      </c>
      <c r="I177" s="23">
        <f t="shared" si="19"/>
        <v>4626</v>
      </c>
      <c r="J177" s="17" t="str">
        <f t="shared" si="18"/>
        <v>NOT DUE</v>
      </c>
      <c r="K177" s="31" t="s">
        <v>875</v>
      </c>
      <c r="L177" s="20" t="s">
        <v>4455</v>
      </c>
    </row>
    <row r="178" spans="1:12" ht="36" customHeight="1">
      <c r="A178" s="17" t="s">
        <v>860</v>
      </c>
      <c r="B178" s="31" t="s">
        <v>876</v>
      </c>
      <c r="C178" s="31" t="s">
        <v>877</v>
      </c>
      <c r="D178" s="43">
        <v>2000</v>
      </c>
      <c r="E178" s="13">
        <v>41662</v>
      </c>
      <c r="F178" s="13">
        <v>44596</v>
      </c>
      <c r="G178" s="27">
        <v>23722</v>
      </c>
      <c r="H178" s="22">
        <f>IF(I178&lt;=2000,$F$5+(I178/24),"error")</f>
        <v>44688.25</v>
      </c>
      <c r="I178" s="23">
        <f t="shared" si="19"/>
        <v>1998</v>
      </c>
      <c r="J178" s="17" t="str">
        <f t="shared" si="18"/>
        <v>NOT DUE</v>
      </c>
      <c r="K178" s="31" t="s">
        <v>879</v>
      </c>
      <c r="L178" s="20"/>
    </row>
    <row r="179" spans="1:12" ht="36" customHeight="1">
      <c r="A179" s="17" t="s">
        <v>861</v>
      </c>
      <c r="B179" s="31" t="s">
        <v>889</v>
      </c>
      <c r="C179" s="31" t="s">
        <v>880</v>
      </c>
      <c r="D179" s="21">
        <v>6000</v>
      </c>
      <c r="E179" s="13">
        <v>41662</v>
      </c>
      <c r="F179" s="13">
        <v>44595</v>
      </c>
      <c r="G179" s="27">
        <v>23722</v>
      </c>
      <c r="H179" s="22">
        <f>IF(I179&lt;=6000,$F$5+(I179/24),"error")</f>
        <v>44854.916666666664</v>
      </c>
      <c r="I179" s="23">
        <f t="shared" si="19"/>
        <v>5998</v>
      </c>
      <c r="J179" s="17" t="str">
        <f t="shared" si="18"/>
        <v>NOT DUE</v>
      </c>
      <c r="K179" s="31" t="s">
        <v>863</v>
      </c>
      <c r="L179" s="20"/>
    </row>
    <row r="180" spans="1:12" ht="36" customHeight="1">
      <c r="A180" s="17" t="s">
        <v>862</v>
      </c>
      <c r="B180" s="31" t="s">
        <v>889</v>
      </c>
      <c r="C180" s="31" t="s">
        <v>881</v>
      </c>
      <c r="D180" s="21">
        <v>6000</v>
      </c>
      <c r="E180" s="13">
        <v>41662</v>
      </c>
      <c r="F180" s="13">
        <v>44595</v>
      </c>
      <c r="G180" s="27">
        <v>23722</v>
      </c>
      <c r="H180" s="22">
        <f>IF(I180&lt;=6000,$F$5+(I180/24),"error")</f>
        <v>44854.916666666664</v>
      </c>
      <c r="I180" s="23">
        <f t="shared" si="19"/>
        <v>5998</v>
      </c>
      <c r="J180" s="17" t="str">
        <f t="shared" si="18"/>
        <v>NOT DUE</v>
      </c>
      <c r="K180" s="31" t="s">
        <v>886</v>
      </c>
      <c r="L180" s="20"/>
    </row>
    <row r="181" spans="1:12" ht="36" customHeight="1">
      <c r="A181" s="17" t="s">
        <v>868</v>
      </c>
      <c r="B181" s="31" t="s">
        <v>889</v>
      </c>
      <c r="C181" s="31" t="s">
        <v>885</v>
      </c>
      <c r="D181" s="21">
        <v>6000</v>
      </c>
      <c r="E181" s="13">
        <v>41662</v>
      </c>
      <c r="F181" s="13">
        <v>44595</v>
      </c>
      <c r="G181" s="27">
        <v>23722</v>
      </c>
      <c r="H181" s="22">
        <f>IF(I181&lt;=6000,$F$5+(I181/24),"error")</f>
        <v>44854.916666666664</v>
      </c>
      <c r="I181" s="23">
        <f t="shared" si="19"/>
        <v>5998</v>
      </c>
      <c r="J181" s="17" t="str">
        <f t="shared" si="18"/>
        <v>NOT DUE</v>
      </c>
      <c r="K181" s="31" t="s">
        <v>887</v>
      </c>
      <c r="L181" s="20"/>
    </row>
    <row r="182" spans="1:12" ht="36" customHeight="1">
      <c r="A182" s="17" t="s">
        <v>869</v>
      </c>
      <c r="B182" s="31" t="s">
        <v>889</v>
      </c>
      <c r="C182" s="31" t="s">
        <v>882</v>
      </c>
      <c r="D182" s="21">
        <v>12000</v>
      </c>
      <c r="E182" s="13">
        <v>41662</v>
      </c>
      <c r="F182" s="13">
        <v>44595</v>
      </c>
      <c r="G182" s="27">
        <v>23722</v>
      </c>
      <c r="H182" s="22">
        <f t="shared" si="20"/>
        <v>45104.916666666664</v>
      </c>
      <c r="I182" s="23">
        <f t="shared" si="19"/>
        <v>11998</v>
      </c>
      <c r="J182" s="17" t="str">
        <f t="shared" si="18"/>
        <v>NOT DUE</v>
      </c>
      <c r="K182" s="31" t="s">
        <v>888</v>
      </c>
      <c r="L182" s="20" t="s">
        <v>5318</v>
      </c>
    </row>
    <row r="183" spans="1:12" ht="36" customHeight="1">
      <c r="A183" s="17" t="s">
        <v>870</v>
      </c>
      <c r="B183" s="31" t="s">
        <v>889</v>
      </c>
      <c r="C183" s="31" t="s">
        <v>883</v>
      </c>
      <c r="D183" s="43">
        <v>24000</v>
      </c>
      <c r="E183" s="13">
        <v>41662</v>
      </c>
      <c r="F183" s="13">
        <v>44595</v>
      </c>
      <c r="G183" s="27">
        <v>23722</v>
      </c>
      <c r="H183" s="22">
        <f>IF(I183&lt;=24000,$F$5+(I183/24),"error")</f>
        <v>45604.916666666664</v>
      </c>
      <c r="I183" s="23">
        <f t="shared" si="19"/>
        <v>23998</v>
      </c>
      <c r="J183" s="17" t="str">
        <f t="shared" si="18"/>
        <v>NOT DUE</v>
      </c>
      <c r="K183" s="31" t="s">
        <v>888</v>
      </c>
      <c r="L183" s="20" t="s">
        <v>5319</v>
      </c>
    </row>
    <row r="184" spans="1:12" ht="36" customHeight="1">
      <c r="A184" s="17" t="s">
        <v>878</v>
      </c>
      <c r="B184" s="31" t="s">
        <v>889</v>
      </c>
      <c r="C184" s="31" t="s">
        <v>884</v>
      </c>
      <c r="D184" s="21">
        <v>24000</v>
      </c>
      <c r="E184" s="13">
        <v>41662</v>
      </c>
      <c r="F184" s="13">
        <v>44595</v>
      </c>
      <c r="G184" s="27">
        <v>23722</v>
      </c>
      <c r="H184" s="22">
        <f>IF(I184&lt;=24000,$F$5+(I184/24),"error")</f>
        <v>45604.916666666664</v>
      </c>
      <c r="I184" s="23">
        <f t="shared" si="19"/>
        <v>23998</v>
      </c>
      <c r="J184" s="17" t="str">
        <f t="shared" si="18"/>
        <v>NOT DUE</v>
      </c>
      <c r="K184" s="31" t="s">
        <v>888</v>
      </c>
      <c r="L184" s="20" t="s">
        <v>5317</v>
      </c>
    </row>
    <row r="185" spans="1:12" ht="36" customHeight="1">
      <c r="A185" s="17" t="s">
        <v>894</v>
      </c>
      <c r="B185" s="31" t="s">
        <v>890</v>
      </c>
      <c r="C185" s="31" t="s">
        <v>880</v>
      </c>
      <c r="D185" s="21">
        <v>6000</v>
      </c>
      <c r="E185" s="13">
        <v>41662</v>
      </c>
      <c r="F185" s="13">
        <v>44595</v>
      </c>
      <c r="G185" s="27">
        <v>23722</v>
      </c>
      <c r="H185" s="22">
        <f>IF(I185&lt;=6000,$F$5+(I185/24),"error")</f>
        <v>44854.916666666664</v>
      </c>
      <c r="I185" s="23">
        <f t="shared" si="19"/>
        <v>5998</v>
      </c>
      <c r="J185" s="17" t="str">
        <f t="shared" si="18"/>
        <v>NOT DUE</v>
      </c>
      <c r="K185" s="31" t="s">
        <v>863</v>
      </c>
      <c r="L185" s="20"/>
    </row>
    <row r="186" spans="1:12" ht="36" customHeight="1">
      <c r="A186" s="17" t="s">
        <v>895</v>
      </c>
      <c r="B186" s="31" t="s">
        <v>890</v>
      </c>
      <c r="C186" s="31" t="s">
        <v>881</v>
      </c>
      <c r="D186" s="21">
        <v>6000</v>
      </c>
      <c r="E186" s="13">
        <v>41662</v>
      </c>
      <c r="F186" s="13">
        <v>44595</v>
      </c>
      <c r="G186" s="27">
        <v>23722</v>
      </c>
      <c r="H186" s="22">
        <f t="shared" ref="H186:H187" si="21">IF(I186&lt;=6000,$F$5+(I186/24),"error")</f>
        <v>44854.916666666664</v>
      </c>
      <c r="I186" s="23">
        <f t="shared" si="19"/>
        <v>5998</v>
      </c>
      <c r="J186" s="17" t="str">
        <f t="shared" si="18"/>
        <v>NOT DUE</v>
      </c>
      <c r="K186" s="31" t="s">
        <v>886</v>
      </c>
      <c r="L186" s="20"/>
    </row>
    <row r="187" spans="1:12" ht="36" customHeight="1">
      <c r="A187" s="17" t="s">
        <v>896</v>
      </c>
      <c r="B187" s="31" t="s">
        <v>890</v>
      </c>
      <c r="C187" s="31" t="s">
        <v>885</v>
      </c>
      <c r="D187" s="21">
        <v>6000</v>
      </c>
      <c r="E187" s="13">
        <v>41662</v>
      </c>
      <c r="F187" s="13">
        <v>44595</v>
      </c>
      <c r="G187" s="27">
        <v>23722</v>
      </c>
      <c r="H187" s="22">
        <f t="shared" si="21"/>
        <v>44854.916666666664</v>
      </c>
      <c r="I187" s="23">
        <f t="shared" si="19"/>
        <v>5998</v>
      </c>
      <c r="J187" s="17" t="str">
        <f t="shared" si="18"/>
        <v>NOT DUE</v>
      </c>
      <c r="K187" s="31" t="s">
        <v>887</v>
      </c>
      <c r="L187" s="20" t="s">
        <v>4457</v>
      </c>
    </row>
    <row r="188" spans="1:12" ht="36" customHeight="1">
      <c r="A188" s="17" t="s">
        <v>897</v>
      </c>
      <c r="B188" s="31" t="s">
        <v>890</v>
      </c>
      <c r="C188" s="31" t="s">
        <v>882</v>
      </c>
      <c r="D188" s="21">
        <v>12000</v>
      </c>
      <c r="E188" s="13">
        <v>41662</v>
      </c>
      <c r="F188" s="13">
        <v>44595</v>
      </c>
      <c r="G188" s="27">
        <v>23722</v>
      </c>
      <c r="H188" s="22">
        <f>IF(I188&lt;=12000,$F$5+(I188/24),"error")</f>
        <v>45104.916666666664</v>
      </c>
      <c r="I188" s="23">
        <f t="shared" si="19"/>
        <v>11998</v>
      </c>
      <c r="J188" s="17" t="str">
        <f t="shared" si="18"/>
        <v>NOT DUE</v>
      </c>
      <c r="K188" s="31" t="s">
        <v>888</v>
      </c>
      <c r="L188" s="20" t="s">
        <v>5318</v>
      </c>
    </row>
    <row r="189" spans="1:12" ht="36" customHeight="1">
      <c r="A189" s="17" t="s">
        <v>898</v>
      </c>
      <c r="B189" s="31" t="s">
        <v>890</v>
      </c>
      <c r="C189" s="31" t="s">
        <v>883</v>
      </c>
      <c r="D189" s="43">
        <v>24000</v>
      </c>
      <c r="E189" s="13">
        <v>41662</v>
      </c>
      <c r="F189" s="13">
        <v>44595</v>
      </c>
      <c r="G189" s="27">
        <v>23722</v>
      </c>
      <c r="H189" s="22">
        <f t="shared" ref="H189:H190" si="22">IF(I189&lt;=24000,$F$5+(I189/24),"error")</f>
        <v>45604.916666666664</v>
      </c>
      <c r="I189" s="23">
        <f t="shared" si="19"/>
        <v>23998</v>
      </c>
      <c r="J189" s="17" t="str">
        <f t="shared" si="18"/>
        <v>NOT DUE</v>
      </c>
      <c r="K189" s="31" t="s">
        <v>888</v>
      </c>
      <c r="L189" s="20" t="s">
        <v>5319</v>
      </c>
    </row>
    <row r="190" spans="1:12" ht="36" customHeight="1">
      <c r="A190" s="17" t="s">
        <v>899</v>
      </c>
      <c r="B190" s="31" t="s">
        <v>890</v>
      </c>
      <c r="C190" s="31" t="s">
        <v>884</v>
      </c>
      <c r="D190" s="21">
        <v>24000</v>
      </c>
      <c r="E190" s="13">
        <v>41662</v>
      </c>
      <c r="F190" s="13">
        <v>44595</v>
      </c>
      <c r="G190" s="27">
        <v>23722</v>
      </c>
      <c r="H190" s="22">
        <f t="shared" si="22"/>
        <v>45604.916666666664</v>
      </c>
      <c r="I190" s="23">
        <f t="shared" si="19"/>
        <v>23998</v>
      </c>
      <c r="J190" s="17" t="str">
        <f t="shared" si="18"/>
        <v>NOT DUE</v>
      </c>
      <c r="K190" s="31" t="s">
        <v>888</v>
      </c>
      <c r="L190" s="20" t="s">
        <v>5317</v>
      </c>
    </row>
    <row r="191" spans="1:12" ht="36" customHeight="1">
      <c r="A191" s="17" t="s">
        <v>900</v>
      </c>
      <c r="B191" s="31" t="s">
        <v>891</v>
      </c>
      <c r="C191" s="31" t="s">
        <v>880</v>
      </c>
      <c r="D191" s="21">
        <v>6000</v>
      </c>
      <c r="E191" s="13">
        <v>41662</v>
      </c>
      <c r="F191" s="13">
        <v>44595</v>
      </c>
      <c r="G191" s="27">
        <v>23722</v>
      </c>
      <c r="H191" s="22">
        <f>IF(I191&lt;=6000,$F$5+(I191/24),"error")</f>
        <v>44854.916666666664</v>
      </c>
      <c r="I191" s="23">
        <f t="shared" si="19"/>
        <v>5998</v>
      </c>
      <c r="J191" s="17" t="str">
        <f t="shared" si="18"/>
        <v>NOT DUE</v>
      </c>
      <c r="K191" s="31" t="s">
        <v>863</v>
      </c>
      <c r="L191" s="20"/>
    </row>
    <row r="192" spans="1:12" ht="36" customHeight="1">
      <c r="A192" s="17" t="s">
        <v>901</v>
      </c>
      <c r="B192" s="31" t="s">
        <v>891</v>
      </c>
      <c r="C192" s="31" t="s">
        <v>881</v>
      </c>
      <c r="D192" s="21">
        <v>6000</v>
      </c>
      <c r="E192" s="13">
        <v>41662</v>
      </c>
      <c r="F192" s="13">
        <v>44595</v>
      </c>
      <c r="G192" s="27">
        <v>23722</v>
      </c>
      <c r="H192" s="22">
        <f t="shared" ref="H192:H193" si="23">IF(I192&lt;=6000,$F$5+(I192/24),"error")</f>
        <v>44854.916666666664</v>
      </c>
      <c r="I192" s="23">
        <f t="shared" si="19"/>
        <v>5998</v>
      </c>
      <c r="J192" s="17" t="str">
        <f t="shared" si="18"/>
        <v>NOT DUE</v>
      </c>
      <c r="K192" s="31" t="s">
        <v>886</v>
      </c>
      <c r="L192" s="20"/>
    </row>
    <row r="193" spans="1:12" ht="36" customHeight="1">
      <c r="A193" s="17" t="s">
        <v>902</v>
      </c>
      <c r="B193" s="31" t="s">
        <v>891</v>
      </c>
      <c r="C193" s="31" t="s">
        <v>885</v>
      </c>
      <c r="D193" s="21">
        <v>6000</v>
      </c>
      <c r="E193" s="13">
        <v>41662</v>
      </c>
      <c r="F193" s="13">
        <v>44595</v>
      </c>
      <c r="G193" s="27">
        <v>23722</v>
      </c>
      <c r="H193" s="22">
        <f t="shared" si="23"/>
        <v>44854.916666666664</v>
      </c>
      <c r="I193" s="23">
        <f t="shared" si="19"/>
        <v>5998</v>
      </c>
      <c r="J193" s="17" t="str">
        <f t="shared" si="18"/>
        <v>NOT DUE</v>
      </c>
      <c r="K193" s="31" t="s">
        <v>887</v>
      </c>
      <c r="L193" s="20" t="s">
        <v>4457</v>
      </c>
    </row>
    <row r="194" spans="1:12" ht="36" customHeight="1">
      <c r="A194" s="17" t="s">
        <v>903</v>
      </c>
      <c r="B194" s="31" t="s">
        <v>891</v>
      </c>
      <c r="C194" s="31" t="s">
        <v>882</v>
      </c>
      <c r="D194" s="21">
        <v>12000</v>
      </c>
      <c r="E194" s="13">
        <v>41662</v>
      </c>
      <c r="F194" s="13">
        <v>44595</v>
      </c>
      <c r="G194" s="27">
        <v>23722</v>
      </c>
      <c r="H194" s="22">
        <f>IF(I194&lt;=12000,$F$5+(I194/24),"error")</f>
        <v>45104.916666666664</v>
      </c>
      <c r="I194" s="23">
        <f t="shared" si="19"/>
        <v>11998</v>
      </c>
      <c r="J194" s="17" t="str">
        <f t="shared" si="18"/>
        <v>NOT DUE</v>
      </c>
      <c r="K194" s="31" t="s">
        <v>888</v>
      </c>
      <c r="L194" s="20" t="s">
        <v>5318</v>
      </c>
    </row>
    <row r="195" spans="1:12" ht="36" customHeight="1">
      <c r="A195" s="17" t="s">
        <v>904</v>
      </c>
      <c r="B195" s="31" t="s">
        <v>891</v>
      </c>
      <c r="C195" s="31" t="s">
        <v>883</v>
      </c>
      <c r="D195" s="43">
        <v>24000</v>
      </c>
      <c r="E195" s="13">
        <v>41662</v>
      </c>
      <c r="F195" s="13">
        <v>44595</v>
      </c>
      <c r="G195" s="27">
        <v>23722</v>
      </c>
      <c r="H195" s="22">
        <f t="shared" ref="H195:H196" si="24">IF(I195&lt;=24000,$F$5+(I195/24),"error")</f>
        <v>45604.916666666664</v>
      </c>
      <c r="I195" s="23">
        <f t="shared" si="19"/>
        <v>23998</v>
      </c>
      <c r="J195" s="17" t="str">
        <f t="shared" si="18"/>
        <v>NOT DUE</v>
      </c>
      <c r="K195" s="31" t="s">
        <v>888</v>
      </c>
      <c r="L195" s="20" t="s">
        <v>5319</v>
      </c>
    </row>
    <row r="196" spans="1:12" ht="36" customHeight="1">
      <c r="A196" s="17" t="s">
        <v>905</v>
      </c>
      <c r="B196" s="31" t="s">
        <v>891</v>
      </c>
      <c r="C196" s="31" t="s">
        <v>884</v>
      </c>
      <c r="D196" s="21">
        <v>24000</v>
      </c>
      <c r="E196" s="13">
        <v>41662</v>
      </c>
      <c r="F196" s="13">
        <v>44595</v>
      </c>
      <c r="G196" s="27">
        <v>23722</v>
      </c>
      <c r="H196" s="22">
        <f t="shared" si="24"/>
        <v>45604.916666666664</v>
      </c>
      <c r="I196" s="23">
        <f t="shared" si="19"/>
        <v>23998</v>
      </c>
      <c r="J196" s="17" t="str">
        <f t="shared" si="18"/>
        <v>NOT DUE</v>
      </c>
      <c r="K196" s="31" t="s">
        <v>888</v>
      </c>
      <c r="L196" s="20" t="s">
        <v>5317</v>
      </c>
    </row>
    <row r="197" spans="1:12" ht="36" customHeight="1">
      <c r="A197" s="17" t="s">
        <v>906</v>
      </c>
      <c r="B197" s="31" t="s">
        <v>892</v>
      </c>
      <c r="C197" s="31" t="s">
        <v>880</v>
      </c>
      <c r="D197" s="21">
        <v>6000</v>
      </c>
      <c r="E197" s="13">
        <v>41662</v>
      </c>
      <c r="F197" s="13">
        <v>44595</v>
      </c>
      <c r="G197" s="27">
        <v>23722</v>
      </c>
      <c r="H197" s="22">
        <f>IF(I197&lt;=6000,$F$5+(I197/24),"error")</f>
        <v>44854.916666666664</v>
      </c>
      <c r="I197" s="23">
        <f t="shared" si="19"/>
        <v>5998</v>
      </c>
      <c r="J197" s="17" t="str">
        <f t="shared" si="18"/>
        <v>NOT DUE</v>
      </c>
      <c r="K197" s="31" t="s">
        <v>863</v>
      </c>
      <c r="L197" s="20"/>
    </row>
    <row r="198" spans="1:12" ht="36" customHeight="1">
      <c r="A198" s="17" t="s">
        <v>907</v>
      </c>
      <c r="B198" s="31" t="s">
        <v>892</v>
      </c>
      <c r="C198" s="31" t="s">
        <v>881</v>
      </c>
      <c r="D198" s="21">
        <v>6000</v>
      </c>
      <c r="E198" s="13">
        <v>41662</v>
      </c>
      <c r="F198" s="13">
        <v>44595</v>
      </c>
      <c r="G198" s="27">
        <v>23722</v>
      </c>
      <c r="H198" s="22">
        <f t="shared" ref="H198:H199" si="25">IF(I198&lt;=6000,$F$5+(I198/24),"error")</f>
        <v>44854.916666666664</v>
      </c>
      <c r="I198" s="23">
        <f t="shared" si="19"/>
        <v>5998</v>
      </c>
      <c r="J198" s="17" t="str">
        <f t="shared" si="18"/>
        <v>NOT DUE</v>
      </c>
      <c r="K198" s="31" t="s">
        <v>886</v>
      </c>
      <c r="L198" s="20"/>
    </row>
    <row r="199" spans="1:12" ht="36" customHeight="1">
      <c r="A199" s="17" t="s">
        <v>908</v>
      </c>
      <c r="B199" s="31" t="s">
        <v>892</v>
      </c>
      <c r="C199" s="31" t="s">
        <v>885</v>
      </c>
      <c r="D199" s="21">
        <v>6000</v>
      </c>
      <c r="E199" s="13">
        <v>41662</v>
      </c>
      <c r="F199" s="13">
        <v>44595</v>
      </c>
      <c r="G199" s="27">
        <v>23722</v>
      </c>
      <c r="H199" s="22">
        <f t="shared" si="25"/>
        <v>44854.916666666664</v>
      </c>
      <c r="I199" s="23">
        <f t="shared" si="19"/>
        <v>5998</v>
      </c>
      <c r="J199" s="17" t="str">
        <f t="shared" si="18"/>
        <v>NOT DUE</v>
      </c>
      <c r="K199" s="31" t="s">
        <v>887</v>
      </c>
      <c r="L199" s="20" t="s">
        <v>4457</v>
      </c>
    </row>
    <row r="200" spans="1:12" ht="36" customHeight="1">
      <c r="A200" s="17" t="s">
        <v>909</v>
      </c>
      <c r="B200" s="31" t="s">
        <v>892</v>
      </c>
      <c r="C200" s="31" t="s">
        <v>882</v>
      </c>
      <c r="D200" s="21">
        <v>12000</v>
      </c>
      <c r="E200" s="13">
        <v>41662</v>
      </c>
      <c r="F200" s="13">
        <v>44595</v>
      </c>
      <c r="G200" s="27">
        <v>23722</v>
      </c>
      <c r="H200" s="22">
        <f>IF(I200&lt;=12000,$F$5+(I200/24),"error")</f>
        <v>45104.916666666664</v>
      </c>
      <c r="I200" s="23">
        <f t="shared" si="19"/>
        <v>11998</v>
      </c>
      <c r="J200" s="17" t="str">
        <f t="shared" si="18"/>
        <v>NOT DUE</v>
      </c>
      <c r="K200" s="31" t="s">
        <v>888</v>
      </c>
      <c r="L200" s="20" t="s">
        <v>4458</v>
      </c>
    </row>
    <row r="201" spans="1:12" ht="36" customHeight="1">
      <c r="A201" s="17" t="s">
        <v>910</v>
      </c>
      <c r="B201" s="31" t="s">
        <v>892</v>
      </c>
      <c r="C201" s="31" t="s">
        <v>883</v>
      </c>
      <c r="D201" s="43">
        <v>24000</v>
      </c>
      <c r="E201" s="13">
        <v>41662</v>
      </c>
      <c r="F201" s="13">
        <v>44595</v>
      </c>
      <c r="G201" s="27">
        <v>23722</v>
      </c>
      <c r="H201" s="22">
        <f t="shared" ref="H201:H202" si="26">IF(I201&lt;=24000,$F$5+(I201/24),"error")</f>
        <v>45604.916666666664</v>
      </c>
      <c r="I201" s="23">
        <f t="shared" si="19"/>
        <v>23998</v>
      </c>
      <c r="J201" s="17" t="str">
        <f t="shared" ref="J201:J264" si="27">IF(I201="","",IF(I201&lt;0,"OVERDUE","NOT DUE"))</f>
        <v>NOT DUE</v>
      </c>
      <c r="K201" s="31" t="s">
        <v>888</v>
      </c>
      <c r="L201" s="20" t="s">
        <v>5319</v>
      </c>
    </row>
    <row r="202" spans="1:12" ht="36" customHeight="1">
      <c r="A202" s="17" t="s">
        <v>911</v>
      </c>
      <c r="B202" s="31" t="s">
        <v>892</v>
      </c>
      <c r="C202" s="31" t="s">
        <v>884</v>
      </c>
      <c r="D202" s="21">
        <v>24000</v>
      </c>
      <c r="E202" s="13">
        <v>41662</v>
      </c>
      <c r="F202" s="13">
        <v>44595</v>
      </c>
      <c r="G202" s="27">
        <v>23722</v>
      </c>
      <c r="H202" s="22">
        <f t="shared" si="26"/>
        <v>45604.916666666664</v>
      </c>
      <c r="I202" s="23">
        <f t="shared" ref="I202:I227" si="28">D202-($F$4-G202)</f>
        <v>23998</v>
      </c>
      <c r="J202" s="17" t="str">
        <f t="shared" si="27"/>
        <v>NOT DUE</v>
      </c>
      <c r="K202" s="31" t="s">
        <v>888</v>
      </c>
      <c r="L202" s="20" t="s">
        <v>5317</v>
      </c>
    </row>
    <row r="203" spans="1:12" ht="36" customHeight="1">
      <c r="A203" s="17" t="s">
        <v>912</v>
      </c>
      <c r="B203" s="31" t="s">
        <v>893</v>
      </c>
      <c r="C203" s="31" t="s">
        <v>880</v>
      </c>
      <c r="D203" s="21">
        <v>6000</v>
      </c>
      <c r="E203" s="13">
        <v>41662</v>
      </c>
      <c r="F203" s="13">
        <v>44595</v>
      </c>
      <c r="G203" s="27">
        <v>23722</v>
      </c>
      <c r="H203" s="22">
        <f>IF(I203&lt;=6000,$F$5+(I203/24),"error")</f>
        <v>44854.916666666664</v>
      </c>
      <c r="I203" s="23">
        <f t="shared" si="28"/>
        <v>5998</v>
      </c>
      <c r="J203" s="17" t="str">
        <f t="shared" si="27"/>
        <v>NOT DUE</v>
      </c>
      <c r="K203" s="31" t="s">
        <v>863</v>
      </c>
      <c r="L203" s="20"/>
    </row>
    <row r="204" spans="1:12" ht="36" customHeight="1">
      <c r="A204" s="17" t="s">
        <v>913</v>
      </c>
      <c r="B204" s="31" t="s">
        <v>893</v>
      </c>
      <c r="C204" s="31" t="s">
        <v>881</v>
      </c>
      <c r="D204" s="21">
        <v>6000</v>
      </c>
      <c r="E204" s="13">
        <v>41662</v>
      </c>
      <c r="F204" s="13">
        <v>44595</v>
      </c>
      <c r="G204" s="27">
        <v>23722</v>
      </c>
      <c r="H204" s="22">
        <f t="shared" ref="H204:H205" si="29">IF(I204&lt;=6000,$F$5+(I204/24),"error")</f>
        <v>44854.916666666664</v>
      </c>
      <c r="I204" s="23">
        <f t="shared" si="28"/>
        <v>5998</v>
      </c>
      <c r="J204" s="17" t="str">
        <f t="shared" si="27"/>
        <v>NOT DUE</v>
      </c>
      <c r="K204" s="31" t="s">
        <v>886</v>
      </c>
      <c r="L204" s="20"/>
    </row>
    <row r="205" spans="1:12" ht="36" customHeight="1">
      <c r="A205" s="17" t="s">
        <v>914</v>
      </c>
      <c r="B205" s="31" t="s">
        <v>893</v>
      </c>
      <c r="C205" s="31" t="s">
        <v>885</v>
      </c>
      <c r="D205" s="21">
        <v>6000</v>
      </c>
      <c r="E205" s="13">
        <v>41662</v>
      </c>
      <c r="F205" s="13">
        <v>44595</v>
      </c>
      <c r="G205" s="27">
        <v>23722</v>
      </c>
      <c r="H205" s="22">
        <f t="shared" si="29"/>
        <v>44854.916666666664</v>
      </c>
      <c r="I205" s="23">
        <f t="shared" si="28"/>
        <v>5998</v>
      </c>
      <c r="J205" s="17" t="str">
        <f t="shared" si="27"/>
        <v>NOT DUE</v>
      </c>
      <c r="K205" s="31" t="s">
        <v>887</v>
      </c>
      <c r="L205" s="20" t="s">
        <v>4457</v>
      </c>
    </row>
    <row r="206" spans="1:12" ht="36" customHeight="1">
      <c r="A206" s="17" t="s">
        <v>915</v>
      </c>
      <c r="B206" s="31" t="s">
        <v>893</v>
      </c>
      <c r="C206" s="31" t="s">
        <v>882</v>
      </c>
      <c r="D206" s="21">
        <v>12000</v>
      </c>
      <c r="E206" s="13">
        <v>41662</v>
      </c>
      <c r="F206" s="13">
        <v>44595</v>
      </c>
      <c r="G206" s="27">
        <v>23722</v>
      </c>
      <c r="H206" s="22">
        <f>IF(I206&lt;=12000,$F$5+(I206/24),"error")</f>
        <v>45104.916666666664</v>
      </c>
      <c r="I206" s="23">
        <f t="shared" si="28"/>
        <v>11998</v>
      </c>
      <c r="J206" s="17" t="str">
        <f t="shared" si="27"/>
        <v>NOT DUE</v>
      </c>
      <c r="K206" s="31" t="s">
        <v>888</v>
      </c>
      <c r="L206" s="20" t="s">
        <v>4458</v>
      </c>
    </row>
    <row r="207" spans="1:12" ht="36" customHeight="1">
      <c r="A207" s="17" t="s">
        <v>916</v>
      </c>
      <c r="B207" s="31" t="s">
        <v>893</v>
      </c>
      <c r="C207" s="31" t="s">
        <v>883</v>
      </c>
      <c r="D207" s="43">
        <v>24000</v>
      </c>
      <c r="E207" s="13">
        <v>41662</v>
      </c>
      <c r="F207" s="13">
        <v>44595</v>
      </c>
      <c r="G207" s="27">
        <v>23722</v>
      </c>
      <c r="H207" s="22">
        <f t="shared" ref="H207:H208" si="30">IF(I207&lt;=24000,$F$5+(I207/24),"error")</f>
        <v>45604.916666666664</v>
      </c>
      <c r="I207" s="23">
        <f t="shared" si="28"/>
        <v>23998</v>
      </c>
      <c r="J207" s="17" t="str">
        <f t="shared" si="27"/>
        <v>NOT DUE</v>
      </c>
      <c r="K207" s="31" t="s">
        <v>888</v>
      </c>
      <c r="L207" s="20" t="s">
        <v>5319</v>
      </c>
    </row>
    <row r="208" spans="1:12" ht="36" customHeight="1">
      <c r="A208" s="17" t="s">
        <v>917</v>
      </c>
      <c r="B208" s="31" t="s">
        <v>893</v>
      </c>
      <c r="C208" s="31" t="s">
        <v>884</v>
      </c>
      <c r="D208" s="21">
        <v>24000</v>
      </c>
      <c r="E208" s="13">
        <v>41662</v>
      </c>
      <c r="F208" s="13">
        <v>44595</v>
      </c>
      <c r="G208" s="27">
        <v>23722</v>
      </c>
      <c r="H208" s="22">
        <f t="shared" si="30"/>
        <v>45604.916666666664</v>
      </c>
      <c r="I208" s="23">
        <f t="shared" si="28"/>
        <v>23998</v>
      </c>
      <c r="J208" s="17" t="str">
        <f t="shared" si="27"/>
        <v>NOT DUE</v>
      </c>
      <c r="K208" s="31" t="s">
        <v>888</v>
      </c>
      <c r="L208" s="20" t="s">
        <v>5317</v>
      </c>
    </row>
    <row r="209" spans="1:12" ht="36" customHeight="1">
      <c r="A209" s="17" t="s">
        <v>918</v>
      </c>
      <c r="B209" s="31" t="s">
        <v>925</v>
      </c>
      <c r="C209" s="31" t="s">
        <v>924</v>
      </c>
      <c r="D209" s="50">
        <v>1500</v>
      </c>
      <c r="E209" s="13">
        <v>41662</v>
      </c>
      <c r="F209" s="13">
        <v>44596</v>
      </c>
      <c r="G209" s="27">
        <v>23722</v>
      </c>
      <c r="H209" s="22">
        <f>IF(I209&lt;=1500,$F$5+(I209/24),"error")</f>
        <v>44667.416666666664</v>
      </c>
      <c r="I209" s="238">
        <f t="shared" si="28"/>
        <v>1498</v>
      </c>
      <c r="J209" s="17" t="str">
        <f t="shared" si="27"/>
        <v>NOT DUE</v>
      </c>
      <c r="K209" s="31" t="s">
        <v>930</v>
      </c>
      <c r="L209" s="123"/>
    </row>
    <row r="210" spans="1:12" ht="36" customHeight="1">
      <c r="A210" s="17" t="s">
        <v>919</v>
      </c>
      <c r="B210" s="31" t="s">
        <v>926</v>
      </c>
      <c r="C210" s="31" t="s">
        <v>924</v>
      </c>
      <c r="D210" s="50">
        <v>1500</v>
      </c>
      <c r="E210" s="13">
        <v>41662</v>
      </c>
      <c r="F210" s="13">
        <v>44596</v>
      </c>
      <c r="G210" s="27">
        <v>23722</v>
      </c>
      <c r="H210" s="22">
        <f t="shared" ref="H210:H213" si="31">IF(I210&lt;=1500,$F$5+(I210/24),"error")</f>
        <v>44667.416666666664</v>
      </c>
      <c r="I210" s="238">
        <f t="shared" si="28"/>
        <v>1498</v>
      </c>
      <c r="J210" s="17" t="str">
        <f t="shared" si="27"/>
        <v>NOT DUE</v>
      </c>
      <c r="K210" s="31" t="s">
        <v>930</v>
      </c>
      <c r="L210" s="123"/>
    </row>
    <row r="211" spans="1:12" ht="36" customHeight="1">
      <c r="A211" s="17" t="s">
        <v>920</v>
      </c>
      <c r="B211" s="31" t="s">
        <v>927</v>
      </c>
      <c r="C211" s="31" t="s">
        <v>924</v>
      </c>
      <c r="D211" s="50">
        <v>1500</v>
      </c>
      <c r="E211" s="13">
        <v>41662</v>
      </c>
      <c r="F211" s="13">
        <v>44596</v>
      </c>
      <c r="G211" s="27">
        <v>23722</v>
      </c>
      <c r="H211" s="22">
        <f t="shared" si="31"/>
        <v>44667.416666666664</v>
      </c>
      <c r="I211" s="238">
        <f t="shared" si="28"/>
        <v>1498</v>
      </c>
      <c r="J211" s="17" t="str">
        <f t="shared" si="27"/>
        <v>NOT DUE</v>
      </c>
      <c r="K211" s="31" t="s">
        <v>930</v>
      </c>
      <c r="L211" s="123"/>
    </row>
    <row r="212" spans="1:12" ht="36" customHeight="1">
      <c r="A212" s="17" t="s">
        <v>921</v>
      </c>
      <c r="B212" s="31" t="s">
        <v>928</v>
      </c>
      <c r="C212" s="31" t="s">
        <v>924</v>
      </c>
      <c r="D212" s="50">
        <v>1500</v>
      </c>
      <c r="E212" s="13">
        <v>41662</v>
      </c>
      <c r="F212" s="13">
        <v>44596</v>
      </c>
      <c r="G212" s="27">
        <v>23722</v>
      </c>
      <c r="H212" s="22">
        <f t="shared" si="31"/>
        <v>44667.416666666664</v>
      </c>
      <c r="I212" s="238">
        <f t="shared" si="28"/>
        <v>1498</v>
      </c>
      <c r="J212" s="17" t="str">
        <f t="shared" si="27"/>
        <v>NOT DUE</v>
      </c>
      <c r="K212" s="31" t="s">
        <v>930</v>
      </c>
      <c r="L212" s="123"/>
    </row>
    <row r="213" spans="1:12" ht="36" customHeight="1">
      <c r="A213" s="17" t="s">
        <v>922</v>
      </c>
      <c r="B213" s="31" t="s">
        <v>929</v>
      </c>
      <c r="C213" s="31" t="s">
        <v>924</v>
      </c>
      <c r="D213" s="50">
        <v>1500</v>
      </c>
      <c r="E213" s="13">
        <v>41662</v>
      </c>
      <c r="F213" s="13">
        <v>44596</v>
      </c>
      <c r="G213" s="27">
        <v>23722</v>
      </c>
      <c r="H213" s="22">
        <f t="shared" si="31"/>
        <v>44667.416666666664</v>
      </c>
      <c r="I213" s="238">
        <f t="shared" si="28"/>
        <v>1498</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44963.25</v>
      </c>
      <c r="I214" s="23">
        <f t="shared" si="28"/>
        <v>8598</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44631.708333333336</v>
      </c>
      <c r="I215" s="23">
        <f t="shared" si="28"/>
        <v>641</v>
      </c>
      <c r="J215" s="17" t="str">
        <f t="shared" si="27"/>
        <v>NOT DUE</v>
      </c>
      <c r="K215" s="31" t="s">
        <v>941</v>
      </c>
      <c r="L215" s="123"/>
    </row>
    <row r="216" spans="1:12" ht="36" customHeight="1">
      <c r="A216" s="17" t="s">
        <v>932</v>
      </c>
      <c r="B216" s="31" t="s">
        <v>944</v>
      </c>
      <c r="C216" s="31" t="s">
        <v>945</v>
      </c>
      <c r="D216" s="21">
        <v>200</v>
      </c>
      <c r="E216" s="13">
        <v>41662</v>
      </c>
      <c r="F216" s="13">
        <v>44588</v>
      </c>
      <c r="G216" s="27">
        <v>23702</v>
      </c>
      <c r="H216" s="22">
        <f>IF(I216&lt;=200,$F$5+(I216/24),"error")</f>
        <v>44612.416666666664</v>
      </c>
      <c r="I216" s="238">
        <f t="shared" si="28"/>
        <v>178</v>
      </c>
      <c r="J216" s="17" t="str">
        <f t="shared" si="27"/>
        <v>NOT DUE</v>
      </c>
      <c r="K216" s="31" t="s">
        <v>953</v>
      </c>
      <c r="L216" s="270"/>
    </row>
    <row r="217" spans="1:12" ht="36" customHeight="1">
      <c r="A217" s="17" t="s">
        <v>933</v>
      </c>
      <c r="B217" s="31" t="s">
        <v>944</v>
      </c>
      <c r="C217" s="31" t="s">
        <v>946</v>
      </c>
      <c r="D217" s="21">
        <v>200</v>
      </c>
      <c r="E217" s="13">
        <v>41662</v>
      </c>
      <c r="F217" s="13">
        <v>44588</v>
      </c>
      <c r="G217" s="27">
        <v>23702</v>
      </c>
      <c r="H217" s="22">
        <f t="shared" ref="H217:H218" si="32">IF(I217&lt;=200,$F$5+(I217/24),"error")</f>
        <v>44612.416666666664</v>
      </c>
      <c r="I217" s="238">
        <f t="shared" si="28"/>
        <v>178</v>
      </c>
      <c r="J217" s="17" t="str">
        <f t="shared" si="27"/>
        <v>NOT DUE</v>
      </c>
      <c r="K217" s="31" t="s">
        <v>954</v>
      </c>
      <c r="L217" s="270"/>
    </row>
    <row r="218" spans="1:12" ht="36" customHeight="1">
      <c r="A218" s="17" t="s">
        <v>934</v>
      </c>
      <c r="B218" s="31" t="s">
        <v>944</v>
      </c>
      <c r="C218" s="31" t="s">
        <v>947</v>
      </c>
      <c r="D218" s="21">
        <v>200</v>
      </c>
      <c r="E218" s="13">
        <v>41662</v>
      </c>
      <c r="F218" s="13">
        <v>44588</v>
      </c>
      <c r="G218" s="27">
        <v>23702</v>
      </c>
      <c r="H218" s="22">
        <f t="shared" si="32"/>
        <v>44612.416666666664</v>
      </c>
      <c r="I218" s="238">
        <f t="shared" si="28"/>
        <v>178</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44595.583333333336</v>
      </c>
      <c r="I219" s="23">
        <f t="shared" si="28"/>
        <v>-226</v>
      </c>
      <c r="J219" s="17" t="str">
        <f t="shared" si="27"/>
        <v>OVERDUE</v>
      </c>
      <c r="K219" s="31" t="s">
        <v>956</v>
      </c>
      <c r="L219" s="125" t="s">
        <v>5304</v>
      </c>
    </row>
    <row r="220" spans="1:12" ht="36" customHeight="1">
      <c r="A220" s="17" t="s">
        <v>942</v>
      </c>
      <c r="B220" s="31" t="s">
        <v>560</v>
      </c>
      <c r="C220" s="31" t="s">
        <v>949</v>
      </c>
      <c r="D220" s="21">
        <v>8000</v>
      </c>
      <c r="E220" s="13">
        <v>41662</v>
      </c>
      <c r="F220" s="13">
        <v>43389</v>
      </c>
      <c r="G220" s="27">
        <v>15498</v>
      </c>
      <c r="H220" s="22">
        <f t="shared" ref="H220:H223" si="33">IF(I220&lt;=8000,$F$5+(I220/24),"error")</f>
        <v>44595.583333333336</v>
      </c>
      <c r="I220" s="23">
        <f t="shared" si="28"/>
        <v>-226</v>
      </c>
      <c r="J220" s="17" t="str">
        <f t="shared" si="27"/>
        <v>OVERDUE</v>
      </c>
      <c r="K220" s="31" t="s">
        <v>956</v>
      </c>
      <c r="L220" s="125" t="s">
        <v>5304</v>
      </c>
    </row>
    <row r="221" spans="1:12" ht="36" customHeight="1">
      <c r="A221" s="17" t="s">
        <v>943</v>
      </c>
      <c r="B221" s="31" t="s">
        <v>560</v>
      </c>
      <c r="C221" s="31" t="s">
        <v>950</v>
      </c>
      <c r="D221" s="21">
        <v>8000</v>
      </c>
      <c r="E221" s="13">
        <v>41662</v>
      </c>
      <c r="F221" s="13">
        <v>43389</v>
      </c>
      <c r="G221" s="27">
        <v>15498</v>
      </c>
      <c r="H221" s="22">
        <f t="shared" si="33"/>
        <v>44595.583333333336</v>
      </c>
      <c r="I221" s="23">
        <f t="shared" si="28"/>
        <v>-226</v>
      </c>
      <c r="J221" s="17" t="str">
        <f t="shared" si="27"/>
        <v>OVERDUE</v>
      </c>
      <c r="K221" s="31" t="s">
        <v>957</v>
      </c>
      <c r="L221" s="125" t="s">
        <v>5304</v>
      </c>
    </row>
    <row r="222" spans="1:12" ht="36" customHeight="1">
      <c r="A222" s="17" t="s">
        <v>958</v>
      </c>
      <c r="B222" s="31" t="s">
        <v>560</v>
      </c>
      <c r="C222" s="31" t="s">
        <v>951</v>
      </c>
      <c r="D222" s="21">
        <v>8000</v>
      </c>
      <c r="E222" s="13">
        <v>41662</v>
      </c>
      <c r="F222" s="13">
        <v>43389</v>
      </c>
      <c r="G222" s="27">
        <v>15498</v>
      </c>
      <c r="H222" s="22">
        <f t="shared" si="33"/>
        <v>44595.583333333336</v>
      </c>
      <c r="I222" s="23">
        <f t="shared" si="28"/>
        <v>-226</v>
      </c>
      <c r="J222" s="17" t="str">
        <f t="shared" si="27"/>
        <v>OVERDUE</v>
      </c>
      <c r="K222" s="31" t="s">
        <v>957</v>
      </c>
      <c r="L222" s="125" t="s">
        <v>5304</v>
      </c>
    </row>
    <row r="223" spans="1:12" ht="36" customHeight="1">
      <c r="A223" s="17" t="s">
        <v>959</v>
      </c>
      <c r="B223" s="31" t="s">
        <v>560</v>
      </c>
      <c r="C223" s="31" t="s">
        <v>952</v>
      </c>
      <c r="D223" s="21">
        <v>8000</v>
      </c>
      <c r="E223" s="13">
        <v>41662</v>
      </c>
      <c r="F223" s="13">
        <v>43389</v>
      </c>
      <c r="G223" s="27">
        <v>15498</v>
      </c>
      <c r="H223" s="22">
        <f t="shared" si="33"/>
        <v>44595.583333333336</v>
      </c>
      <c r="I223" s="23">
        <f t="shared" si="28"/>
        <v>-226</v>
      </c>
      <c r="J223" s="17" t="str">
        <f t="shared" si="27"/>
        <v>OVERDUE</v>
      </c>
      <c r="K223" s="31" t="s">
        <v>957</v>
      </c>
      <c r="L223" s="125" t="s">
        <v>5304</v>
      </c>
    </row>
    <row r="224" spans="1:12" ht="36" customHeight="1">
      <c r="A224" s="17" t="s">
        <v>960</v>
      </c>
      <c r="B224" s="31" t="s">
        <v>966</v>
      </c>
      <c r="C224" s="31" t="s">
        <v>967</v>
      </c>
      <c r="D224" s="21">
        <v>300</v>
      </c>
      <c r="E224" s="13">
        <v>41662</v>
      </c>
      <c r="F224" s="13">
        <v>44588</v>
      </c>
      <c r="G224" s="27">
        <v>23702</v>
      </c>
      <c r="H224" s="22">
        <f>IF(I224&lt;=300,$F$5+(I224/24),"error")</f>
        <v>44616.583333333336</v>
      </c>
      <c r="I224" s="23">
        <f t="shared" si="28"/>
        <v>278</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44618.224999999999</v>
      </c>
      <c r="I225" s="238">
        <f t="shared" si="28"/>
        <v>317.40000000000146</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44618.224999999999</v>
      </c>
      <c r="I226" s="238">
        <f t="shared" si="28"/>
        <v>317.40000000000146</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44616.5</v>
      </c>
      <c r="I227" s="16">
        <f t="shared" si="28"/>
        <v>276</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44620.416666666664</v>
      </c>
      <c r="I228" s="23">
        <f t="shared" ref="I228:I248" si="34">D228-($F$4-G228)</f>
        <v>370</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44620.416666666664</v>
      </c>
      <c r="I229" s="23">
        <f t="shared" si="34"/>
        <v>370</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44714.916666666664</v>
      </c>
      <c r="I230" s="23">
        <f t="shared" si="34"/>
        <v>2638</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44714.916666666664</v>
      </c>
      <c r="I231" s="23">
        <f t="shared" si="34"/>
        <v>2638</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44713.25</v>
      </c>
      <c r="I232" s="23">
        <f t="shared" si="34"/>
        <v>2598</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44616.5</v>
      </c>
      <c r="I233" s="23">
        <f t="shared" si="34"/>
        <v>276</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44714.916666666664</v>
      </c>
      <c r="I234" s="23">
        <f t="shared" si="34"/>
        <v>2638</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44616.5</v>
      </c>
      <c r="I235" s="23">
        <f t="shared" si="34"/>
        <v>276</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44714.916666666664</v>
      </c>
      <c r="I236" s="23">
        <f t="shared" si="34"/>
        <v>2638</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44690.791666666664</v>
      </c>
      <c r="I237" s="23">
        <f t="shared" si="34"/>
        <v>2059</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44690.791666666664</v>
      </c>
      <c r="I238" s="23">
        <f t="shared" si="34"/>
        <v>2059</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44690.791666666664</v>
      </c>
      <c r="I239" s="23">
        <f t="shared" si="34"/>
        <v>2059</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44690.791666666664</v>
      </c>
      <c r="I240" s="23">
        <f t="shared" si="34"/>
        <v>2059</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44620.416666666664</v>
      </c>
      <c r="I241" s="23">
        <f t="shared" si="34"/>
        <v>370</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44616.5</v>
      </c>
      <c r="I242" s="23">
        <f t="shared" si="34"/>
        <v>276</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44616.5</v>
      </c>
      <c r="I243" s="23">
        <f t="shared" si="34"/>
        <v>276</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44631.666666666664</v>
      </c>
      <c r="I244" s="23">
        <f t="shared" si="34"/>
        <v>640</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44620.416666666664</v>
      </c>
      <c r="I245" s="23">
        <f t="shared" si="34"/>
        <v>370</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44607.833333333336</v>
      </c>
      <c r="I246" s="23">
        <f t="shared" si="34"/>
        <v>68</v>
      </c>
      <c r="J246" s="17" t="str">
        <f t="shared" si="27"/>
        <v>NOT DUE</v>
      </c>
      <c r="K246" s="31" t="s">
        <v>1036</v>
      </c>
      <c r="L246" s="270"/>
    </row>
    <row r="247" spans="1:12" ht="36" customHeight="1">
      <c r="A247" s="17" t="s">
        <v>1018</v>
      </c>
      <c r="B247" s="31" t="s">
        <v>1046</v>
      </c>
      <c r="C247" s="31" t="s">
        <v>1043</v>
      </c>
      <c r="D247" s="21">
        <v>300</v>
      </c>
      <c r="E247" s="13">
        <v>41662</v>
      </c>
      <c r="F247" s="13">
        <v>44589</v>
      </c>
      <c r="G247" s="27">
        <v>23702</v>
      </c>
      <c r="H247" s="22">
        <f>IF(I247&lt;=300,$F$5+(I247/24),"error")</f>
        <v>44616.583333333336</v>
      </c>
      <c r="I247" s="23">
        <f t="shared" si="34"/>
        <v>278</v>
      </c>
      <c r="J247" s="17" t="str">
        <f t="shared" si="27"/>
        <v>NOT DUE</v>
      </c>
      <c r="K247" s="31" t="s">
        <v>1049</v>
      </c>
      <c r="L247" s="270"/>
    </row>
    <row r="248" spans="1:12" ht="36" customHeight="1">
      <c r="A248" s="17" t="s">
        <v>1019</v>
      </c>
      <c r="B248" s="31" t="s">
        <v>1044</v>
      </c>
      <c r="C248" s="31" t="s">
        <v>1045</v>
      </c>
      <c r="D248" s="21">
        <v>300</v>
      </c>
      <c r="E248" s="13">
        <v>41662</v>
      </c>
      <c r="F248" s="13">
        <v>44583</v>
      </c>
      <c r="G248" s="27">
        <v>23652</v>
      </c>
      <c r="H248" s="22">
        <f>IF(I248&lt;=300,$F$5+(I248/24),"error")</f>
        <v>44614.5</v>
      </c>
      <c r="I248" s="23">
        <f t="shared" si="34"/>
        <v>228</v>
      </c>
      <c r="J248" s="17" t="str">
        <f t="shared" si="27"/>
        <v>NOT DUE</v>
      </c>
      <c r="K248" s="31" t="s">
        <v>1050</v>
      </c>
      <c r="L248" s="270"/>
    </row>
    <row r="249" spans="1:12" ht="36" customHeight="1">
      <c r="A249" s="17" t="s">
        <v>1037</v>
      </c>
      <c r="B249" s="31" t="s">
        <v>392</v>
      </c>
      <c r="C249" s="31" t="s">
        <v>393</v>
      </c>
      <c r="D249" s="21" t="s">
        <v>4</v>
      </c>
      <c r="E249" s="13">
        <v>41662</v>
      </c>
      <c r="F249" s="13">
        <v>44582</v>
      </c>
      <c r="G249" s="27"/>
      <c r="H249" s="15">
        <f>EDATE(F249-1,1)</f>
        <v>44612</v>
      </c>
      <c r="I249" s="240">
        <f ca="1">IF(ISBLANK(H249),"",H249-DATE(YEAR(NOW()),MONTH(NOW()),DAY(NOW())))</f>
        <v>7</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160</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44614.5</v>
      </c>
      <c r="I251" s="23">
        <f>D251-($F$4-G251)</f>
        <v>228</v>
      </c>
      <c r="J251" s="17" t="str">
        <f t="shared" si="27"/>
        <v>NOT DUE</v>
      </c>
      <c r="K251" s="31" t="s">
        <v>1062</v>
      </c>
      <c r="L251" s="270"/>
    </row>
    <row r="252" spans="1:12" ht="36" customHeight="1">
      <c r="A252" s="17" t="s">
        <v>1040</v>
      </c>
      <c r="B252" s="31" t="s">
        <v>1057</v>
      </c>
      <c r="C252" s="31" t="s">
        <v>1058</v>
      </c>
      <c r="D252" s="21" t="s">
        <v>1</v>
      </c>
      <c r="E252" s="13">
        <v>41662</v>
      </c>
      <c r="F252" s="13">
        <f>F8</f>
        <v>44605</v>
      </c>
      <c r="G252" s="27"/>
      <c r="H252" s="15">
        <f>DATE(YEAR(F252),MONTH(F252),DAY(F252)+1)</f>
        <v>44606</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44672.708333333336</v>
      </c>
      <c r="I253" s="23">
        <f>D253-($F$4-G253)</f>
        <v>1625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44620.708333333336</v>
      </c>
      <c r="I254" s="238">
        <f>D254-($F$4-G254)</f>
        <v>377</v>
      </c>
      <c r="J254" s="17" t="str">
        <f t="shared" si="27"/>
        <v>NOT DUE</v>
      </c>
      <c r="K254" s="31" t="s">
        <v>1077</v>
      </c>
      <c r="L254" s="125"/>
    </row>
    <row r="255" spans="1:12" ht="36" customHeight="1">
      <c r="A255" s="17" t="s">
        <v>1047</v>
      </c>
      <c r="B255" s="31" t="s">
        <v>1073</v>
      </c>
      <c r="C255" s="31" t="s">
        <v>1074</v>
      </c>
      <c r="D255" s="21" t="s">
        <v>26</v>
      </c>
      <c r="E255" s="13">
        <v>41662</v>
      </c>
      <c r="F255" s="13">
        <f>F256-1</f>
        <v>44604</v>
      </c>
      <c r="G255" s="27"/>
      <c r="H255" s="15">
        <f>DATE(YEAR(F255),MONTH(F255),DAY(F255)+7)</f>
        <v>44611</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44605</v>
      </c>
      <c r="G256" s="27"/>
      <c r="H256" s="15">
        <f t="shared" ref="H256:H269" si="38">DATE(YEAR(F256),MONTH(F256),DAY(F256)+1)</f>
        <v>44606</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44605</v>
      </c>
      <c r="G257" s="27"/>
      <c r="H257" s="15">
        <f t="shared" si="38"/>
        <v>44606</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44605</v>
      </c>
      <c r="G258" s="27"/>
      <c r="H258" s="15">
        <f t="shared" si="38"/>
        <v>44606</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44605</v>
      </c>
      <c r="G259" s="27"/>
      <c r="H259" s="15">
        <f t="shared" si="38"/>
        <v>44606</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44605</v>
      </c>
      <c r="G260" s="27"/>
      <c r="H260" s="15">
        <f t="shared" si="38"/>
        <v>44606</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44605</v>
      </c>
      <c r="G261" s="27"/>
      <c r="H261" s="15">
        <f t="shared" si="38"/>
        <v>44606</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44605</v>
      </c>
      <c r="G262" s="27"/>
      <c r="H262" s="15">
        <f t="shared" si="38"/>
        <v>44606</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44605</v>
      </c>
      <c r="G263" s="27"/>
      <c r="H263" s="15">
        <f t="shared" si="38"/>
        <v>44606</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44605</v>
      </c>
      <c r="G264" s="27"/>
      <c r="H264" s="15">
        <f t="shared" si="38"/>
        <v>44606</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44605</v>
      </c>
      <c r="G265" s="27"/>
      <c r="H265" s="15">
        <f t="shared" si="38"/>
        <v>44606</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44605</v>
      </c>
      <c r="G266" s="27"/>
      <c r="H266" s="15">
        <f t="shared" si="38"/>
        <v>44606</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44605</v>
      </c>
      <c r="G267" s="27"/>
      <c r="H267" s="15">
        <f t="shared" si="38"/>
        <v>44606</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44605</v>
      </c>
      <c r="G268" s="27"/>
      <c r="H268" s="15">
        <f t="shared" si="38"/>
        <v>44606</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44605</v>
      </c>
      <c r="G269" s="27"/>
      <c r="H269" s="15">
        <f t="shared" si="38"/>
        <v>44606</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44604</v>
      </c>
      <c r="G270" s="27"/>
      <c r="H270" s="15">
        <f>DATE(YEAR(F270),MONTH(F270),DAY(F270)+7)</f>
        <v>44611</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44604</v>
      </c>
      <c r="G271" s="27"/>
      <c r="H271" s="15">
        <f>DATE(YEAR(F271),MONTH(F271),DAY(F271)+7)</f>
        <v>44611</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44604</v>
      </c>
      <c r="G272" s="27"/>
      <c r="H272" s="15">
        <f>DATE(YEAR(F272),MONTH(F272),DAY(F272)+7)</f>
        <v>44611</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44604</v>
      </c>
      <c r="G273" s="27"/>
      <c r="H273" s="15">
        <f>DATE(YEAR(F273),MONTH(F273),DAY(F273)+7)</f>
        <v>44611</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44604</v>
      </c>
      <c r="G274" s="27"/>
      <c r="H274" s="15">
        <f>DATE(YEAR(F274),MONTH(F274),DAY(F274)+7)</f>
        <v>44611</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44589</v>
      </c>
      <c r="G275" s="27"/>
      <c r="H275" s="15">
        <f>EDATE(F275-1,1)</f>
        <v>44619</v>
      </c>
      <c r="I275" s="16">
        <f t="shared" ca="1" si="37"/>
        <v>14</v>
      </c>
      <c r="J275" s="17" t="str">
        <f t="shared" ca="1" si="40"/>
        <v>NOT DUE</v>
      </c>
      <c r="K275" s="31" t="s">
        <v>1112</v>
      </c>
      <c r="L275" s="125"/>
    </row>
    <row r="276" spans="1:12" ht="36" customHeight="1">
      <c r="A276" s="17" t="s">
        <v>1123</v>
      </c>
      <c r="B276" s="31" t="s">
        <v>1147</v>
      </c>
      <c r="C276" s="31" t="s">
        <v>1097</v>
      </c>
      <c r="D276" s="21" t="s">
        <v>4</v>
      </c>
      <c r="E276" s="13">
        <v>41662</v>
      </c>
      <c r="F276" s="13">
        <f>F275</f>
        <v>44589</v>
      </c>
      <c r="G276" s="27"/>
      <c r="H276" s="15">
        <f>EDATE(F276-1,1)</f>
        <v>44619</v>
      </c>
      <c r="I276" s="16">
        <f t="shared" ca="1" si="37"/>
        <v>14</v>
      </c>
      <c r="J276" s="17" t="str">
        <f t="shared" ca="1" si="40"/>
        <v>NOT DUE</v>
      </c>
      <c r="K276" s="31" t="s">
        <v>1154</v>
      </c>
      <c r="L276" s="125"/>
    </row>
    <row r="277" spans="1:12" ht="36" customHeight="1">
      <c r="A277" s="17" t="s">
        <v>1124</v>
      </c>
      <c r="B277" s="31" t="s">
        <v>1133</v>
      </c>
      <c r="C277" s="31" t="s">
        <v>1097</v>
      </c>
      <c r="D277" s="21" t="s">
        <v>4</v>
      </c>
      <c r="E277" s="13">
        <v>41662</v>
      </c>
      <c r="F277" s="13">
        <f>F276</f>
        <v>44589</v>
      </c>
      <c r="G277" s="27"/>
      <c r="H277" s="15">
        <f>EDATE(F277-1,1)</f>
        <v>44619</v>
      </c>
      <c r="I277" s="16">
        <f t="shared" ca="1" si="37"/>
        <v>14</v>
      </c>
      <c r="J277" s="17" t="str">
        <f t="shared" ca="1" si="40"/>
        <v>NOT DUE</v>
      </c>
      <c r="K277" s="31" t="s">
        <v>1155</v>
      </c>
      <c r="L277" s="125"/>
    </row>
    <row r="278" spans="1:12" ht="36" customHeight="1">
      <c r="A278" s="17" t="s">
        <v>1125</v>
      </c>
      <c r="B278" s="31" t="s">
        <v>1148</v>
      </c>
      <c r="C278" s="31" t="s">
        <v>1149</v>
      </c>
      <c r="D278" s="21" t="s">
        <v>4</v>
      </c>
      <c r="E278" s="13">
        <v>41662</v>
      </c>
      <c r="F278" s="13">
        <f>F277</f>
        <v>44589</v>
      </c>
      <c r="G278" s="27"/>
      <c r="H278" s="15">
        <f>EDATE(F278-1,1)</f>
        <v>44619</v>
      </c>
      <c r="I278" s="16">
        <f t="shared" ca="1" si="37"/>
        <v>14</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87</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87</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254</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254</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254</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254</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254</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254</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254</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254</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254</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1021</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1021</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1021</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1021</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1021</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1021</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1021</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1021</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1021</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1021</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1021</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1021</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1021</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1021</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1021</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1021</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1021</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1021</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1021</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1021</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1021</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1021</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1021</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1021</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1021</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1021</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1021</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1021</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1021</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44618.458333333336</v>
      </c>
      <c r="I326" s="238">
        <f t="shared" si="43"/>
        <v>323</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279</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143</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44607.833333333336</v>
      </c>
      <c r="I329" s="238">
        <f>D329-($F$4-G329)</f>
        <v>68</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44588</v>
      </c>
      <c r="G330" s="27">
        <v>23702</v>
      </c>
      <c r="H330" s="22">
        <f>IF(I330&lt;=300,$F$5+(I330/24),"error")</f>
        <v>44616.583333333336</v>
      </c>
      <c r="I330" s="238">
        <f>D330-($F$4-G330)</f>
        <v>278</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44630.833333333336</v>
      </c>
      <c r="I331" s="238">
        <f>D331-($F$4-G331)</f>
        <v>620</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5298</v>
      </c>
      <c r="F337" s="380"/>
      <c r="G337" s="380"/>
      <c r="I337" s="380" t="s">
        <v>5288</v>
      </c>
      <c r="J337" s="380"/>
      <c r="K337" s="380"/>
    </row>
    <row r="338" spans="1:11">
      <c r="A338"/>
      <c r="C338" s="268" t="s">
        <v>5146</v>
      </c>
      <c r="D338"/>
      <c r="E338" s="381" t="s">
        <v>5147</v>
      </c>
      <c r="F338" s="381"/>
      <c r="G338" s="381"/>
      <c r="I338" s="381" t="s">
        <v>5148</v>
      </c>
      <c r="J338" s="381"/>
      <c r="K338" s="381"/>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7 J184:K184 J191:L193 J189:K189 J183:K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1 J190:K190 J196:K196 J202:K202 J208:K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J188:K188 J182:K182 J194:K194"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234 F236:F241 F244:F245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28" zoomScale="70" zoomScaleNormal="70" workbookViewId="0">
      <selection activeCell="E16" sqref="E16"/>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30928</v>
      </c>
    </row>
    <row r="5" spans="1:12" ht="18" customHeight="1">
      <c r="A5" s="382" t="s">
        <v>78</v>
      </c>
      <c r="B5" s="382"/>
      <c r="C5" s="38" t="s">
        <v>597</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44605</v>
      </c>
      <c r="G8" s="27"/>
      <c r="H8" s="15">
        <f>DATE(YEAR(F8),MONTH(F8),DAY(F8)+1)</f>
        <v>44606</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44605</v>
      </c>
      <c r="G9" s="27"/>
      <c r="H9" s="15">
        <f>DATE(YEAR(F9),MONTH(F9),DAY(F9)+1)</f>
        <v>44606</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44601</v>
      </c>
      <c r="G10" s="27">
        <v>30881</v>
      </c>
      <c r="H10" s="22">
        <f>IF(I10&lt;=1000,$F$5+(I10/24),"error")</f>
        <v>44644.708333333336</v>
      </c>
      <c r="I10" s="238">
        <f t="shared" ref="I10:I73" si="1">D10-($F$4-G10)</f>
        <v>953</v>
      </c>
      <c r="J10" s="17" t="str">
        <f t="shared" si="0"/>
        <v>NOT DUE</v>
      </c>
      <c r="K10" s="31" t="s">
        <v>620</v>
      </c>
      <c r="L10" s="241"/>
    </row>
    <row r="11" spans="1:12" ht="36" customHeight="1">
      <c r="A11" s="17" t="s">
        <v>1423</v>
      </c>
      <c r="B11" s="31" t="s">
        <v>702</v>
      </c>
      <c r="C11" s="31" t="s">
        <v>607</v>
      </c>
      <c r="D11" s="21">
        <v>2000</v>
      </c>
      <c r="E11" s="13">
        <v>41662</v>
      </c>
      <c r="F11" s="13">
        <v>44468</v>
      </c>
      <c r="G11" s="27">
        <v>29066</v>
      </c>
      <c r="H11" s="22">
        <f>IF(I11&lt;=2000,$F$5+(I11/24),"error")</f>
        <v>44610.75</v>
      </c>
      <c r="I11" s="238">
        <f t="shared" si="1"/>
        <v>138</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44858</v>
      </c>
      <c r="I12" s="23">
        <f t="shared" si="1"/>
        <v>6072</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44858</v>
      </c>
      <c r="I13" s="23">
        <f t="shared" si="1"/>
        <v>6072</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44858</v>
      </c>
      <c r="I14" s="23">
        <f t="shared" si="1"/>
        <v>6072</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44858</v>
      </c>
      <c r="I15" s="23">
        <f t="shared" si="1"/>
        <v>6072</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44607.05</v>
      </c>
      <c r="I16" s="23">
        <f t="shared" si="1"/>
        <v>49.200000000000728</v>
      </c>
      <c r="J16" s="17" t="str">
        <f t="shared" si="0"/>
        <v>NOT 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44858</v>
      </c>
      <c r="I17" s="23">
        <f t="shared" si="1"/>
        <v>6072</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44607.05</v>
      </c>
      <c r="I18" s="23">
        <f t="shared" si="1"/>
        <v>49.200000000000728</v>
      </c>
      <c r="J18" s="17" t="str">
        <f t="shared" si="0"/>
        <v>NOT 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44858</v>
      </c>
      <c r="I19" s="23">
        <f t="shared" si="1"/>
        <v>6072</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44858</v>
      </c>
      <c r="I20" s="23">
        <f t="shared" si="1"/>
        <v>6072</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44858</v>
      </c>
      <c r="I21" s="23">
        <f t="shared" si="1"/>
        <v>6072</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45358</v>
      </c>
      <c r="I22" s="23">
        <f t="shared" si="1"/>
        <v>18072</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44858</v>
      </c>
      <c r="I23" s="23">
        <f t="shared" si="1"/>
        <v>6072</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44610.75</v>
      </c>
      <c r="I24" s="238">
        <f t="shared" si="1"/>
        <v>138</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44858</v>
      </c>
      <c r="I25" s="23">
        <f t="shared" si="1"/>
        <v>6072</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44858</v>
      </c>
      <c r="I26" s="23">
        <f t="shared" si="1"/>
        <v>6072</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44858</v>
      </c>
      <c r="I27" s="23">
        <f t="shared" si="1"/>
        <v>6072</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44858</v>
      </c>
      <c r="I28" s="23">
        <f t="shared" si="1"/>
        <v>6072</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44607.05</v>
      </c>
      <c r="I29" s="23">
        <f t="shared" si="1"/>
        <v>49.200000000000728</v>
      </c>
      <c r="J29" s="17" t="str">
        <f t="shared" si="0"/>
        <v>NOT 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44858</v>
      </c>
      <c r="I30" s="23">
        <f t="shared" si="1"/>
        <v>6072</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44607.05</v>
      </c>
      <c r="I31" s="23">
        <f t="shared" si="1"/>
        <v>49.200000000000728</v>
      </c>
      <c r="J31" s="17" t="str">
        <f t="shared" si="0"/>
        <v>NOT 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44858</v>
      </c>
      <c r="I32" s="23">
        <f t="shared" si="1"/>
        <v>6072</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44858</v>
      </c>
      <c r="I33" s="23">
        <f t="shared" si="1"/>
        <v>6072</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44858</v>
      </c>
      <c r="I34" s="23">
        <f t="shared" si="1"/>
        <v>6072</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45358</v>
      </c>
      <c r="I35" s="23">
        <f t="shared" si="1"/>
        <v>18072</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44858</v>
      </c>
      <c r="I36" s="23">
        <f t="shared" si="1"/>
        <v>6072</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44610.75</v>
      </c>
      <c r="I37" s="238">
        <f t="shared" si="1"/>
        <v>138</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44858</v>
      </c>
      <c r="I38" s="23">
        <f t="shared" si="1"/>
        <v>6072</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44858</v>
      </c>
      <c r="I39" s="23">
        <f t="shared" si="1"/>
        <v>6072</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44858</v>
      </c>
      <c r="I40" s="23">
        <f t="shared" si="1"/>
        <v>6072</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44858</v>
      </c>
      <c r="I41" s="23">
        <f t="shared" si="1"/>
        <v>6072</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44607.05</v>
      </c>
      <c r="I42" s="23">
        <f t="shared" si="1"/>
        <v>49.200000000000728</v>
      </c>
      <c r="J42" s="17" t="str">
        <f t="shared" si="0"/>
        <v>NOT DUE</v>
      </c>
      <c r="K42" s="31" t="s">
        <v>624</v>
      </c>
      <c r="L42" s="20" t="s">
        <v>5166</v>
      </c>
    </row>
    <row r="43" spans="1:12" ht="36" customHeight="1">
      <c r="A43" s="17" t="s">
        <v>1455</v>
      </c>
      <c r="B43" s="31" t="s">
        <v>704</v>
      </c>
      <c r="C43" s="31" t="s">
        <v>612</v>
      </c>
      <c r="D43" s="21">
        <v>12000</v>
      </c>
      <c r="E43" s="13">
        <v>41662</v>
      </c>
      <c r="F43" s="13">
        <v>44174</v>
      </c>
      <c r="G43" s="27">
        <v>25000</v>
      </c>
      <c r="H43" s="22">
        <f t="shared" si="7"/>
        <v>44858</v>
      </c>
      <c r="I43" s="23">
        <f t="shared" si="1"/>
        <v>6072</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44607.05</v>
      </c>
      <c r="I44" s="23">
        <f t="shared" si="1"/>
        <v>49.200000000000728</v>
      </c>
      <c r="J44" s="17" t="str">
        <f t="shared" si="0"/>
        <v>NOT DUE</v>
      </c>
      <c r="K44" s="31" t="s">
        <v>624</v>
      </c>
      <c r="L44" s="270"/>
    </row>
    <row r="45" spans="1:12" ht="36" customHeight="1">
      <c r="A45" s="17" t="s">
        <v>1457</v>
      </c>
      <c r="B45" s="31" t="s">
        <v>704</v>
      </c>
      <c r="C45" s="31" t="s">
        <v>618</v>
      </c>
      <c r="D45" s="21">
        <v>12000</v>
      </c>
      <c r="E45" s="13">
        <v>41662</v>
      </c>
      <c r="F45" s="13">
        <v>44174</v>
      </c>
      <c r="G45" s="27">
        <v>25000</v>
      </c>
      <c r="H45" s="22">
        <f t="shared" si="7"/>
        <v>44858</v>
      </c>
      <c r="I45" s="23">
        <f t="shared" si="1"/>
        <v>6072</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44858</v>
      </c>
      <c r="I46" s="23">
        <f t="shared" si="1"/>
        <v>6072</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44858</v>
      </c>
      <c r="I47" s="23">
        <f t="shared" si="1"/>
        <v>6072</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45358</v>
      </c>
      <c r="I48" s="23">
        <f t="shared" si="1"/>
        <v>18072</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44858</v>
      </c>
      <c r="I49" s="23">
        <f t="shared" si="1"/>
        <v>6072</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44610.75</v>
      </c>
      <c r="I50" s="238">
        <f t="shared" si="1"/>
        <v>138</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44858</v>
      </c>
      <c r="I51" s="23">
        <f t="shared" si="1"/>
        <v>6072</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44858</v>
      </c>
      <c r="I52" s="23">
        <f t="shared" si="1"/>
        <v>6072</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44858</v>
      </c>
      <c r="I53" s="23">
        <f t="shared" si="1"/>
        <v>6072</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44858</v>
      </c>
      <c r="I54" s="23">
        <f t="shared" si="1"/>
        <v>6072</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44607.05</v>
      </c>
      <c r="I55" s="23">
        <f t="shared" si="1"/>
        <v>49.200000000000728</v>
      </c>
      <c r="J55" s="17" t="str">
        <f t="shared" si="0"/>
        <v>NOT DUE</v>
      </c>
      <c r="K55" s="31" t="s">
        <v>624</v>
      </c>
      <c r="L55" s="20" t="s">
        <v>5166</v>
      </c>
    </row>
    <row r="56" spans="1:12" ht="36" customHeight="1">
      <c r="A56" s="17" t="s">
        <v>1468</v>
      </c>
      <c r="B56" s="31" t="s">
        <v>705</v>
      </c>
      <c r="C56" s="31" t="s">
        <v>612</v>
      </c>
      <c r="D56" s="21">
        <v>12000</v>
      </c>
      <c r="E56" s="13">
        <v>41662</v>
      </c>
      <c r="F56" s="13">
        <v>44174</v>
      </c>
      <c r="G56" s="27">
        <v>25000</v>
      </c>
      <c r="H56" s="22">
        <f t="shared" si="8"/>
        <v>44858</v>
      </c>
      <c r="I56" s="23">
        <f t="shared" si="1"/>
        <v>6072</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44607.05</v>
      </c>
      <c r="I57" s="23">
        <f t="shared" si="1"/>
        <v>49.200000000000728</v>
      </c>
      <c r="J57" s="17" t="str">
        <f t="shared" si="0"/>
        <v>NOT DUE</v>
      </c>
      <c r="K57" s="31" t="s">
        <v>624</v>
      </c>
      <c r="L57" s="270"/>
    </row>
    <row r="58" spans="1:12" ht="36" customHeight="1">
      <c r="A58" s="17" t="s">
        <v>1470</v>
      </c>
      <c r="B58" s="31" t="s">
        <v>705</v>
      </c>
      <c r="C58" s="31" t="s">
        <v>618</v>
      </c>
      <c r="D58" s="21">
        <v>12000</v>
      </c>
      <c r="E58" s="13">
        <v>41662</v>
      </c>
      <c r="F58" s="13">
        <v>44174</v>
      </c>
      <c r="G58" s="27">
        <v>25000</v>
      </c>
      <c r="H58" s="22">
        <f t="shared" si="8"/>
        <v>44858</v>
      </c>
      <c r="I58" s="23">
        <f t="shared" si="1"/>
        <v>6072</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44858</v>
      </c>
      <c r="I59" s="23">
        <f t="shared" si="1"/>
        <v>6072</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44858</v>
      </c>
      <c r="I60" s="23">
        <f t="shared" si="1"/>
        <v>6072</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45358</v>
      </c>
      <c r="I61" s="23">
        <f t="shared" si="1"/>
        <v>18072</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44858</v>
      </c>
      <c r="I62" s="23">
        <f t="shared" si="1"/>
        <v>6072</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44610.75</v>
      </c>
      <c r="I63" s="238">
        <f t="shared" si="1"/>
        <v>138</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44858</v>
      </c>
      <c r="I64" s="23">
        <f t="shared" si="1"/>
        <v>6072</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44858</v>
      </c>
      <c r="I65" s="23">
        <f t="shared" si="1"/>
        <v>6072</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44858</v>
      </c>
      <c r="I66" s="23">
        <f t="shared" si="1"/>
        <v>6072</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44858</v>
      </c>
      <c r="I67" s="23">
        <f t="shared" si="1"/>
        <v>6072</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44607.05</v>
      </c>
      <c r="I68" s="23">
        <f t="shared" si="1"/>
        <v>49.200000000000728</v>
      </c>
      <c r="J68" s="17" t="str">
        <f t="shared" si="0"/>
        <v>NOT DUE</v>
      </c>
      <c r="K68" s="31" t="s">
        <v>624</v>
      </c>
      <c r="L68" s="20" t="s">
        <v>5166</v>
      </c>
    </row>
    <row r="69" spans="1:13" ht="36" customHeight="1">
      <c r="A69" s="17" t="s">
        <v>1481</v>
      </c>
      <c r="B69" s="31" t="s">
        <v>706</v>
      </c>
      <c r="C69" s="31" t="s">
        <v>612</v>
      </c>
      <c r="D69" s="21">
        <v>12000</v>
      </c>
      <c r="E69" s="13">
        <v>41662</v>
      </c>
      <c r="F69" s="13">
        <v>44174</v>
      </c>
      <c r="G69" s="27">
        <v>25000</v>
      </c>
      <c r="H69" s="22">
        <f t="shared" si="9"/>
        <v>44858</v>
      </c>
      <c r="I69" s="23">
        <f t="shared" si="1"/>
        <v>6072</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44607.05</v>
      </c>
      <c r="I70" s="23">
        <f t="shared" si="1"/>
        <v>49.200000000000728</v>
      </c>
      <c r="J70" s="17" t="str">
        <f t="shared" si="0"/>
        <v>NOT DUE</v>
      </c>
      <c r="K70" s="31" t="s">
        <v>624</v>
      </c>
      <c r="L70" s="270"/>
    </row>
    <row r="71" spans="1:13" ht="36" customHeight="1">
      <c r="A71" s="17" t="s">
        <v>1483</v>
      </c>
      <c r="B71" s="31" t="s">
        <v>706</v>
      </c>
      <c r="C71" s="31" t="s">
        <v>618</v>
      </c>
      <c r="D71" s="21">
        <v>12000</v>
      </c>
      <c r="E71" s="13">
        <v>41662</v>
      </c>
      <c r="F71" s="13">
        <v>44174</v>
      </c>
      <c r="G71" s="27">
        <v>25000</v>
      </c>
      <c r="H71" s="22">
        <f t="shared" si="9"/>
        <v>44858</v>
      </c>
      <c r="I71" s="23">
        <f t="shared" si="1"/>
        <v>6072</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44858</v>
      </c>
      <c r="I72" s="23">
        <f t="shared" si="1"/>
        <v>6072</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44858</v>
      </c>
      <c r="I73" s="23">
        <f t="shared" si="1"/>
        <v>6072</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45358</v>
      </c>
      <c r="I74" s="23">
        <f t="shared" ref="I74:I137" si="11">D74-($F$4-G74)</f>
        <v>18072</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44858</v>
      </c>
      <c r="I75" s="23">
        <f t="shared" si="11"/>
        <v>6072</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44623.833333333336</v>
      </c>
      <c r="I76" s="23">
        <f t="shared" si="11"/>
        <v>452</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44608</v>
      </c>
      <c r="I77" s="23">
        <f t="shared" si="11"/>
        <v>72</v>
      </c>
      <c r="J77" s="17" t="str">
        <f t="shared" si="10"/>
        <v>NOT 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44858</v>
      </c>
      <c r="I78" s="23">
        <f t="shared" si="11"/>
        <v>6072</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45358</v>
      </c>
      <c r="I79" s="23">
        <f t="shared" si="11"/>
        <v>18072</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44858</v>
      </c>
      <c r="I80" s="23">
        <f t="shared" si="11"/>
        <v>6072</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44858</v>
      </c>
      <c r="I81" s="23">
        <f t="shared" si="11"/>
        <v>6072</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45358</v>
      </c>
      <c r="I82" s="23">
        <f t="shared" si="11"/>
        <v>18072</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44623.833333333336</v>
      </c>
      <c r="I83" s="238">
        <f t="shared" si="11"/>
        <v>452</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44608</v>
      </c>
      <c r="I84" s="23">
        <f t="shared" si="11"/>
        <v>72</v>
      </c>
      <c r="J84" s="17" t="str">
        <f t="shared" si="10"/>
        <v>NOT 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44858</v>
      </c>
      <c r="I85" s="23">
        <f t="shared" si="11"/>
        <v>6072</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45358</v>
      </c>
      <c r="I86" s="23">
        <f t="shared" si="11"/>
        <v>18072</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44858</v>
      </c>
      <c r="I87" s="23">
        <f t="shared" si="11"/>
        <v>6072</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44858</v>
      </c>
      <c r="I88" s="23">
        <f t="shared" si="11"/>
        <v>6072</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45358</v>
      </c>
      <c r="I89" s="23">
        <f t="shared" si="11"/>
        <v>18072</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44623.833333333336</v>
      </c>
      <c r="I90" s="238">
        <f t="shared" si="11"/>
        <v>452</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44608</v>
      </c>
      <c r="I91" s="23">
        <f t="shared" si="11"/>
        <v>72</v>
      </c>
      <c r="J91" s="17" t="str">
        <f t="shared" si="10"/>
        <v>NOT 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44858</v>
      </c>
      <c r="I92" s="23">
        <f t="shared" si="11"/>
        <v>6072</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45358</v>
      </c>
      <c r="I93" s="23">
        <f t="shared" si="11"/>
        <v>18072</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44858</v>
      </c>
      <c r="I94" s="23">
        <f t="shared" si="11"/>
        <v>6072</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44858</v>
      </c>
      <c r="I95" s="23">
        <f t="shared" si="11"/>
        <v>6072</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45358</v>
      </c>
      <c r="I96" s="23">
        <f t="shared" si="11"/>
        <v>18072</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44623.833333333336</v>
      </c>
      <c r="I97" s="238">
        <f t="shared" si="11"/>
        <v>452</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44608</v>
      </c>
      <c r="I98" s="23">
        <f t="shared" si="11"/>
        <v>72</v>
      </c>
      <c r="J98" s="17" t="str">
        <f t="shared" si="10"/>
        <v>NOT 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44858</v>
      </c>
      <c r="I99" s="23">
        <f t="shared" si="11"/>
        <v>6072</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45358</v>
      </c>
      <c r="I100" s="23">
        <f t="shared" si="11"/>
        <v>18072</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44858</v>
      </c>
      <c r="I101" s="23">
        <f t="shared" si="11"/>
        <v>6072</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44858</v>
      </c>
      <c r="I102" s="23">
        <f t="shared" si="11"/>
        <v>6072</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45358</v>
      </c>
      <c r="I103" s="23">
        <f t="shared" si="11"/>
        <v>18072</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44623.833333333336</v>
      </c>
      <c r="I104" s="238">
        <f t="shared" si="11"/>
        <v>452</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44608</v>
      </c>
      <c r="I105" s="23">
        <f t="shared" si="11"/>
        <v>72</v>
      </c>
      <c r="J105" s="17" t="str">
        <f t="shared" si="10"/>
        <v>NOT 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44858</v>
      </c>
      <c r="I106" s="23">
        <f t="shared" si="11"/>
        <v>6072</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45358</v>
      </c>
      <c r="I107" s="23">
        <f t="shared" si="11"/>
        <v>18072</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44858</v>
      </c>
      <c r="I108" s="23">
        <f t="shared" si="11"/>
        <v>6072</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44858</v>
      </c>
      <c r="I109" s="23">
        <f t="shared" si="11"/>
        <v>6072</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45358</v>
      </c>
      <c r="I110" s="23">
        <f t="shared" si="11"/>
        <v>18072</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44858</v>
      </c>
      <c r="I111" s="23">
        <f t="shared" si="11"/>
        <v>6072</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44858</v>
      </c>
      <c r="I112" s="23">
        <f t="shared" si="11"/>
        <v>6072</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44858</v>
      </c>
      <c r="I113" s="23">
        <f t="shared" si="11"/>
        <v>6072</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44858</v>
      </c>
      <c r="I114" s="23">
        <f t="shared" si="11"/>
        <v>6072</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44858</v>
      </c>
      <c r="I115" s="23">
        <f t="shared" si="11"/>
        <v>6072</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44858</v>
      </c>
      <c r="I116" s="23">
        <f t="shared" si="11"/>
        <v>6072</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44858</v>
      </c>
      <c r="I117" s="23">
        <f t="shared" si="11"/>
        <v>6072</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44858</v>
      </c>
      <c r="I118" s="23">
        <f t="shared" si="11"/>
        <v>6072</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44858</v>
      </c>
      <c r="I119" s="23">
        <f t="shared" si="11"/>
        <v>6072</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44858</v>
      </c>
      <c r="I120" s="23">
        <f t="shared" si="11"/>
        <v>6072</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44858</v>
      </c>
      <c r="I121" s="23">
        <f t="shared" si="11"/>
        <v>6072</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44858</v>
      </c>
      <c r="I122" s="23">
        <f t="shared" si="11"/>
        <v>6072</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44858</v>
      </c>
      <c r="I123" s="23">
        <f t="shared" si="11"/>
        <v>6072</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44858</v>
      </c>
      <c r="I124" s="23">
        <f t="shared" si="11"/>
        <v>6072</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44858</v>
      </c>
      <c r="I125" s="23">
        <f t="shared" si="11"/>
        <v>6072</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44858</v>
      </c>
      <c r="I126" s="23">
        <f t="shared" si="11"/>
        <v>6072</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44858</v>
      </c>
      <c r="I127" s="23">
        <f t="shared" si="11"/>
        <v>6072</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44858</v>
      </c>
      <c r="I128" s="23">
        <f t="shared" si="11"/>
        <v>6072</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44858</v>
      </c>
      <c r="I129" s="23">
        <f t="shared" si="11"/>
        <v>6072</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44858</v>
      </c>
      <c r="I130" s="23">
        <f t="shared" si="11"/>
        <v>6072</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44858</v>
      </c>
      <c r="I131" s="23">
        <f t="shared" si="11"/>
        <v>6072</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44858</v>
      </c>
      <c r="I132" s="23">
        <f t="shared" si="11"/>
        <v>6072</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44858</v>
      </c>
      <c r="I133" s="23">
        <f t="shared" si="11"/>
        <v>6072</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44858</v>
      </c>
      <c r="I134" s="23">
        <f t="shared" si="11"/>
        <v>6072</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44858</v>
      </c>
      <c r="I135" s="23">
        <f t="shared" si="11"/>
        <v>6072</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44607.05</v>
      </c>
      <c r="I136" s="23">
        <f t="shared" si="11"/>
        <v>49.200000000000728</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44858</v>
      </c>
      <c r="I137" s="23">
        <f t="shared" si="11"/>
        <v>6072</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45358</v>
      </c>
      <c r="I138" s="23">
        <f t="shared" ref="I138:I201" si="19">D138-($F$4-G138)</f>
        <v>18072</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45358</v>
      </c>
      <c r="I139" s="23">
        <f t="shared" si="19"/>
        <v>18072</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44858</v>
      </c>
      <c r="I140" s="23">
        <f t="shared" si="19"/>
        <v>6072</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44607.05</v>
      </c>
      <c r="I141" s="23">
        <f t="shared" si="19"/>
        <v>49.200000000000728</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44858</v>
      </c>
      <c r="I142" s="23">
        <f t="shared" si="19"/>
        <v>6072</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45358</v>
      </c>
      <c r="I143" s="23">
        <f t="shared" si="19"/>
        <v>18072</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45358</v>
      </c>
      <c r="I144" s="23">
        <f t="shared" si="19"/>
        <v>18072</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44858</v>
      </c>
      <c r="I145" s="23">
        <f t="shared" si="19"/>
        <v>6072</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44607.05</v>
      </c>
      <c r="I146" s="23">
        <f t="shared" si="19"/>
        <v>49.200000000000728</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44858</v>
      </c>
      <c r="I147" s="23">
        <f t="shared" si="19"/>
        <v>6072</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45358</v>
      </c>
      <c r="I148" s="23">
        <f t="shared" si="19"/>
        <v>18072</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45358</v>
      </c>
      <c r="I149" s="23">
        <f t="shared" si="19"/>
        <v>18072</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44858</v>
      </c>
      <c r="I150" s="23">
        <f t="shared" si="19"/>
        <v>6072</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44607.05</v>
      </c>
      <c r="I151" s="23">
        <f t="shared" si="19"/>
        <v>49.200000000000728</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44858</v>
      </c>
      <c r="I152" s="23">
        <f t="shared" si="19"/>
        <v>6072</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45358</v>
      </c>
      <c r="I153" s="23">
        <f t="shared" si="19"/>
        <v>18072</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45358</v>
      </c>
      <c r="I154" s="23">
        <f t="shared" si="19"/>
        <v>18072</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44858</v>
      </c>
      <c r="I155" s="23">
        <f t="shared" si="19"/>
        <v>6072</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44607.05</v>
      </c>
      <c r="I156" s="23">
        <f t="shared" si="19"/>
        <v>49.200000000000728</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44858</v>
      </c>
      <c r="I157" s="23">
        <f t="shared" si="19"/>
        <v>6072</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45358</v>
      </c>
      <c r="I158" s="23">
        <f t="shared" si="19"/>
        <v>18072</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45358</v>
      </c>
      <c r="I159" s="23">
        <f t="shared" si="19"/>
        <v>18072</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44858</v>
      </c>
      <c r="I160" s="23">
        <f t="shared" si="19"/>
        <v>6072</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44607.05</v>
      </c>
      <c r="I161" s="238">
        <f t="shared" si="19"/>
        <v>49.200000000000728</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44607.05</v>
      </c>
      <c r="I162" s="238">
        <f t="shared" si="19"/>
        <v>49.200000000000728</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44858</v>
      </c>
      <c r="I163" s="23">
        <f t="shared" si="19"/>
        <v>6072</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45358</v>
      </c>
      <c r="I164" s="23">
        <f t="shared" si="19"/>
        <v>18072</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44823.708333333336</v>
      </c>
      <c r="I165" s="23">
        <f t="shared" si="19"/>
        <v>5249</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44823.708333333336</v>
      </c>
      <c r="I166" s="23">
        <f t="shared" si="19"/>
        <v>5249</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45323.708333333336</v>
      </c>
      <c r="I167" s="23">
        <f t="shared" si="19"/>
        <v>17249</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44858</v>
      </c>
      <c r="I168" s="23">
        <f t="shared" si="19"/>
        <v>6072</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44858</v>
      </c>
      <c r="I169" s="23">
        <f t="shared" si="19"/>
        <v>6072</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44858</v>
      </c>
      <c r="I170" s="23">
        <f t="shared" si="19"/>
        <v>6072</v>
      </c>
      <c r="J170" s="17" t="str">
        <f t="shared" si="18"/>
        <v>NOT DUE</v>
      </c>
      <c r="K170" s="31" t="s">
        <v>851</v>
      </c>
      <c r="L170" s="20"/>
    </row>
    <row r="171" spans="1:13" ht="36" customHeight="1">
      <c r="A171" s="17" t="s">
        <v>1583</v>
      </c>
      <c r="B171" s="31" t="s">
        <v>852</v>
      </c>
      <c r="C171" s="31" t="s">
        <v>853</v>
      </c>
      <c r="D171" s="21">
        <v>500</v>
      </c>
      <c r="E171" s="13">
        <v>41662</v>
      </c>
      <c r="F171" s="13">
        <v>44600</v>
      </c>
      <c r="G171" s="27">
        <v>30881</v>
      </c>
      <c r="H171" s="22">
        <f>IF(I171&lt;=500,$F$5+(I171/24),"error")</f>
        <v>44623.875</v>
      </c>
      <c r="I171" s="238">
        <f t="shared" si="19"/>
        <v>453</v>
      </c>
      <c r="J171" s="17" t="str">
        <f t="shared" si="18"/>
        <v>NOT DUE</v>
      </c>
      <c r="K171" s="31" t="s">
        <v>833</v>
      </c>
      <c r="L171" s="270"/>
      <c r="M171" s="315"/>
    </row>
    <row r="172" spans="1:13" ht="36" customHeight="1">
      <c r="A172" s="17" t="s">
        <v>1584</v>
      </c>
      <c r="B172" s="31" t="s">
        <v>852</v>
      </c>
      <c r="C172" s="31" t="s">
        <v>854</v>
      </c>
      <c r="D172" s="21">
        <v>12000</v>
      </c>
      <c r="E172" s="13">
        <v>41662</v>
      </c>
      <c r="F172" s="13">
        <v>44062</v>
      </c>
      <c r="G172" s="27">
        <v>24017</v>
      </c>
      <c r="H172" s="22">
        <f t="shared" si="17"/>
        <v>44817.041666666664</v>
      </c>
      <c r="I172" s="23">
        <f t="shared" si="19"/>
        <v>5089</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44817.041666666664</v>
      </c>
      <c r="I173" s="23">
        <f t="shared" si="19"/>
        <v>5089</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44817.041666666664</v>
      </c>
      <c r="I174" s="23">
        <f t="shared" si="19"/>
        <v>5089</v>
      </c>
      <c r="J174" s="17" t="str">
        <f t="shared" si="18"/>
        <v>NOT DUE</v>
      </c>
      <c r="K174" s="31" t="s">
        <v>863</v>
      </c>
      <c r="L174" s="20" t="s">
        <v>4454</v>
      </c>
    </row>
    <row r="175" spans="1:13" ht="36" customHeight="1">
      <c r="A175" s="17" t="s">
        <v>1587</v>
      </c>
      <c r="B175" s="31" t="s">
        <v>864</v>
      </c>
      <c r="C175" s="31" t="s">
        <v>872</v>
      </c>
      <c r="D175" s="21">
        <v>2000</v>
      </c>
      <c r="E175" s="13">
        <v>41662</v>
      </c>
      <c r="F175" s="13">
        <v>44599</v>
      </c>
      <c r="G175" s="27">
        <v>30881</v>
      </c>
      <c r="H175" s="22">
        <f>IF(I175&lt;=2000,$F$5+(I175/24),"error")</f>
        <v>44686.375</v>
      </c>
      <c r="I175" s="238">
        <f t="shared" si="19"/>
        <v>1953</v>
      </c>
      <c r="J175" s="17" t="str">
        <f t="shared" si="18"/>
        <v>NOT DUE</v>
      </c>
      <c r="K175" s="31" t="s">
        <v>873</v>
      </c>
      <c r="L175" s="20" t="s">
        <v>5224</v>
      </c>
      <c r="M175" s="315" t="s">
        <v>5225</v>
      </c>
    </row>
    <row r="176" spans="1:13" s="244" customFormat="1" ht="36" customHeight="1">
      <c r="A176" s="234" t="s">
        <v>1588</v>
      </c>
      <c r="B176" s="235" t="s">
        <v>864</v>
      </c>
      <c r="C176" s="235" t="s">
        <v>865</v>
      </c>
      <c r="D176" s="236">
        <v>43200</v>
      </c>
      <c r="E176" s="13">
        <v>41663</v>
      </c>
      <c r="F176" s="13">
        <v>43476</v>
      </c>
      <c r="G176" s="27">
        <v>17628</v>
      </c>
      <c r="H176" s="22">
        <f>IF(I176&lt;=43200,$F$5+(I176/24),"error")</f>
        <v>45850.833333333336</v>
      </c>
      <c r="I176" s="238">
        <f t="shared" si="19"/>
        <v>29900</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45062.666666666664</v>
      </c>
      <c r="I177" s="238">
        <f t="shared" si="19"/>
        <v>10984</v>
      </c>
      <c r="J177" s="17" t="str">
        <f t="shared" si="18"/>
        <v>NOT DUE</v>
      </c>
      <c r="K177" s="31" t="s">
        <v>875</v>
      </c>
      <c r="L177" s="20" t="s">
        <v>5302</v>
      </c>
    </row>
    <row r="178" spans="1:12" ht="36" customHeight="1">
      <c r="A178" s="17" t="s">
        <v>1590</v>
      </c>
      <c r="B178" s="31" t="s">
        <v>876</v>
      </c>
      <c r="C178" s="31" t="s">
        <v>877</v>
      </c>
      <c r="D178" s="43">
        <v>2000</v>
      </c>
      <c r="E178" s="13">
        <v>41662</v>
      </c>
      <c r="F178" s="13">
        <v>44599</v>
      </c>
      <c r="G178" s="27">
        <v>30881</v>
      </c>
      <c r="H178" s="22">
        <f>IF(I178&lt;=2000,$F$5+(I178/24),"error")</f>
        <v>44686.375</v>
      </c>
      <c r="I178" s="238">
        <f t="shared" si="19"/>
        <v>1953</v>
      </c>
      <c r="J178" s="17" t="str">
        <f t="shared" si="18"/>
        <v>NOT DUE</v>
      </c>
      <c r="K178" s="31" t="s">
        <v>879</v>
      </c>
      <c r="L178" s="125"/>
    </row>
    <row r="179" spans="1:12" ht="36" customHeight="1">
      <c r="A179" s="17" t="s">
        <v>1591</v>
      </c>
      <c r="B179" s="31" t="s">
        <v>889</v>
      </c>
      <c r="C179" s="31" t="s">
        <v>880</v>
      </c>
      <c r="D179" s="21">
        <v>6000</v>
      </c>
      <c r="E179" s="13">
        <v>41662</v>
      </c>
      <c r="F179" s="249">
        <v>44293</v>
      </c>
      <c r="G179" s="250">
        <v>26528.3</v>
      </c>
      <c r="H179" s="22">
        <f>IF(I179&lt;=6000,$F$5+(I179/24),"error")</f>
        <v>44671.679166666669</v>
      </c>
      <c r="I179" s="238">
        <f t="shared" si="19"/>
        <v>1600.2999999999993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44671.679166666669</v>
      </c>
      <c r="I180" s="238">
        <f t="shared" si="19"/>
        <v>1600.2999999999993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44671.679166666669</v>
      </c>
      <c r="I181" s="238">
        <f t="shared" si="19"/>
        <v>1600.2999999999993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44921.679166666669</v>
      </c>
      <c r="I182" s="238">
        <f t="shared" si="19"/>
        <v>7600.2999999999993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45421.679166666669</v>
      </c>
      <c r="I183" s="238">
        <f t="shared" si="19"/>
        <v>19600.3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45421.679166666669</v>
      </c>
      <c r="I184" s="238">
        <f t="shared" si="19"/>
        <v>19600.3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44671.679166666669</v>
      </c>
      <c r="I185" s="238">
        <f t="shared" si="19"/>
        <v>1600.2999999999993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44671.679166666669</v>
      </c>
      <c r="I186" s="238">
        <f t="shared" si="19"/>
        <v>1600.2999999999993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44671.679166666669</v>
      </c>
      <c r="I187" s="238">
        <f t="shared" si="19"/>
        <v>1600.2999999999993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44921.679166666669</v>
      </c>
      <c r="I188" s="238">
        <f t="shared" si="19"/>
        <v>7600.2999999999993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45421.679166666669</v>
      </c>
      <c r="I189" s="238">
        <f t="shared" si="19"/>
        <v>19600.3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45421.679166666669</v>
      </c>
      <c r="I190" s="238">
        <f t="shared" si="19"/>
        <v>19600.3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44671.679166666669</v>
      </c>
      <c r="I191" s="238">
        <f t="shared" si="19"/>
        <v>1600.2999999999993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44671.679166666669</v>
      </c>
      <c r="I192" s="238">
        <f t="shared" si="19"/>
        <v>1600.2999999999993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44671.679166666669</v>
      </c>
      <c r="I193" s="238">
        <f t="shared" si="19"/>
        <v>1600.2999999999993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44921.679166666669</v>
      </c>
      <c r="I194" s="238">
        <f t="shared" si="19"/>
        <v>7600.2999999999993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45421.679166666669</v>
      </c>
      <c r="I195" s="238">
        <f t="shared" si="19"/>
        <v>19600.3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45421.679166666669</v>
      </c>
      <c r="I196" s="238">
        <f t="shared" si="19"/>
        <v>19600.3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44671.679166666669</v>
      </c>
      <c r="I197" s="238">
        <f t="shared" si="19"/>
        <v>1600.2999999999993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44671.679166666669</v>
      </c>
      <c r="I198" s="238">
        <f t="shared" si="19"/>
        <v>1600.2999999999993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44671.679166666669</v>
      </c>
      <c r="I199" s="238">
        <f t="shared" si="19"/>
        <v>1600.2999999999993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44921.679166666669</v>
      </c>
      <c r="I200" s="238">
        <f t="shared" si="19"/>
        <v>7600.2999999999993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45421.679166666669</v>
      </c>
      <c r="I201" s="238">
        <f t="shared" si="19"/>
        <v>19600.3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45421.679166666669</v>
      </c>
      <c r="I202" s="238">
        <f t="shared" ref="I202:I226" si="28">D202-($F$4-G202)</f>
        <v>19600.3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44671.679166666669</v>
      </c>
      <c r="I203" s="23">
        <f t="shared" si="28"/>
        <v>1600.2999999999993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44671.679166666669</v>
      </c>
      <c r="I204" s="23">
        <f t="shared" si="28"/>
        <v>1600.2999999999993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44671.679166666669</v>
      </c>
      <c r="I205" s="23">
        <f t="shared" si="28"/>
        <v>1600.2999999999993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44921.679166666669</v>
      </c>
      <c r="I206" s="238">
        <f t="shared" si="28"/>
        <v>7600.2999999999993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45421.679166666669</v>
      </c>
      <c r="I207" s="238">
        <f t="shared" si="28"/>
        <v>19600.3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45421.679166666669</v>
      </c>
      <c r="I208" s="238">
        <f t="shared" si="28"/>
        <v>19600.3</v>
      </c>
      <c r="J208" s="17" t="str">
        <f t="shared" si="27"/>
        <v>NOT DUE</v>
      </c>
      <c r="K208" s="31" t="s">
        <v>888</v>
      </c>
      <c r="L208" s="20" t="s">
        <v>5212</v>
      </c>
    </row>
    <row r="209" spans="1:13" ht="36" customHeight="1">
      <c r="A209" s="17" t="s">
        <v>1621</v>
      </c>
      <c r="B209" s="31" t="s">
        <v>925</v>
      </c>
      <c r="C209" s="31" t="s">
        <v>924</v>
      </c>
      <c r="D209" s="50">
        <v>1500</v>
      </c>
      <c r="E209" s="13">
        <v>41662</v>
      </c>
      <c r="F209" s="249">
        <v>44601</v>
      </c>
      <c r="G209" s="250">
        <v>30881</v>
      </c>
      <c r="H209" s="22">
        <f>IF(I209&lt;=1500,$F$5+(I209/24),"error")</f>
        <v>44665.541666666664</v>
      </c>
      <c r="I209" s="23">
        <f t="shared" si="28"/>
        <v>1453</v>
      </c>
      <c r="J209" s="17" t="str">
        <f t="shared" si="27"/>
        <v>NOT DUE</v>
      </c>
      <c r="K209" s="31" t="s">
        <v>930</v>
      </c>
      <c r="L209" s="20" t="s">
        <v>5294</v>
      </c>
    </row>
    <row r="210" spans="1:13" ht="36" customHeight="1">
      <c r="A210" s="17" t="s">
        <v>1622</v>
      </c>
      <c r="B210" s="31" t="s">
        <v>926</v>
      </c>
      <c r="C210" s="31" t="s">
        <v>924</v>
      </c>
      <c r="D210" s="50">
        <v>1500</v>
      </c>
      <c r="E210" s="13">
        <v>41662</v>
      </c>
      <c r="F210" s="249">
        <v>44601</v>
      </c>
      <c r="G210" s="250">
        <v>30881</v>
      </c>
      <c r="H210" s="22">
        <f t="shared" ref="H210:H213" si="31">IF(I210&lt;=1500,$F$5+(I210/24),"error")</f>
        <v>44665.541666666664</v>
      </c>
      <c r="I210" s="23">
        <f t="shared" si="28"/>
        <v>1453</v>
      </c>
      <c r="J210" s="17" t="str">
        <f t="shared" si="27"/>
        <v>NOT DUE</v>
      </c>
      <c r="K210" s="31" t="s">
        <v>930</v>
      </c>
      <c r="L210" s="20" t="s">
        <v>5294</v>
      </c>
    </row>
    <row r="211" spans="1:13" ht="36" customHeight="1">
      <c r="A211" s="17" t="s">
        <v>1623</v>
      </c>
      <c r="B211" s="31" t="s">
        <v>927</v>
      </c>
      <c r="C211" s="31" t="s">
        <v>924</v>
      </c>
      <c r="D211" s="50">
        <v>1500</v>
      </c>
      <c r="E211" s="13">
        <v>41662</v>
      </c>
      <c r="F211" s="249">
        <v>44601</v>
      </c>
      <c r="G211" s="250">
        <v>30881</v>
      </c>
      <c r="H211" s="22">
        <f t="shared" si="31"/>
        <v>44665.541666666664</v>
      </c>
      <c r="I211" s="23">
        <f t="shared" si="28"/>
        <v>1453</v>
      </c>
      <c r="J211" s="17" t="str">
        <f t="shared" si="27"/>
        <v>NOT DUE</v>
      </c>
      <c r="K211" s="31" t="s">
        <v>930</v>
      </c>
      <c r="L211" s="20" t="s">
        <v>5294</v>
      </c>
    </row>
    <row r="212" spans="1:13" ht="36" customHeight="1">
      <c r="A212" s="17" t="s">
        <v>1624</v>
      </c>
      <c r="B212" s="31" t="s">
        <v>928</v>
      </c>
      <c r="C212" s="31" t="s">
        <v>924</v>
      </c>
      <c r="D212" s="50">
        <v>1500</v>
      </c>
      <c r="E212" s="13">
        <v>41662</v>
      </c>
      <c r="F212" s="249">
        <v>44601</v>
      </c>
      <c r="G212" s="250">
        <v>30881</v>
      </c>
      <c r="H212" s="22">
        <f t="shared" si="31"/>
        <v>44665.541666666664</v>
      </c>
      <c r="I212" s="23">
        <f t="shared" si="28"/>
        <v>1453</v>
      </c>
      <c r="J212" s="17" t="str">
        <f t="shared" si="27"/>
        <v>NOT DUE</v>
      </c>
      <c r="K212" s="31" t="s">
        <v>930</v>
      </c>
      <c r="L212" s="20" t="s">
        <v>5294</v>
      </c>
    </row>
    <row r="213" spans="1:13" ht="36" customHeight="1">
      <c r="A213" s="17" t="s">
        <v>1625</v>
      </c>
      <c r="B213" s="31" t="s">
        <v>929</v>
      </c>
      <c r="C213" s="31" t="s">
        <v>924</v>
      </c>
      <c r="D213" s="50">
        <v>1500</v>
      </c>
      <c r="E213" s="13">
        <v>41662</v>
      </c>
      <c r="F213" s="249">
        <v>44601</v>
      </c>
      <c r="G213" s="250">
        <v>30881</v>
      </c>
      <c r="H213" s="22">
        <f t="shared" si="31"/>
        <v>44665.541666666664</v>
      </c>
      <c r="I213" s="23">
        <f t="shared" si="28"/>
        <v>1453</v>
      </c>
      <c r="J213" s="17" t="str">
        <f t="shared" si="27"/>
        <v>NOT DUE</v>
      </c>
      <c r="K213" s="31" t="s">
        <v>930</v>
      </c>
      <c r="L213" s="20" t="s">
        <v>5294</v>
      </c>
    </row>
    <row r="214" spans="1:13" ht="36" customHeight="1">
      <c r="A214" s="17" t="s">
        <v>1626</v>
      </c>
      <c r="B214" s="31" t="s">
        <v>936</v>
      </c>
      <c r="C214" s="31" t="s">
        <v>937</v>
      </c>
      <c r="D214" s="50">
        <v>12000</v>
      </c>
      <c r="E214" s="13">
        <v>41662</v>
      </c>
      <c r="F214" s="13">
        <v>44175</v>
      </c>
      <c r="G214" s="27">
        <v>25000</v>
      </c>
      <c r="H214" s="22">
        <f>IF(I214&lt;=12000,$F$5+(I214/24),"error")</f>
        <v>44858</v>
      </c>
      <c r="I214" s="23">
        <f t="shared" si="28"/>
        <v>6072</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44608</v>
      </c>
      <c r="I215" s="23">
        <f t="shared" si="28"/>
        <v>72</v>
      </c>
      <c r="J215" s="17" t="str">
        <f t="shared" si="27"/>
        <v>NOT DUE</v>
      </c>
      <c r="K215" s="31" t="s">
        <v>941</v>
      </c>
      <c r="L215" s="20" t="s">
        <v>4454</v>
      </c>
    </row>
    <row r="216" spans="1:13" ht="36" customHeight="1">
      <c r="A216" s="17" t="s">
        <v>1628</v>
      </c>
      <c r="B216" s="31" t="s">
        <v>944</v>
      </c>
      <c r="C216" s="31" t="s">
        <v>945</v>
      </c>
      <c r="D216" s="21">
        <v>200</v>
      </c>
      <c r="E216" s="13">
        <v>41662</v>
      </c>
      <c r="F216" s="13">
        <v>44587</v>
      </c>
      <c r="G216" s="27">
        <v>30881</v>
      </c>
      <c r="H216" s="22">
        <f>IF(I216&lt;=200,$F$5+(I216/24),"error")</f>
        <v>44611.375</v>
      </c>
      <c r="I216" s="238">
        <f t="shared" si="28"/>
        <v>153</v>
      </c>
      <c r="J216" s="17" t="str">
        <f t="shared" si="27"/>
        <v>NOT DUE</v>
      </c>
      <c r="K216" s="31" t="s">
        <v>953</v>
      </c>
      <c r="L216" s="125"/>
      <c r="M216" s="315"/>
    </row>
    <row r="217" spans="1:13" ht="36" customHeight="1">
      <c r="A217" s="17" t="s">
        <v>1629</v>
      </c>
      <c r="B217" s="31" t="s">
        <v>944</v>
      </c>
      <c r="C217" s="31" t="s">
        <v>946</v>
      </c>
      <c r="D217" s="21">
        <v>200</v>
      </c>
      <c r="E217" s="13">
        <v>41662</v>
      </c>
      <c r="F217" s="13">
        <v>44587</v>
      </c>
      <c r="G217" s="27">
        <v>30881</v>
      </c>
      <c r="H217" s="22">
        <f t="shared" ref="H217:H218" si="32">IF(I217&lt;=200,$F$5+(I217/24),"error")</f>
        <v>44611.375</v>
      </c>
      <c r="I217" s="238">
        <f t="shared" si="28"/>
        <v>153</v>
      </c>
      <c r="J217" s="17" t="str">
        <f t="shared" si="27"/>
        <v>NOT DUE</v>
      </c>
      <c r="K217" s="31" t="s">
        <v>954</v>
      </c>
      <c r="L217" s="125"/>
      <c r="M217" s="315"/>
    </row>
    <row r="218" spans="1:13" ht="36" customHeight="1">
      <c r="A218" s="17" t="s">
        <v>1630</v>
      </c>
      <c r="B218" s="31" t="s">
        <v>944</v>
      </c>
      <c r="C218" s="31" t="s">
        <v>947</v>
      </c>
      <c r="D218" s="21">
        <v>200</v>
      </c>
      <c r="E218" s="13">
        <v>41662</v>
      </c>
      <c r="F218" s="13">
        <v>44587</v>
      </c>
      <c r="G218" s="27">
        <v>30881</v>
      </c>
      <c r="H218" s="22">
        <f t="shared" si="32"/>
        <v>44611.375</v>
      </c>
      <c r="I218" s="238">
        <f t="shared" si="28"/>
        <v>153</v>
      </c>
      <c r="J218" s="17" t="str">
        <f t="shared" si="27"/>
        <v>NOT DUE</v>
      </c>
      <c r="K218" s="31" t="s">
        <v>955</v>
      </c>
      <c r="L218" s="125"/>
      <c r="M218" s="315"/>
    </row>
    <row r="219" spans="1:13" ht="36" customHeight="1">
      <c r="A219" s="17" t="s">
        <v>1631</v>
      </c>
      <c r="B219" s="31" t="s">
        <v>560</v>
      </c>
      <c r="C219" s="31" t="s">
        <v>948</v>
      </c>
      <c r="D219" s="21">
        <v>8000</v>
      </c>
      <c r="E219" s="13">
        <v>41662</v>
      </c>
      <c r="F219" s="13">
        <v>44259</v>
      </c>
      <c r="G219" s="27">
        <v>25297</v>
      </c>
      <c r="H219" s="22">
        <f>IF(I219&lt;=8000,$F$5+(I219/24),"error")</f>
        <v>44703.708333333336</v>
      </c>
      <c r="I219" s="238">
        <f t="shared" si="28"/>
        <v>2369</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44703.708333333336</v>
      </c>
      <c r="I220" s="238">
        <f t="shared" si="28"/>
        <v>2369</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44703.708333333336</v>
      </c>
      <c r="I221" s="238">
        <f t="shared" si="28"/>
        <v>2369</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44703.708333333336</v>
      </c>
      <c r="I222" s="238">
        <f t="shared" si="28"/>
        <v>2369</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44801.087500000001</v>
      </c>
      <c r="I223" s="238">
        <f t="shared" si="28"/>
        <v>4706.0999999999985</v>
      </c>
      <c r="J223" s="17" t="str">
        <f t="shared" si="27"/>
        <v>NOT DUE</v>
      </c>
      <c r="K223" s="31" t="s">
        <v>957</v>
      </c>
      <c r="L223" s="276" t="s">
        <v>5247</v>
      </c>
    </row>
    <row r="224" spans="1:13" ht="36" customHeight="1">
      <c r="A224" s="17" t="s">
        <v>1636</v>
      </c>
      <c r="B224" s="31" t="s">
        <v>966</v>
      </c>
      <c r="C224" s="31" t="s">
        <v>967</v>
      </c>
      <c r="D224" s="21">
        <v>300</v>
      </c>
      <c r="E224" s="13">
        <v>41662</v>
      </c>
      <c r="F224" s="13">
        <v>44588</v>
      </c>
      <c r="G224" s="27">
        <v>30881</v>
      </c>
      <c r="H224" s="22">
        <f>IF(I224&lt;=300,$F$5+(I224/24),"error")</f>
        <v>44615.541666666664</v>
      </c>
      <c r="I224" s="238">
        <f>D224-($F$4-G224)</f>
        <v>253</v>
      </c>
      <c r="J224" s="17" t="str">
        <f t="shared" si="27"/>
        <v>NOT DUE</v>
      </c>
      <c r="K224" s="31" t="s">
        <v>974</v>
      </c>
      <c r="L224" s="125"/>
    </row>
    <row r="225" spans="1:14" ht="36" customHeight="1">
      <c r="A225" s="17" t="s">
        <v>1637</v>
      </c>
      <c r="B225" s="31" t="s">
        <v>968</v>
      </c>
      <c r="C225" s="31" t="s">
        <v>969</v>
      </c>
      <c r="D225" s="21">
        <v>2000</v>
      </c>
      <c r="E225" s="13">
        <v>41662</v>
      </c>
      <c r="F225" s="13">
        <v>44490</v>
      </c>
      <c r="G225" s="27">
        <v>29380</v>
      </c>
      <c r="H225" s="22">
        <f>IF(I225&lt;=2000,$F$5+(I225/24),"error")</f>
        <v>44623.833333333336</v>
      </c>
      <c r="I225" s="23">
        <f t="shared" si="28"/>
        <v>452</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44623.833333333336</v>
      </c>
      <c r="I226" s="23">
        <f t="shared" si="28"/>
        <v>452</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44605</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44858</v>
      </c>
      <c r="I228" s="23">
        <f t="shared" ref="I228:I248" si="34">D228-($F$4-G228)</f>
        <v>6072</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44933.70416666667</v>
      </c>
      <c r="I229" s="238">
        <f t="shared" si="34"/>
        <v>7888.9000000000015</v>
      </c>
      <c r="J229" s="17" t="str">
        <f t="shared" si="27"/>
        <v>NOT DUE</v>
      </c>
      <c r="K229" s="31" t="s">
        <v>987</v>
      </c>
      <c r="L229" s="313" t="s">
        <v>5219</v>
      </c>
    </row>
    <row r="230" spans="1:14" ht="36" customHeight="1">
      <c r="A230" s="17" t="s">
        <v>1642</v>
      </c>
      <c r="B230" s="31" t="s">
        <v>990</v>
      </c>
      <c r="C230" s="31" t="s">
        <v>867</v>
      </c>
      <c r="D230" s="43">
        <v>12000</v>
      </c>
      <c r="E230" s="13">
        <v>41662</v>
      </c>
      <c r="F230" s="249">
        <v>44285</v>
      </c>
      <c r="G230" s="250">
        <v>26528.1</v>
      </c>
      <c r="H230" s="22">
        <f t="shared" si="35"/>
        <v>44921.67083333333</v>
      </c>
      <c r="I230" s="238">
        <f t="shared" si="34"/>
        <v>7600.0999999999985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44921.67083333333</v>
      </c>
      <c r="I231" s="238">
        <f t="shared" si="34"/>
        <v>7600.0999999999985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44628.833333333336</v>
      </c>
      <c r="I232" s="23">
        <f t="shared" si="34"/>
        <v>572</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44840.833333333336</v>
      </c>
      <c r="I233" s="23">
        <f t="shared" si="34"/>
        <v>5660</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44839.375</v>
      </c>
      <c r="I234" s="23">
        <f t="shared" si="34"/>
        <v>5625</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44840.833333333336</v>
      </c>
      <c r="I235" s="23">
        <f t="shared" si="34"/>
        <v>5660</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44839.375</v>
      </c>
      <c r="I236" s="23">
        <f t="shared" si="34"/>
        <v>5625</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44933.70416666667</v>
      </c>
      <c r="I237" s="238">
        <f t="shared" si="34"/>
        <v>7888.9000000000015</v>
      </c>
      <c r="J237" s="17" t="str">
        <f t="shared" si="27"/>
        <v>NOT DUE</v>
      </c>
      <c r="K237" s="31" t="s">
        <v>1020</v>
      </c>
      <c r="L237" s="313" t="s">
        <v>5220</v>
      </c>
    </row>
    <row r="238" spans="1:14" ht="36" customHeight="1">
      <c r="A238" s="17" t="s">
        <v>1650</v>
      </c>
      <c r="B238" s="31" t="s">
        <v>1011</v>
      </c>
      <c r="C238" s="31" t="s">
        <v>1012</v>
      </c>
      <c r="D238" s="43">
        <v>12000</v>
      </c>
      <c r="E238" s="13">
        <v>41662</v>
      </c>
      <c r="F238" s="249">
        <v>44316</v>
      </c>
      <c r="G238" s="250">
        <v>26816.9</v>
      </c>
      <c r="H238" s="22">
        <f t="shared" si="36"/>
        <v>44933.70416666667</v>
      </c>
      <c r="I238" s="238">
        <f t="shared" si="34"/>
        <v>7888.9000000000015</v>
      </c>
      <c r="J238" s="17" t="str">
        <f t="shared" si="27"/>
        <v>NOT DUE</v>
      </c>
      <c r="K238" s="31" t="s">
        <v>1021</v>
      </c>
      <c r="L238" s="313" t="s">
        <v>5221</v>
      </c>
    </row>
    <row r="239" spans="1:14" ht="36" customHeight="1">
      <c r="A239" s="17" t="s">
        <v>1651</v>
      </c>
      <c r="B239" s="31" t="s">
        <v>1011</v>
      </c>
      <c r="C239" s="31" t="s">
        <v>1013</v>
      </c>
      <c r="D239" s="43">
        <v>12000</v>
      </c>
      <c r="E239" s="13">
        <v>41662</v>
      </c>
      <c r="F239" s="249">
        <v>44316</v>
      </c>
      <c r="G239" s="250">
        <v>26816.9</v>
      </c>
      <c r="H239" s="22">
        <f t="shared" si="36"/>
        <v>44933.70416666667</v>
      </c>
      <c r="I239" s="238">
        <f t="shared" si="34"/>
        <v>7888.9000000000015</v>
      </c>
      <c r="J239" s="17" t="str">
        <f t="shared" si="27"/>
        <v>NOT DUE</v>
      </c>
      <c r="K239" s="31" t="s">
        <v>1021</v>
      </c>
      <c r="L239" s="313" t="s">
        <v>5222</v>
      </c>
    </row>
    <row r="240" spans="1:14" ht="36" customHeight="1">
      <c r="A240" s="17" t="s">
        <v>1652</v>
      </c>
      <c r="B240" s="31" t="s">
        <v>1014</v>
      </c>
      <c r="C240" s="31" t="s">
        <v>1015</v>
      </c>
      <c r="D240" s="43">
        <v>12000</v>
      </c>
      <c r="E240" s="13">
        <v>41662</v>
      </c>
      <c r="F240" s="249">
        <v>44219</v>
      </c>
      <c r="G240" s="250">
        <v>25500</v>
      </c>
      <c r="H240" s="22">
        <f t="shared" si="36"/>
        <v>44878.833333333336</v>
      </c>
      <c r="I240" s="238">
        <f t="shared" si="34"/>
        <v>6572</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44839.375</v>
      </c>
      <c r="I241" s="23">
        <f t="shared" si="34"/>
        <v>5625</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44840.833333333336</v>
      </c>
      <c r="I242" s="23">
        <f t="shared" si="34"/>
        <v>5660</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44840.833333333336</v>
      </c>
      <c r="I243" s="23">
        <f t="shared" si="34"/>
        <v>5660</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44620.375</v>
      </c>
      <c r="I244" s="23">
        <f t="shared" si="34"/>
        <v>369</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44870.375</v>
      </c>
      <c r="I245" s="238">
        <f t="shared" si="34"/>
        <v>6369</v>
      </c>
      <c r="J245" s="17" t="str">
        <f t="shared" si="27"/>
        <v>NOT DUE</v>
      </c>
      <c r="K245" s="31" t="s">
        <v>1035</v>
      </c>
      <c r="L245" s="20" t="s">
        <v>4460</v>
      </c>
    </row>
    <row r="246" spans="1:13" ht="36" customHeight="1">
      <c r="A246" s="17" t="s">
        <v>1658</v>
      </c>
      <c r="B246" s="31" t="s">
        <v>1031</v>
      </c>
      <c r="C246" s="31" t="s">
        <v>971</v>
      </c>
      <c r="D246" s="21">
        <v>500</v>
      </c>
      <c r="E246" s="13">
        <v>41662</v>
      </c>
      <c r="F246" s="13">
        <v>44588</v>
      </c>
      <c r="G246" s="27">
        <v>30881</v>
      </c>
      <c r="H246" s="22">
        <f>IF(I246&lt;=500,$F$5+(I246/24),"error")</f>
        <v>44623.875</v>
      </c>
      <c r="I246" s="238">
        <f t="shared" si="34"/>
        <v>453</v>
      </c>
      <c r="J246" s="17" t="str">
        <f t="shared" si="27"/>
        <v>NOT DUE</v>
      </c>
      <c r="K246" s="31" t="s">
        <v>1036</v>
      </c>
      <c r="L246" s="125"/>
    </row>
    <row r="247" spans="1:13" ht="36" customHeight="1">
      <c r="A247" s="17" t="s">
        <v>1659</v>
      </c>
      <c r="B247" s="31" t="s">
        <v>1046</v>
      </c>
      <c r="C247" s="31" t="s">
        <v>1043</v>
      </c>
      <c r="D247" s="21">
        <v>300</v>
      </c>
      <c r="E247" s="13">
        <v>41662</v>
      </c>
      <c r="F247" s="13">
        <v>44602</v>
      </c>
      <c r="G247" s="27">
        <v>30881</v>
      </c>
      <c r="H247" s="22">
        <f>IF(I247&lt;=300,$F$5+(I247/24),"error")</f>
        <v>44615.541666666664</v>
      </c>
      <c r="I247" s="238">
        <f t="shared" si="34"/>
        <v>253</v>
      </c>
      <c r="J247" s="17" t="str">
        <f t="shared" si="27"/>
        <v>NOT DUE</v>
      </c>
      <c r="K247" s="31" t="s">
        <v>1049</v>
      </c>
      <c r="L247" s="125"/>
    </row>
    <row r="248" spans="1:13" ht="36" customHeight="1">
      <c r="A248" s="17" t="s">
        <v>1660</v>
      </c>
      <c r="B248" s="31" t="s">
        <v>1044</v>
      </c>
      <c r="C248" s="31" t="s">
        <v>1045</v>
      </c>
      <c r="D248" s="43">
        <v>300</v>
      </c>
      <c r="E248" s="13">
        <v>41662</v>
      </c>
      <c r="F248" s="13">
        <v>44602</v>
      </c>
      <c r="G248" s="27">
        <v>30881</v>
      </c>
      <c r="H248" s="22">
        <f>IF(I248&lt;=300,$F$5+(I248/24),"error")</f>
        <v>44615.541666666664</v>
      </c>
      <c r="I248" s="238">
        <f t="shared" si="34"/>
        <v>253</v>
      </c>
      <c r="J248" s="17" t="str">
        <f t="shared" si="27"/>
        <v>NOT DUE</v>
      </c>
      <c r="K248" s="31" t="s">
        <v>1050</v>
      </c>
      <c r="L248" s="125"/>
    </row>
    <row r="249" spans="1:13" ht="36" customHeight="1">
      <c r="A249" s="17" t="s">
        <v>1661</v>
      </c>
      <c r="B249" s="31" t="s">
        <v>392</v>
      </c>
      <c r="C249" s="31" t="s">
        <v>393</v>
      </c>
      <c r="D249" s="43" t="s">
        <v>4</v>
      </c>
      <c r="E249" s="13">
        <v>41662</v>
      </c>
      <c r="F249" s="13">
        <v>44602</v>
      </c>
      <c r="G249" s="27">
        <v>30881</v>
      </c>
      <c r="H249" s="15">
        <f>EDATE(F249-1,1)</f>
        <v>44629</v>
      </c>
      <c r="I249" s="240">
        <f ca="1">IF(ISBLANK(H249),"",H249-DATE(YEAR(NOW()),MONTH(NOW()),DAY(NOW())))</f>
        <v>24</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44602</v>
      </c>
      <c r="G251" s="27">
        <v>30881</v>
      </c>
      <c r="H251" s="22">
        <f>IF(I251&lt;=300,$F$5+(I251/24),"error")</f>
        <v>44615.541666666664</v>
      </c>
      <c r="I251" s="238">
        <f>D251-($F$4-G251)</f>
        <v>253</v>
      </c>
      <c r="J251" s="17" t="str">
        <f t="shared" si="27"/>
        <v>NOT DUE</v>
      </c>
      <c r="K251" s="31" t="s">
        <v>1062</v>
      </c>
      <c r="L251" s="125"/>
    </row>
    <row r="252" spans="1:13" ht="36" customHeight="1">
      <c r="A252" s="17" t="s">
        <v>1664</v>
      </c>
      <c r="B252" s="31" t="s">
        <v>1057</v>
      </c>
      <c r="C252" s="31" t="s">
        <v>1058</v>
      </c>
      <c r="D252" s="21" t="s">
        <v>1</v>
      </c>
      <c r="E252" s="13">
        <v>41662</v>
      </c>
      <c r="F252" s="13">
        <f>F8</f>
        <v>44605</v>
      </c>
      <c r="G252" s="27"/>
      <c r="H252" s="15">
        <f>DATE(YEAR(F252),MONTH(F252),DAY(F252)+1)</f>
        <v>44606</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44646.041666666664</v>
      </c>
      <c r="I253" s="238">
        <f>D253-($F$4-G253)</f>
        <v>985</v>
      </c>
      <c r="J253" s="17" t="str">
        <f t="shared" si="27"/>
        <v>NOT DUE</v>
      </c>
      <c r="K253" s="31" t="s">
        <v>1064</v>
      </c>
      <c r="L253" s="203" t="s">
        <v>4457</v>
      </c>
    </row>
    <row r="254" spans="1:13" ht="36" customHeight="1">
      <c r="A254" s="17" t="s">
        <v>1666</v>
      </c>
      <c r="B254" s="31" t="s">
        <v>1071</v>
      </c>
      <c r="C254" s="31" t="s">
        <v>1072</v>
      </c>
      <c r="D254" s="21">
        <v>500</v>
      </c>
      <c r="E254" s="13">
        <v>41662</v>
      </c>
      <c r="F254" s="13">
        <v>44588</v>
      </c>
      <c r="G254" s="27">
        <v>30881</v>
      </c>
      <c r="H254" s="22">
        <f>IF(I254&lt;=500,$F$5+(I254/24),"error")</f>
        <v>44623.875</v>
      </c>
      <c r="I254" s="238">
        <f>D254-($F$4-G254)</f>
        <v>453</v>
      </c>
      <c r="J254" s="17" t="str">
        <f t="shared" si="27"/>
        <v>NOT DUE</v>
      </c>
      <c r="K254" s="31" t="s">
        <v>1077</v>
      </c>
      <c r="L254" s="125"/>
      <c r="M254" s="315"/>
    </row>
    <row r="255" spans="1:13" ht="36" customHeight="1">
      <c r="A255" s="17" t="s">
        <v>1667</v>
      </c>
      <c r="B255" s="31" t="s">
        <v>1073</v>
      </c>
      <c r="C255" s="31" t="s">
        <v>1074</v>
      </c>
      <c r="D255" s="21" t="s">
        <v>26</v>
      </c>
      <c r="E255" s="13">
        <v>41662</v>
      </c>
      <c r="F255" s="13">
        <f>F256-1</f>
        <v>44604</v>
      </c>
      <c r="G255" s="27"/>
      <c r="H255" s="15">
        <f>DATE(YEAR(F255),MONTH(F255),DAY(F255)+7)</f>
        <v>44611</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44605</v>
      </c>
      <c r="G256" s="27"/>
      <c r="H256" s="15">
        <f t="shared" ref="H256:H269" si="38">DATE(YEAR(F256),MONTH(F256),DAY(F256)+1)</f>
        <v>44606</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44605</v>
      </c>
      <c r="G257" s="27"/>
      <c r="H257" s="15">
        <f t="shared" si="38"/>
        <v>44606</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44605</v>
      </c>
      <c r="G258" s="27"/>
      <c r="H258" s="15">
        <f t="shared" si="38"/>
        <v>44606</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44605</v>
      </c>
      <c r="G259" s="27"/>
      <c r="H259" s="15">
        <f t="shared" si="38"/>
        <v>44606</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44605</v>
      </c>
      <c r="G260" s="27"/>
      <c r="H260" s="15">
        <f t="shared" si="38"/>
        <v>44606</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44605</v>
      </c>
      <c r="G261" s="27"/>
      <c r="H261" s="15">
        <f t="shared" si="38"/>
        <v>44606</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44605</v>
      </c>
      <c r="G262" s="27"/>
      <c r="H262" s="15">
        <f t="shared" si="38"/>
        <v>44606</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44605</v>
      </c>
      <c r="G263" s="27"/>
      <c r="H263" s="15">
        <f t="shared" si="38"/>
        <v>44606</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44605</v>
      </c>
      <c r="G264" s="27"/>
      <c r="H264" s="15">
        <f t="shared" si="38"/>
        <v>44606</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44605</v>
      </c>
      <c r="G265" s="27"/>
      <c r="H265" s="15">
        <f t="shared" si="38"/>
        <v>44606</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44605</v>
      </c>
      <c r="G266" s="27"/>
      <c r="H266" s="15">
        <f t="shared" si="38"/>
        <v>44606</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44605</v>
      </c>
      <c r="G267" s="27"/>
      <c r="H267" s="15">
        <f t="shared" si="38"/>
        <v>44606</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44605</v>
      </c>
      <c r="G268" s="27"/>
      <c r="H268" s="15">
        <f t="shared" si="38"/>
        <v>44606</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44605</v>
      </c>
      <c r="G269" s="27"/>
      <c r="H269" s="15">
        <f t="shared" si="38"/>
        <v>44606</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44604</v>
      </c>
      <c r="G270" s="27"/>
      <c r="H270" s="15">
        <f>DATE(YEAR(F270),MONTH(F270),DAY(F270)+7)</f>
        <v>44611</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44604</v>
      </c>
      <c r="G271" s="27"/>
      <c r="H271" s="15">
        <f>DATE(YEAR(F271),MONTH(F271),DAY(F271)+7)</f>
        <v>44611</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44604</v>
      </c>
      <c r="G272" s="27"/>
      <c r="H272" s="15">
        <f>DATE(YEAR(F272),MONTH(F272),DAY(F272)+7)</f>
        <v>44611</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44604</v>
      </c>
      <c r="G273" s="27"/>
      <c r="H273" s="15">
        <f>DATE(YEAR(F273),MONTH(F273),DAY(F273)+7)</f>
        <v>44611</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44604</v>
      </c>
      <c r="G274" s="27"/>
      <c r="H274" s="15">
        <f>DATE(YEAR(F274),MONTH(F274),DAY(F274)+7)</f>
        <v>44611</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44601</v>
      </c>
      <c r="G275" s="27"/>
      <c r="H275" s="15">
        <f>EDATE(F275-1,1)</f>
        <v>44628</v>
      </c>
      <c r="I275" s="16">
        <f t="shared" ca="1" si="37"/>
        <v>23</v>
      </c>
      <c r="J275" s="17" t="str">
        <f t="shared" ca="1" si="40"/>
        <v>NOT DUE</v>
      </c>
      <c r="K275" s="31" t="s">
        <v>1112</v>
      </c>
      <c r="L275" s="125"/>
    </row>
    <row r="276" spans="1:12" ht="36" customHeight="1">
      <c r="A276" s="17" t="s">
        <v>1688</v>
      </c>
      <c r="B276" s="31" t="s">
        <v>1147</v>
      </c>
      <c r="C276" s="31" t="s">
        <v>1097</v>
      </c>
      <c r="D276" s="21" t="s">
        <v>4</v>
      </c>
      <c r="E276" s="13">
        <v>41662</v>
      </c>
      <c r="F276" s="13">
        <v>44601</v>
      </c>
      <c r="G276" s="27"/>
      <c r="H276" s="15">
        <f>EDATE(F276-1,1)</f>
        <v>44628</v>
      </c>
      <c r="I276" s="16">
        <f t="shared" ca="1" si="37"/>
        <v>23</v>
      </c>
      <c r="J276" s="17" t="str">
        <f t="shared" ca="1" si="40"/>
        <v>NOT DUE</v>
      </c>
      <c r="K276" s="31" t="s">
        <v>1154</v>
      </c>
      <c r="L276" s="125"/>
    </row>
    <row r="277" spans="1:12" ht="36" customHeight="1">
      <c r="A277" s="17" t="s">
        <v>1689</v>
      </c>
      <c r="B277" s="31" t="s">
        <v>1133</v>
      </c>
      <c r="C277" s="31" t="s">
        <v>1097</v>
      </c>
      <c r="D277" s="21" t="s">
        <v>4</v>
      </c>
      <c r="E277" s="13">
        <v>41662</v>
      </c>
      <c r="F277" s="13">
        <v>44601</v>
      </c>
      <c r="G277" s="27"/>
      <c r="H277" s="15">
        <f>EDATE(F277-1,1)</f>
        <v>44628</v>
      </c>
      <c r="I277" s="16">
        <f t="shared" ca="1" si="37"/>
        <v>23</v>
      </c>
      <c r="J277" s="17" t="str">
        <f t="shared" ca="1" si="40"/>
        <v>NOT DUE</v>
      </c>
      <c r="K277" s="31" t="s">
        <v>1155</v>
      </c>
      <c r="L277" s="125"/>
    </row>
    <row r="278" spans="1:12" ht="36" customHeight="1">
      <c r="A278" s="17" t="s">
        <v>1690</v>
      </c>
      <c r="B278" s="31" t="s">
        <v>1148</v>
      </c>
      <c r="C278" s="31" t="s">
        <v>1149</v>
      </c>
      <c r="D278" s="21" t="s">
        <v>4</v>
      </c>
      <c r="E278" s="13">
        <v>41662</v>
      </c>
      <c r="F278" s="13">
        <v>44601</v>
      </c>
      <c r="G278" s="27"/>
      <c r="H278" s="15">
        <f>EDATE(F278-1,1)</f>
        <v>44628</v>
      </c>
      <c r="I278" s="16">
        <f t="shared" ca="1" si="37"/>
        <v>23</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102</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102</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253</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253</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253</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253</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253</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253</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253</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253</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253</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1030</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1030</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1030</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1030</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1030</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1030</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1030</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1030</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1030</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1030</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1030</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1030</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1030</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1030</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1030</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1030</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1030</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1030</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1030</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1030</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1030</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1030</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1030</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1030</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1030</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1030</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1030</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1030</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1030</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44600</v>
      </c>
      <c r="G326" s="27">
        <v>30881</v>
      </c>
      <c r="H326" s="22">
        <f>IF(I326&lt;=500,$F$5+(I326/24),"error")</f>
        <v>44623.875</v>
      </c>
      <c r="I326" s="238">
        <f t="shared" si="43"/>
        <v>453</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279</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279</v>
      </c>
      <c r="J328" s="234" t="str">
        <f t="shared" ca="1" si="40"/>
        <v>NOT DUE</v>
      </c>
      <c r="K328" s="235"/>
      <c r="L328" s="241"/>
    </row>
    <row r="329" spans="1:12" ht="36" customHeight="1">
      <c r="A329" s="234" t="s">
        <v>5083</v>
      </c>
      <c r="B329" s="235" t="s">
        <v>944</v>
      </c>
      <c r="C329" s="235" t="s">
        <v>4606</v>
      </c>
      <c r="D329" s="236">
        <v>500</v>
      </c>
      <c r="E329" s="13">
        <v>41662</v>
      </c>
      <c r="F329" s="13">
        <v>44600</v>
      </c>
      <c r="G329" s="27">
        <v>30881</v>
      </c>
      <c r="H329" s="22">
        <f>IF(I329&lt;=500,$F$5+(I329/24),"error")</f>
        <v>44623.875</v>
      </c>
      <c r="I329" s="238">
        <f>D329-($F$4-G329)</f>
        <v>453</v>
      </c>
      <c r="J329" s="234" t="str">
        <f>IF(I329="","",IF(I329&lt;0,"OVERDUE","NOT DUE"))</f>
        <v>NOT DUE</v>
      </c>
      <c r="K329" s="235" t="s">
        <v>4607</v>
      </c>
      <c r="L329" s="241"/>
    </row>
    <row r="330" spans="1:12" ht="25.5">
      <c r="A330" s="234" t="s">
        <v>5084</v>
      </c>
      <c r="B330" s="235" t="s">
        <v>4549</v>
      </c>
      <c r="C330" s="235" t="s">
        <v>4550</v>
      </c>
      <c r="D330" s="237">
        <v>300</v>
      </c>
      <c r="E330" s="13">
        <v>41662</v>
      </c>
      <c r="F330" s="13">
        <v>44587</v>
      </c>
      <c r="G330" s="27">
        <v>30880</v>
      </c>
      <c r="H330" s="22">
        <f>IF(I330&lt;=300,$F$5+(I330/24),"error")</f>
        <v>44615.5</v>
      </c>
      <c r="I330" s="238">
        <f>D330-($F$4-G330)</f>
        <v>252</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44623.708333333336</v>
      </c>
      <c r="I331" s="238">
        <f>D331-($F$4-G331)</f>
        <v>449</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5298</v>
      </c>
      <c r="F337" s="380"/>
      <c r="G337" s="380"/>
      <c r="I337" s="380" t="s">
        <v>5288</v>
      </c>
      <c r="J337" s="380"/>
      <c r="K337" s="380"/>
    </row>
    <row r="338" spans="1:11">
      <c r="A338"/>
      <c r="C338" s="253" t="s">
        <v>5146</v>
      </c>
      <c r="D338"/>
      <c r="E338" s="381" t="s">
        <v>5147</v>
      </c>
      <c r="F338" s="381"/>
      <c r="G338" s="381"/>
      <c r="I338" s="381" t="s">
        <v>5148</v>
      </c>
      <c r="J338" s="381"/>
      <c r="K338" s="381"/>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A337" zoomScale="85" zoomScaleNormal="85" workbookViewId="0">
      <selection activeCell="C273" sqref="C273"/>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21678.1</v>
      </c>
    </row>
    <row r="5" spans="1:12" ht="18" customHeight="1">
      <c r="A5" s="382" t="s">
        <v>78</v>
      </c>
      <c r="B5" s="382"/>
      <c r="C5" s="38" t="s">
        <v>597</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44605</v>
      </c>
      <c r="G8" s="27"/>
      <c r="H8" s="15">
        <f>DATE(YEAR(F8),MONTH(F8),DAY(F8)+1)</f>
        <v>44606</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44605</v>
      </c>
      <c r="G9" s="27"/>
      <c r="H9" s="15">
        <f>DATE(YEAR(F9),MONTH(F9),DAY(F9)+1)</f>
        <v>44606</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44633.57916666667</v>
      </c>
      <c r="I10" s="238">
        <f t="shared" ref="I10:I73" si="1">D10-($F$4-G10)</f>
        <v>685.90000000000146</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44652.412499999999</v>
      </c>
      <c r="I11" s="23">
        <f>D11-($F$4-G11)</f>
        <v>1137.9000000000015</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44701.787499999999</v>
      </c>
      <c r="I12" s="23">
        <f t="shared" si="1"/>
        <v>2322.9000000000015</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44701.787499999999</v>
      </c>
      <c r="I13" s="23">
        <f t="shared" si="1"/>
        <v>2322.9000000000015</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44701.787499999999</v>
      </c>
      <c r="I14" s="23">
        <f t="shared" si="1"/>
        <v>2322.9000000000015</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44701.787499999999</v>
      </c>
      <c r="I15" s="23">
        <f t="shared" si="1"/>
        <v>2322.9000000000015</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44716.912499999999</v>
      </c>
      <c r="I16" s="238">
        <f t="shared" si="1"/>
        <v>2685.9000000000015</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44701.787499999999</v>
      </c>
      <c r="I17" s="23">
        <f t="shared" si="1"/>
        <v>2322.9000000000015</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44716.912499999999</v>
      </c>
      <c r="I18" s="238">
        <f t="shared" si="1"/>
        <v>2685.9000000000015</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44701.787499999999</v>
      </c>
      <c r="I19" s="23">
        <f t="shared" si="1"/>
        <v>2322.9000000000015</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44701.787499999999</v>
      </c>
      <c r="I20" s="23">
        <f t="shared" si="1"/>
        <v>2322.9000000000015</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44701.787499999999</v>
      </c>
      <c r="I21" s="23">
        <f t="shared" si="1"/>
        <v>2322.9000000000015</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44701.745833333334</v>
      </c>
      <c r="I22" s="23">
        <f t="shared" si="1"/>
        <v>2321.9000000000015</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44701.787499999999</v>
      </c>
      <c r="I23" s="23">
        <f t="shared" si="1"/>
        <v>2322.9000000000015</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44652.412499999999</v>
      </c>
      <c r="I24" s="23">
        <f t="shared" si="1"/>
        <v>1137.9000000000015</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44798.70416666667</v>
      </c>
      <c r="I25" s="23">
        <f t="shared" si="1"/>
        <v>4648.9000000000015</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44701.787499999999</v>
      </c>
      <c r="I26" s="23">
        <f t="shared" si="1"/>
        <v>2322.9000000000015</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44701.787499999999</v>
      </c>
      <c r="I27" s="23">
        <f t="shared" si="1"/>
        <v>2322.9000000000015</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44701.787499999999</v>
      </c>
      <c r="I28" s="23">
        <f t="shared" si="1"/>
        <v>2322.9000000000015</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44716.912499999999</v>
      </c>
      <c r="I29" s="238">
        <f t="shared" si="1"/>
        <v>2685.9000000000015</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44701.787499999999</v>
      </c>
      <c r="I30" s="23">
        <f t="shared" si="1"/>
        <v>2322.9000000000015</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44716.912499999999</v>
      </c>
      <c r="I31" s="238">
        <f t="shared" si="1"/>
        <v>2685.9000000000015</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44701.787499999999</v>
      </c>
      <c r="I32" s="23">
        <f t="shared" si="1"/>
        <v>2322.9000000000015</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44701.787499999999</v>
      </c>
      <c r="I33" s="23">
        <f t="shared" si="1"/>
        <v>2322.9000000000015</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44701.787499999999</v>
      </c>
      <c r="I34" s="23">
        <f t="shared" si="1"/>
        <v>2322.9000000000015</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44701.745833333334</v>
      </c>
      <c r="I35" s="23">
        <f t="shared" si="1"/>
        <v>2321.9000000000015</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44701.787499999999</v>
      </c>
      <c r="I36" s="23">
        <f t="shared" si="1"/>
        <v>2322.9000000000015</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44652.412499999999</v>
      </c>
      <c r="I37" s="23">
        <f t="shared" si="1"/>
        <v>1137.9000000000015</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44701.787499999999</v>
      </c>
      <c r="I38" s="23">
        <f t="shared" si="1"/>
        <v>2322.9000000000015</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44701.787499999999</v>
      </c>
      <c r="I39" s="23">
        <f t="shared" si="1"/>
        <v>2322.9000000000015</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44701.787499999999</v>
      </c>
      <c r="I40" s="23">
        <f t="shared" si="1"/>
        <v>2322.9000000000015</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44701.787499999999</v>
      </c>
      <c r="I41" s="23">
        <f t="shared" si="1"/>
        <v>2322.9000000000015</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44716.912499999999</v>
      </c>
      <c r="I42" s="238">
        <f t="shared" si="1"/>
        <v>2685.9000000000015</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44701.787499999999</v>
      </c>
      <c r="I43" s="23">
        <f t="shared" si="1"/>
        <v>2322.9000000000015</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44716.912499999999</v>
      </c>
      <c r="I44" s="238">
        <f t="shared" si="1"/>
        <v>2685.9000000000015</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44701.787499999999</v>
      </c>
      <c r="I45" s="23">
        <f t="shared" si="1"/>
        <v>2322.9000000000015</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44701.787499999999</v>
      </c>
      <c r="I46" s="23">
        <f t="shared" si="1"/>
        <v>2322.9000000000015</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44701.787499999999</v>
      </c>
      <c r="I47" s="23">
        <f t="shared" si="1"/>
        <v>2322.9000000000015</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44701.745833333334</v>
      </c>
      <c r="I48" s="23">
        <f t="shared" si="1"/>
        <v>2321.9000000000015</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44701.787499999999</v>
      </c>
      <c r="I49" s="23">
        <f t="shared" si="1"/>
        <v>2322.9000000000015</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44652.412499999999</v>
      </c>
      <c r="I50" s="23">
        <f t="shared" si="1"/>
        <v>1137.9000000000015</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44701.787499999999</v>
      </c>
      <c r="I51" s="23">
        <f t="shared" si="1"/>
        <v>2322.9000000000015</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44701.787499999999</v>
      </c>
      <c r="I52" s="23">
        <f t="shared" si="1"/>
        <v>2322.9000000000015</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44701.787499999999</v>
      </c>
      <c r="I53" s="23">
        <f t="shared" si="1"/>
        <v>2322.9000000000015</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44701.787499999999</v>
      </c>
      <c r="I54" s="23">
        <f t="shared" si="1"/>
        <v>2322.9000000000015</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44716.912499999999</v>
      </c>
      <c r="I55" s="238">
        <f t="shared" si="1"/>
        <v>2685.9000000000015</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44701.787499999999</v>
      </c>
      <c r="I56" s="23">
        <f t="shared" si="1"/>
        <v>2322.9000000000015</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44716.912499999999</v>
      </c>
      <c r="I57" s="238">
        <f t="shared" si="1"/>
        <v>2685.9000000000015</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44701.787499999999</v>
      </c>
      <c r="I58" s="23">
        <f t="shared" si="1"/>
        <v>2322.9000000000015</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44701.787499999999</v>
      </c>
      <c r="I59" s="23">
        <f t="shared" si="1"/>
        <v>2322.9000000000015</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44701.787499999999</v>
      </c>
      <c r="I60" s="23">
        <f t="shared" si="1"/>
        <v>2322.9000000000015</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44701.745833333334</v>
      </c>
      <c r="I61" s="23">
        <f t="shared" si="1"/>
        <v>2321.9000000000015</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44701.787499999999</v>
      </c>
      <c r="I62" s="23">
        <f t="shared" si="1"/>
        <v>2322.9000000000015</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44652.412499999999</v>
      </c>
      <c r="I63" s="23">
        <f t="shared" si="1"/>
        <v>1137.9000000000015</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44701.787499999999</v>
      </c>
      <c r="I64" s="23">
        <f t="shared" si="1"/>
        <v>2322.9000000000015</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44701.787499999999</v>
      </c>
      <c r="I65" s="23">
        <f t="shared" si="1"/>
        <v>2322.9000000000015</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44701.787499999999</v>
      </c>
      <c r="I66" s="23">
        <f t="shared" si="1"/>
        <v>2322.9000000000015</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44701.787499999999</v>
      </c>
      <c r="I67" s="23">
        <f t="shared" si="1"/>
        <v>2322.9000000000015</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44716.912499999999</v>
      </c>
      <c r="I68" s="238">
        <f t="shared" si="1"/>
        <v>2685.9000000000015</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44701.787499999999</v>
      </c>
      <c r="I69" s="23">
        <f t="shared" si="1"/>
        <v>2322.9000000000015</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44716.912499999999</v>
      </c>
      <c r="I70" s="238">
        <f t="shared" si="1"/>
        <v>2685.9000000000015</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44701.787499999999</v>
      </c>
      <c r="I71" s="23">
        <f t="shared" si="1"/>
        <v>2322.9000000000015</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44701.787499999999</v>
      </c>
      <c r="I72" s="23">
        <f t="shared" si="1"/>
        <v>2322.9000000000015</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44701.787499999999</v>
      </c>
      <c r="I73" s="23">
        <f t="shared" si="1"/>
        <v>2322.9000000000015</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44701.745833333334</v>
      </c>
      <c r="I74" s="23">
        <f t="shared" ref="I74:I137" si="11">D74-($F$4-G74)</f>
        <v>2321.9000000000015</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44701.787499999999</v>
      </c>
      <c r="I75" s="23">
        <f t="shared" si="11"/>
        <v>2322.9000000000015</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44625.370833333334</v>
      </c>
      <c r="I76" s="23">
        <f t="shared" si="11"/>
        <v>488.90000000000146</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44703.57916666667</v>
      </c>
      <c r="I77" s="238">
        <f t="shared" si="11"/>
        <v>2365.9000000000015</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44701.787499999999</v>
      </c>
      <c r="I78" s="23">
        <f t="shared" si="11"/>
        <v>2322.9000000000015</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44701.745833333334</v>
      </c>
      <c r="I79" s="23">
        <f t="shared" si="11"/>
        <v>2321.9000000000015</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44701.787499999999</v>
      </c>
      <c r="I80" s="23">
        <f t="shared" si="11"/>
        <v>2322.9000000000015</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44701.787499999999</v>
      </c>
      <c r="I81" s="23">
        <f t="shared" si="11"/>
        <v>2322.9000000000015</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44701.745833333334</v>
      </c>
      <c r="I82" s="23">
        <f t="shared" si="11"/>
        <v>2321.9000000000015</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44625.370833333334</v>
      </c>
      <c r="I83" s="23">
        <f t="shared" si="11"/>
        <v>488.90000000000146</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44703.57916666667</v>
      </c>
      <c r="I84" s="238">
        <f t="shared" si="11"/>
        <v>2365.9000000000015</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44701.787499999999</v>
      </c>
      <c r="I85" s="23">
        <f t="shared" si="11"/>
        <v>2322.9000000000015</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44701.745833333334</v>
      </c>
      <c r="I86" s="23">
        <f t="shared" si="11"/>
        <v>2321.9000000000015</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44701.787499999999</v>
      </c>
      <c r="I87" s="23">
        <f t="shared" si="11"/>
        <v>2322.9000000000015</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44701.787499999999</v>
      </c>
      <c r="I88" s="23">
        <f t="shared" si="11"/>
        <v>2322.9000000000015</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44701.745833333334</v>
      </c>
      <c r="I89" s="23">
        <f t="shared" si="11"/>
        <v>2321.9000000000015</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44625.370833333334</v>
      </c>
      <c r="I90" s="23">
        <f t="shared" si="11"/>
        <v>488.90000000000146</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44703.57916666667</v>
      </c>
      <c r="I91" s="238">
        <f t="shared" si="11"/>
        <v>2365.9000000000015</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44701.787499999999</v>
      </c>
      <c r="I92" s="23">
        <f t="shared" si="11"/>
        <v>2322.9000000000015</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44701.745833333334</v>
      </c>
      <c r="I93" s="23">
        <f t="shared" si="11"/>
        <v>2321.9000000000015</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44701.787499999999</v>
      </c>
      <c r="I94" s="23">
        <f t="shared" si="11"/>
        <v>2322.9000000000015</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44701.787499999999</v>
      </c>
      <c r="I95" s="23">
        <f t="shared" si="11"/>
        <v>2322.9000000000015</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44701.745833333334</v>
      </c>
      <c r="I96" s="23">
        <f t="shared" si="11"/>
        <v>2321.9000000000015</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44625.370833333334</v>
      </c>
      <c r="I97" s="23">
        <f t="shared" si="11"/>
        <v>488.90000000000146</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44703.57916666667</v>
      </c>
      <c r="I98" s="238">
        <f t="shared" si="11"/>
        <v>2365.9000000000015</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44701.787499999999</v>
      </c>
      <c r="I99" s="23">
        <f t="shared" si="11"/>
        <v>2322.9000000000015</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44701.745833333334</v>
      </c>
      <c r="I100" s="23">
        <f t="shared" si="11"/>
        <v>2321.9000000000015</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44701.787499999999</v>
      </c>
      <c r="I101" s="23">
        <f t="shared" si="11"/>
        <v>2322.9000000000015</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44701.787499999999</v>
      </c>
      <c r="I102" s="23">
        <f t="shared" si="11"/>
        <v>2322.9000000000015</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44701.745833333334</v>
      </c>
      <c r="I103" s="23">
        <f t="shared" si="11"/>
        <v>2321.9000000000015</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44625.370833333334</v>
      </c>
      <c r="I104" s="23">
        <f t="shared" si="11"/>
        <v>488.90000000000146</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44703.57916666667</v>
      </c>
      <c r="I105" s="238">
        <f t="shared" si="11"/>
        <v>2365.9000000000015</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44701.787499999999</v>
      </c>
      <c r="I106" s="23">
        <f t="shared" si="11"/>
        <v>2322.9000000000015</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44701.745833333334</v>
      </c>
      <c r="I107" s="23">
        <f t="shared" si="11"/>
        <v>2321.9000000000015</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44701.787499999999</v>
      </c>
      <c r="I108" s="23">
        <f t="shared" si="11"/>
        <v>2322.9000000000015</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44701.787499999999</v>
      </c>
      <c r="I109" s="23">
        <f t="shared" si="11"/>
        <v>2322.9000000000015</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44701.745833333334</v>
      </c>
      <c r="I110" s="23">
        <f t="shared" si="11"/>
        <v>2321.9000000000015</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44701.787499999999</v>
      </c>
      <c r="I111" s="23">
        <f t="shared" si="11"/>
        <v>2322.9000000000015</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44701.787499999999</v>
      </c>
      <c r="I112" s="23">
        <f t="shared" si="11"/>
        <v>2322.9000000000015</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44701.787499999999</v>
      </c>
      <c r="I113" s="23">
        <f t="shared" si="11"/>
        <v>2322.9000000000015</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44701.787499999999</v>
      </c>
      <c r="I114" s="23">
        <f t="shared" si="11"/>
        <v>2322.9000000000015</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44701.787499999999</v>
      </c>
      <c r="I115" s="23">
        <f t="shared" si="11"/>
        <v>2322.9000000000015</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44701.787499999999</v>
      </c>
      <c r="I116" s="23">
        <f t="shared" si="11"/>
        <v>2322.9000000000015</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44701.787499999999</v>
      </c>
      <c r="I117" s="23">
        <f t="shared" si="11"/>
        <v>2322.9000000000015</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44701.787499999999</v>
      </c>
      <c r="I118" s="23">
        <f t="shared" si="11"/>
        <v>2322.9000000000015</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44701.787499999999</v>
      </c>
      <c r="I119" s="23">
        <f t="shared" si="11"/>
        <v>2322.9000000000015</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44701.787499999999</v>
      </c>
      <c r="I120" s="23">
        <f t="shared" si="11"/>
        <v>2322.9000000000015</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44701.787499999999</v>
      </c>
      <c r="I121" s="23">
        <f t="shared" si="11"/>
        <v>2322.9000000000015</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44701.787499999999</v>
      </c>
      <c r="I122" s="23">
        <f t="shared" si="11"/>
        <v>2322.9000000000015</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44701.787499999999</v>
      </c>
      <c r="I123" s="23">
        <f t="shared" si="11"/>
        <v>2322.9000000000015</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44701.787499999999</v>
      </c>
      <c r="I124" s="23">
        <f t="shared" si="11"/>
        <v>2322.9000000000015</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44701.787499999999</v>
      </c>
      <c r="I125" s="23">
        <f t="shared" si="11"/>
        <v>2322.9000000000015</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44701.787499999999</v>
      </c>
      <c r="I126" s="23">
        <f t="shared" si="11"/>
        <v>2322.9000000000015</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44701.787499999999</v>
      </c>
      <c r="I127" s="23">
        <f t="shared" si="11"/>
        <v>2322.9000000000015</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44701.787499999999</v>
      </c>
      <c r="I128" s="23">
        <f t="shared" si="11"/>
        <v>2322.9000000000015</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44701.787499999999</v>
      </c>
      <c r="I129" s="23">
        <f t="shared" si="11"/>
        <v>2322.9000000000015</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44701.787499999999</v>
      </c>
      <c r="I130" s="23">
        <f t="shared" si="11"/>
        <v>2322.9000000000015</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44701.787499999999</v>
      </c>
      <c r="I131" s="23">
        <f t="shared" si="11"/>
        <v>2322.9000000000015</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44701.787499999999</v>
      </c>
      <c r="I132" s="23">
        <f t="shared" si="11"/>
        <v>2322.9000000000015</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44701.787499999999</v>
      </c>
      <c r="I133" s="23">
        <f t="shared" si="11"/>
        <v>2322.9000000000015</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44701.787499999999</v>
      </c>
      <c r="I134" s="23">
        <f t="shared" si="11"/>
        <v>2322.9000000000015</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44701.787499999999</v>
      </c>
      <c r="I135" s="23">
        <f t="shared" si="11"/>
        <v>2322.9000000000015</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44716.912499999999</v>
      </c>
      <c r="I136" s="238">
        <f t="shared" si="11"/>
        <v>2685.9000000000015</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44701.787499999999</v>
      </c>
      <c r="I137" s="23">
        <f t="shared" si="11"/>
        <v>2322.9000000000015</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44701.745833333334</v>
      </c>
      <c r="I138" s="23">
        <f t="shared" ref="I138:I201" si="19">D138-($F$4-G138)</f>
        <v>2321.9000000000015</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44701.745833333334</v>
      </c>
      <c r="I139" s="23">
        <f t="shared" si="19"/>
        <v>2321.9000000000015</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44701.787499999999</v>
      </c>
      <c r="I140" s="23">
        <f t="shared" si="19"/>
        <v>2322.9000000000015</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44716.912499999999</v>
      </c>
      <c r="I141" s="238">
        <f t="shared" si="19"/>
        <v>2685.9000000000015</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44701.787499999999</v>
      </c>
      <c r="I142" s="23">
        <f t="shared" si="19"/>
        <v>2322.9000000000015</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44701.745833333334</v>
      </c>
      <c r="I143" s="23">
        <f t="shared" si="19"/>
        <v>2321.9000000000015</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44701.745833333334</v>
      </c>
      <c r="I144" s="23">
        <f t="shared" si="19"/>
        <v>2321.9000000000015</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44701.787499999999</v>
      </c>
      <c r="I145" s="23">
        <f t="shared" si="19"/>
        <v>2322.9000000000015</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44716.912499999999</v>
      </c>
      <c r="I146" s="238">
        <f t="shared" si="19"/>
        <v>2685.9000000000015</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44701.787499999999</v>
      </c>
      <c r="I147" s="23">
        <f t="shared" si="19"/>
        <v>2322.9000000000015</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44701.745833333334</v>
      </c>
      <c r="I148" s="23">
        <f t="shared" si="19"/>
        <v>2321.9000000000015</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44701.745833333334</v>
      </c>
      <c r="I149" s="23">
        <f t="shared" si="19"/>
        <v>2321.9000000000015</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44701.787499999999</v>
      </c>
      <c r="I150" s="23">
        <f t="shared" si="19"/>
        <v>2322.9000000000015</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44716.912499999999</v>
      </c>
      <c r="I151" s="238">
        <f t="shared" si="19"/>
        <v>2685.9000000000015</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44701.787499999999</v>
      </c>
      <c r="I152" s="23">
        <f t="shared" si="19"/>
        <v>2322.9000000000015</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44701.745833333334</v>
      </c>
      <c r="I153" s="23">
        <f t="shared" si="19"/>
        <v>2321.9000000000015</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44701.745833333334</v>
      </c>
      <c r="I154" s="23">
        <f t="shared" si="19"/>
        <v>2321.9000000000015</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44701.787499999999</v>
      </c>
      <c r="I155" s="23">
        <f t="shared" si="19"/>
        <v>2322.9000000000015</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44716.912499999999</v>
      </c>
      <c r="I156" s="238">
        <f t="shared" si="19"/>
        <v>2685.9000000000015</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44701.787499999999</v>
      </c>
      <c r="I157" s="23">
        <f t="shared" si="19"/>
        <v>2322.9000000000015</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44701.745833333334</v>
      </c>
      <c r="I158" s="23">
        <f t="shared" si="19"/>
        <v>2321.9000000000015</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44701.745833333334</v>
      </c>
      <c r="I159" s="23">
        <f t="shared" si="19"/>
        <v>2321.9000000000015</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44701.787499999999</v>
      </c>
      <c r="I160" s="23">
        <f t="shared" si="19"/>
        <v>2322.9000000000015</v>
      </c>
      <c r="J160" s="17" t="str">
        <f t="shared" si="18"/>
        <v>NOT DUE</v>
      </c>
      <c r="K160" s="31" t="s">
        <v>797</v>
      </c>
      <c r="L160" s="20"/>
    </row>
    <row r="161" spans="1:15" ht="36" customHeight="1">
      <c r="A161" s="17" t="s">
        <v>4762</v>
      </c>
      <c r="B161" s="31" t="s">
        <v>823</v>
      </c>
      <c r="C161" s="31" t="s">
        <v>824</v>
      </c>
      <c r="D161" s="21">
        <v>3000</v>
      </c>
      <c r="E161" s="13">
        <v>41662</v>
      </c>
      <c r="F161" s="13">
        <v>44587</v>
      </c>
      <c r="G161" s="27">
        <v>21364</v>
      </c>
      <c r="H161" s="22">
        <f>IF(I161&lt;=3000,$F$5+(I161/24),"error")</f>
        <v>44716.912499999999</v>
      </c>
      <c r="I161" s="238">
        <f t="shared" si="19"/>
        <v>2685.9000000000015</v>
      </c>
      <c r="J161" s="17" t="str">
        <f t="shared" si="18"/>
        <v>NOT DUE</v>
      </c>
      <c r="K161" s="31" t="s">
        <v>834</v>
      </c>
      <c r="L161" s="241"/>
    </row>
    <row r="162" spans="1:15" ht="36" customHeight="1">
      <c r="A162" s="17" t="s">
        <v>4763</v>
      </c>
      <c r="B162" s="31" t="s">
        <v>823</v>
      </c>
      <c r="C162" s="31" t="s">
        <v>825</v>
      </c>
      <c r="D162" s="21">
        <v>3000</v>
      </c>
      <c r="E162" s="13">
        <v>41662</v>
      </c>
      <c r="F162" s="13">
        <v>44573</v>
      </c>
      <c r="G162" s="27">
        <v>21364</v>
      </c>
      <c r="H162" s="22">
        <f>IF(I162&lt;=3000,$F$5+(I162/24),"error")</f>
        <v>44716.912499999999</v>
      </c>
      <c r="I162" s="238">
        <f t="shared" si="19"/>
        <v>2685.9000000000015</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44701.787499999999</v>
      </c>
      <c r="I163" s="23">
        <f t="shared" si="19"/>
        <v>2322.9000000000015</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44701.745833333334</v>
      </c>
      <c r="I164" s="23">
        <f t="shared" si="19"/>
        <v>2321.9000000000015</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44701.787499999999</v>
      </c>
      <c r="I165" s="23">
        <f t="shared" si="19"/>
        <v>2322.9000000000015</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44701.787499999999</v>
      </c>
      <c r="I166" s="23">
        <f t="shared" si="19"/>
        <v>2322.9000000000015</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44701.745833333334</v>
      </c>
      <c r="I167" s="23">
        <f t="shared" si="19"/>
        <v>2321.9000000000015</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44701.787499999999</v>
      </c>
      <c r="I168" s="23">
        <f t="shared" si="19"/>
        <v>2322.9000000000015</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44701.787499999999</v>
      </c>
      <c r="I169" s="23">
        <f t="shared" si="19"/>
        <v>2322.9000000000015</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44701.787499999999</v>
      </c>
      <c r="I170" s="23">
        <f t="shared" si="19"/>
        <v>2322.9000000000015</v>
      </c>
      <c r="J170" s="17" t="str">
        <f t="shared" si="18"/>
        <v>NOT DUE</v>
      </c>
      <c r="K170" s="31" t="s">
        <v>851</v>
      </c>
      <c r="L170" s="20" t="s">
        <v>4453</v>
      </c>
    </row>
    <row r="171" spans="1:15" ht="36" customHeight="1">
      <c r="A171" s="17" t="s">
        <v>4772</v>
      </c>
      <c r="B171" s="31" t="s">
        <v>852</v>
      </c>
      <c r="C171" s="31" t="s">
        <v>853</v>
      </c>
      <c r="D171" s="21">
        <v>500</v>
      </c>
      <c r="E171" s="13">
        <v>41662</v>
      </c>
      <c r="F171" s="13">
        <v>44603</v>
      </c>
      <c r="G171" s="27">
        <v>21678</v>
      </c>
      <c r="H171" s="22">
        <f>IF(I171&lt;=500,$F$5+(I171/24),"error")</f>
        <v>44625.82916666667</v>
      </c>
      <c r="I171" s="238">
        <f t="shared" si="19"/>
        <v>499.90000000000146</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44701.787499999999</v>
      </c>
      <c r="I172" s="23">
        <f t="shared" si="19"/>
        <v>2322.9000000000015</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44701.787499999999</v>
      </c>
      <c r="I173" s="23">
        <f t="shared" si="19"/>
        <v>2322.9000000000015</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44701.787499999999</v>
      </c>
      <c r="I174" s="23">
        <f t="shared" si="19"/>
        <v>2322.9000000000015</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44658.45416666667</v>
      </c>
      <c r="I175" s="238">
        <f t="shared" si="19"/>
        <v>1282.9000000000015</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46032.745833333334</v>
      </c>
      <c r="I176" s="23">
        <f t="shared" si="19"/>
        <v>34265.9</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44732.870833333334</v>
      </c>
      <c r="I177" s="23">
        <f t="shared" si="19"/>
        <v>3068.9000000000015</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44675.20416666667</v>
      </c>
      <c r="I178" s="238">
        <f t="shared" si="19"/>
        <v>1684.9000000000015</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44658.995833333334</v>
      </c>
      <c r="I179" s="23">
        <f t="shared" si="19"/>
        <v>1295.9000000000015</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44658.995833333334</v>
      </c>
      <c r="I180" s="23">
        <f t="shared" si="19"/>
        <v>1295.9000000000015</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44658.995833333334</v>
      </c>
      <c r="I181" s="23">
        <f t="shared" si="19"/>
        <v>1295.9000000000015</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44708.037499999999</v>
      </c>
      <c r="I182" s="23">
        <f t="shared" si="19"/>
        <v>2472.9000000000015</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45208.037499999999</v>
      </c>
      <c r="I183" s="23">
        <f t="shared" si="19"/>
        <v>14472.900000000001</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45208.037499999999</v>
      </c>
      <c r="I184" s="23">
        <f t="shared" si="19"/>
        <v>14472.900000000001</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44658.995833333334</v>
      </c>
      <c r="I185" s="23">
        <f t="shared" si="19"/>
        <v>1295.9000000000015</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44658.995833333334</v>
      </c>
      <c r="I186" s="23">
        <f t="shared" si="19"/>
        <v>1295.9000000000015</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44658.995833333334</v>
      </c>
      <c r="I187" s="23">
        <f t="shared" si="19"/>
        <v>1295.9000000000015</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44708.037499999999</v>
      </c>
      <c r="I188" s="23">
        <f t="shared" si="19"/>
        <v>2472.9000000000015</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45208.037499999999</v>
      </c>
      <c r="I189" s="23">
        <f t="shared" si="19"/>
        <v>14472.900000000001</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45208.037499999999</v>
      </c>
      <c r="I190" s="23">
        <f t="shared" si="19"/>
        <v>14472.900000000001</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44658.995833333334</v>
      </c>
      <c r="I191" s="23">
        <f t="shared" si="19"/>
        <v>1295.9000000000015</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44658.995833333334</v>
      </c>
      <c r="I192" s="23">
        <f t="shared" si="19"/>
        <v>1295.9000000000015</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44658.995833333334</v>
      </c>
      <c r="I193" s="23">
        <f t="shared" si="19"/>
        <v>1295.9000000000015</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44708.037499999999</v>
      </c>
      <c r="I194" s="23">
        <f t="shared" si="19"/>
        <v>2472.9000000000015</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45208.037499999999</v>
      </c>
      <c r="I195" s="23">
        <f t="shared" si="19"/>
        <v>14472.900000000001</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45208.037499999999</v>
      </c>
      <c r="I196" s="23">
        <f t="shared" si="19"/>
        <v>14472.900000000001</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44658.995833333334</v>
      </c>
      <c r="I197" s="23">
        <f t="shared" si="19"/>
        <v>1295.9000000000015</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44658.995833333334</v>
      </c>
      <c r="I198" s="23">
        <f t="shared" si="19"/>
        <v>1295.9000000000015</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44658.995833333334</v>
      </c>
      <c r="I199" s="23">
        <f t="shared" si="19"/>
        <v>1295.9000000000015</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44708.037499999999</v>
      </c>
      <c r="I200" s="23">
        <f t="shared" si="19"/>
        <v>2472.9000000000015</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45208.037499999999</v>
      </c>
      <c r="I201" s="23">
        <f t="shared" si="19"/>
        <v>14472.900000000001</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45208.037499999999</v>
      </c>
      <c r="I202" s="23">
        <f t="shared" ref="I202:I226" si="28">D202-($F$4-G202)</f>
        <v>14472.900000000001</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44658.995833333334</v>
      </c>
      <c r="I203" s="23">
        <f t="shared" si="28"/>
        <v>1295.9000000000015</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44658.995833333334</v>
      </c>
      <c r="I204" s="23">
        <f t="shared" si="28"/>
        <v>1295.9000000000015</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44658.995833333334</v>
      </c>
      <c r="I205" s="23">
        <f t="shared" si="28"/>
        <v>1295.9000000000015</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44708.037499999999</v>
      </c>
      <c r="I206" s="23">
        <f t="shared" si="28"/>
        <v>2472.9000000000015</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45208.037499999999</v>
      </c>
      <c r="I207" s="23">
        <f t="shared" si="28"/>
        <v>14472.900000000001</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45208.037499999999</v>
      </c>
      <c r="I208" s="23">
        <f t="shared" si="28"/>
        <v>14472.900000000001</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44616.495833333334</v>
      </c>
      <c r="I209" s="238">
        <f t="shared" si="28"/>
        <v>275.90000000000146</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44616.495833333334</v>
      </c>
      <c r="I210" s="238">
        <f t="shared" si="28"/>
        <v>275.90000000000146</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44616.495833333334</v>
      </c>
      <c r="I211" s="238">
        <f t="shared" si="28"/>
        <v>275.90000000000146</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44616.495833333334</v>
      </c>
      <c r="I212" s="238">
        <f t="shared" si="28"/>
        <v>275.90000000000146</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44616.495833333334</v>
      </c>
      <c r="I213" s="238">
        <f t="shared" si="28"/>
        <v>275.90000000000146</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44701.787499999999</v>
      </c>
      <c r="I214" s="23">
        <f t="shared" si="28"/>
        <v>2322.9000000000015</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44703.604166666664</v>
      </c>
      <c r="I215" s="23">
        <f t="shared" si="28"/>
        <v>2366.5</v>
      </c>
      <c r="J215" s="17" t="str">
        <f t="shared" si="27"/>
        <v>NOT DUE</v>
      </c>
      <c r="K215" s="31" t="s">
        <v>941</v>
      </c>
      <c r="L215" s="125"/>
    </row>
    <row r="216" spans="1:12" ht="36" customHeight="1">
      <c r="A216" s="17" t="s">
        <v>4817</v>
      </c>
      <c r="B216" s="31" t="s">
        <v>944</v>
      </c>
      <c r="C216" s="31" t="s">
        <v>945</v>
      </c>
      <c r="D216" s="21">
        <v>200</v>
      </c>
      <c r="E216" s="13">
        <v>41662</v>
      </c>
      <c r="F216" s="13">
        <v>44602</v>
      </c>
      <c r="G216" s="27">
        <v>21677</v>
      </c>
      <c r="H216" s="22">
        <f>IF(I216&lt;=200,$F$5+(I216/24),"error")</f>
        <v>44613.287499999999</v>
      </c>
      <c r="I216" s="238">
        <f t="shared" si="28"/>
        <v>198.90000000000146</v>
      </c>
      <c r="J216" s="17" t="str">
        <f t="shared" si="27"/>
        <v>NOT DUE</v>
      </c>
      <c r="K216" s="31" t="s">
        <v>953</v>
      </c>
      <c r="L216" s="241"/>
    </row>
    <row r="217" spans="1:12" ht="36" customHeight="1">
      <c r="A217" s="17" t="s">
        <v>4818</v>
      </c>
      <c r="B217" s="31" t="s">
        <v>944</v>
      </c>
      <c r="C217" s="31" t="s">
        <v>946</v>
      </c>
      <c r="D217" s="21">
        <v>200</v>
      </c>
      <c r="E217" s="13">
        <v>41662</v>
      </c>
      <c r="F217" s="13">
        <v>44602</v>
      </c>
      <c r="G217" s="27">
        <v>21677</v>
      </c>
      <c r="H217" s="22">
        <f t="shared" ref="H217:H218" si="32">IF(I217&lt;=200,$F$5+(I217/24),"error")</f>
        <v>44613.287499999999</v>
      </c>
      <c r="I217" s="238">
        <f t="shared" si="28"/>
        <v>198.90000000000146</v>
      </c>
      <c r="J217" s="17" t="str">
        <f t="shared" si="27"/>
        <v>NOT DUE</v>
      </c>
      <c r="K217" s="31" t="s">
        <v>954</v>
      </c>
      <c r="L217" s="241"/>
    </row>
    <row r="218" spans="1:12" ht="36" customHeight="1">
      <c r="A218" s="17" t="s">
        <v>4819</v>
      </c>
      <c r="B218" s="31" t="s">
        <v>944</v>
      </c>
      <c r="C218" s="31" t="s">
        <v>947</v>
      </c>
      <c r="D218" s="21">
        <v>200</v>
      </c>
      <c r="E218" s="13">
        <v>41662</v>
      </c>
      <c r="F218" s="13">
        <v>44602</v>
      </c>
      <c r="G218" s="27">
        <v>21677</v>
      </c>
      <c r="H218" s="22">
        <f t="shared" si="32"/>
        <v>44613.287499999999</v>
      </c>
      <c r="I218" s="238">
        <f t="shared" si="28"/>
        <v>198.90000000000146</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44612.662499999999</v>
      </c>
      <c r="I219" s="23">
        <f t="shared" si="28"/>
        <v>183.90000000000146</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44612.662499999999</v>
      </c>
      <c r="I220" s="23">
        <f t="shared" si="28"/>
        <v>183.90000000000146</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44612.662499999999</v>
      </c>
      <c r="I221" s="23">
        <f t="shared" si="28"/>
        <v>183.90000000000146</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44612.662499999999</v>
      </c>
      <c r="I222" s="23">
        <f t="shared" si="28"/>
        <v>183.90000000000146</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44612.662499999999</v>
      </c>
      <c r="I223" s="23">
        <f t="shared" si="28"/>
        <v>183.90000000000146</v>
      </c>
      <c r="J223" s="17" t="str">
        <f t="shared" si="27"/>
        <v>NOT DUE</v>
      </c>
      <c r="K223" s="31" t="s">
        <v>957</v>
      </c>
      <c r="L223" s="20"/>
    </row>
    <row r="224" spans="1:12" ht="36" customHeight="1">
      <c r="A224" s="17" t="s">
        <v>4825</v>
      </c>
      <c r="B224" s="31" t="s">
        <v>966</v>
      </c>
      <c r="C224" s="31" t="s">
        <v>967</v>
      </c>
      <c r="D224" s="21">
        <v>300</v>
      </c>
      <c r="E224" s="13">
        <v>41662</v>
      </c>
      <c r="F224" s="13">
        <v>44602</v>
      </c>
      <c r="G224" s="27">
        <v>21677</v>
      </c>
      <c r="H224" s="22">
        <f>IF(I224&lt;=300,$F$5+(I224/24),"error")</f>
        <v>44617.45416666667</v>
      </c>
      <c r="I224" s="238">
        <f t="shared" si="28"/>
        <v>298.90000000000146</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44675.245833333334</v>
      </c>
      <c r="I225" s="23">
        <f t="shared" si="28"/>
        <v>1685.9000000000015</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44625.370833333334</v>
      </c>
      <c r="I226" s="23">
        <f t="shared" si="28"/>
        <v>488.90000000000146</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44605</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44701.787499999999</v>
      </c>
      <c r="I228" s="23">
        <f t="shared" ref="I228:I248" si="34">D228-($F$4-G228)</f>
        <v>2322.9000000000015</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44701.787499999999</v>
      </c>
      <c r="I229" s="23">
        <f t="shared" si="34"/>
        <v>2322.9000000000015</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44739.662499999999</v>
      </c>
      <c r="I230" s="23">
        <f t="shared" si="34"/>
        <v>3231.9000000000015</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44739.662499999999</v>
      </c>
      <c r="I231" s="23">
        <f t="shared" si="34"/>
        <v>3231.9000000000015</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44715.745833333334</v>
      </c>
      <c r="I232" s="238">
        <f t="shared" si="34"/>
        <v>2657.9000000000015</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44701.745833333334</v>
      </c>
      <c r="I233" s="23">
        <f t="shared" si="34"/>
        <v>2321.9000000000015</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44997.870833333334</v>
      </c>
      <c r="I234" s="23">
        <f t="shared" si="34"/>
        <v>9428.9000000000015</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44701.745833333334</v>
      </c>
      <c r="I235" s="23">
        <f t="shared" si="34"/>
        <v>2321.9000000000015</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44701.787499999999</v>
      </c>
      <c r="I236" s="23">
        <f t="shared" si="34"/>
        <v>2322.9000000000015</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44722.162499999999</v>
      </c>
      <c r="I237" s="23">
        <f t="shared" si="34"/>
        <v>2811.9000000000015</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44722.162499999999</v>
      </c>
      <c r="I238" s="23">
        <f t="shared" si="34"/>
        <v>2811.9000000000015</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44722.162499999999</v>
      </c>
      <c r="I239" s="23">
        <f t="shared" si="34"/>
        <v>2811.9000000000015</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44701.787499999999</v>
      </c>
      <c r="I240" s="23">
        <f t="shared" si="34"/>
        <v>2322.9000000000015</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44701.787499999999</v>
      </c>
      <c r="I241" s="23">
        <f t="shared" si="34"/>
        <v>2322.9000000000015</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44701.745833333334</v>
      </c>
      <c r="I242" s="23">
        <f t="shared" si="34"/>
        <v>2321.9000000000015</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44701.745833333334</v>
      </c>
      <c r="I243" s="23">
        <f t="shared" si="34"/>
        <v>2321.9000000000015</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44715.745833333334</v>
      </c>
      <c r="I244" s="238">
        <f t="shared" si="34"/>
        <v>2657.9000000000015</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44701.787499999999</v>
      </c>
      <c r="I245" s="23">
        <f t="shared" si="34"/>
        <v>2322.9000000000015</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44595.95416666667</v>
      </c>
      <c r="I246" s="238">
        <f t="shared" si="34"/>
        <v>-217.09999999999854</v>
      </c>
      <c r="J246" s="17" t="str">
        <f t="shared" si="27"/>
        <v>OVERDUE</v>
      </c>
      <c r="K246" s="31" t="s">
        <v>1036</v>
      </c>
      <c r="L246" s="125" t="s">
        <v>5297</v>
      </c>
    </row>
    <row r="247" spans="1:12" ht="36" customHeight="1">
      <c r="A247" s="17" t="s">
        <v>4848</v>
      </c>
      <c r="B247" s="31" t="s">
        <v>1046</v>
      </c>
      <c r="C247" s="31" t="s">
        <v>1043</v>
      </c>
      <c r="D247" s="21">
        <v>300</v>
      </c>
      <c r="E247" s="13">
        <v>41662</v>
      </c>
      <c r="F247" s="13">
        <v>44568</v>
      </c>
      <c r="G247" s="27">
        <v>21363</v>
      </c>
      <c r="H247" s="22">
        <f>IF(I247&lt;=300,$F$5+(I247/24),"error")</f>
        <v>44604.370833333334</v>
      </c>
      <c r="I247" s="238">
        <f t="shared" si="34"/>
        <v>-15.099999999998545</v>
      </c>
      <c r="J247" s="17" t="str">
        <f t="shared" si="27"/>
        <v>OVERDUE</v>
      </c>
      <c r="K247" s="31" t="s">
        <v>1049</v>
      </c>
      <c r="L247" s="125" t="s">
        <v>5297</v>
      </c>
    </row>
    <row r="248" spans="1:12" ht="36" customHeight="1">
      <c r="A248" s="17" t="s">
        <v>4849</v>
      </c>
      <c r="B248" s="31" t="s">
        <v>1044</v>
      </c>
      <c r="C248" s="31" t="s">
        <v>1045</v>
      </c>
      <c r="D248" s="43">
        <v>300</v>
      </c>
      <c r="E248" s="13">
        <v>41662</v>
      </c>
      <c r="F248" s="13">
        <v>44568</v>
      </c>
      <c r="G248" s="27">
        <v>21363</v>
      </c>
      <c r="H248" s="22">
        <f>IF(I248&lt;=300,$F$5+(I248/24),"error")</f>
        <v>44604.370833333334</v>
      </c>
      <c r="I248" s="238">
        <f t="shared" si="34"/>
        <v>-15.099999999998545</v>
      </c>
      <c r="J248" s="17" t="str">
        <f t="shared" si="27"/>
        <v>OVERDUE</v>
      </c>
      <c r="K248" s="31" t="s">
        <v>1050</v>
      </c>
      <c r="L248" s="125" t="s">
        <v>5297</v>
      </c>
    </row>
    <row r="249" spans="1:12" ht="36" customHeight="1">
      <c r="A249" s="17" t="s">
        <v>4850</v>
      </c>
      <c r="B249" s="31" t="s">
        <v>392</v>
      </c>
      <c r="C249" s="31" t="s">
        <v>393</v>
      </c>
      <c r="D249" s="43" t="s">
        <v>4</v>
      </c>
      <c r="E249" s="13">
        <v>41662</v>
      </c>
      <c r="F249" s="13">
        <v>44573</v>
      </c>
      <c r="G249" s="27"/>
      <c r="H249" s="15">
        <f>EDATE(F249-1,1)</f>
        <v>44603</v>
      </c>
      <c r="I249" s="240">
        <f ca="1">IF(ISBLANK(H249),"",H249-DATE(YEAR(NOW()),MONTH(NOW()),DAY(NOW())))</f>
        <v>-2</v>
      </c>
      <c r="J249" s="17" t="str">
        <f t="shared" ca="1" si="27"/>
        <v>OVERDUE</v>
      </c>
      <c r="K249" s="31"/>
      <c r="L249" s="125" t="s">
        <v>5297</v>
      </c>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44604.4</v>
      </c>
      <c r="I251" s="238">
        <f>D251-($F$4-G251)</f>
        <v>-14.399999999997817</v>
      </c>
      <c r="J251" s="17" t="str">
        <f t="shared" si="27"/>
        <v>OVERDUE</v>
      </c>
      <c r="K251" s="31" t="s">
        <v>1062</v>
      </c>
      <c r="L251" s="125" t="s">
        <v>5297</v>
      </c>
    </row>
    <row r="252" spans="1:12" ht="36" customHeight="1">
      <c r="A252" s="17" t="s">
        <v>4853</v>
      </c>
      <c r="B252" s="31" t="s">
        <v>1057</v>
      </c>
      <c r="C252" s="31" t="s">
        <v>1058</v>
      </c>
      <c r="D252" s="21" t="s">
        <v>1</v>
      </c>
      <c r="E252" s="13">
        <v>41662</v>
      </c>
      <c r="F252" s="13">
        <f>F8</f>
        <v>44605</v>
      </c>
      <c r="G252" s="27"/>
      <c r="H252" s="15">
        <f>DATE(YEAR(F252),MONTH(F252),DAY(F252)+1)</f>
        <v>44606</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44675.23333333333</v>
      </c>
      <c r="I253" s="238">
        <f>D253-($F$4-G253)</f>
        <v>1685.6000000000022</v>
      </c>
      <c r="J253" s="17" t="str">
        <f t="shared" si="27"/>
        <v>NOT DUE</v>
      </c>
      <c r="K253" s="31" t="s">
        <v>1064</v>
      </c>
      <c r="L253" s="312" t="s">
        <v>5218</v>
      </c>
    </row>
    <row r="254" spans="1:12" ht="36" customHeight="1">
      <c r="A254" s="17" t="s">
        <v>4855</v>
      </c>
      <c r="B254" s="31" t="s">
        <v>1071</v>
      </c>
      <c r="C254" s="31" t="s">
        <v>1072</v>
      </c>
      <c r="D254" s="21">
        <v>500</v>
      </c>
      <c r="E254" s="13">
        <v>41662</v>
      </c>
      <c r="F254" s="13">
        <v>44571</v>
      </c>
      <c r="G254" s="27">
        <v>21364</v>
      </c>
      <c r="H254" s="22">
        <f>IF(I254&lt;=500,$F$5+(I254/24),"error")</f>
        <v>44612.745833333334</v>
      </c>
      <c r="I254" s="238">
        <f>D254-($F$4-G254)</f>
        <v>185.90000000000146</v>
      </c>
      <c r="J254" s="17" t="str">
        <f t="shared" si="27"/>
        <v>NOT DUE</v>
      </c>
      <c r="K254" s="31" t="s">
        <v>1077</v>
      </c>
      <c r="L254" s="311"/>
    </row>
    <row r="255" spans="1:12" ht="36" customHeight="1">
      <c r="A255" s="17" t="s">
        <v>4856</v>
      </c>
      <c r="B255" s="31" t="s">
        <v>1073</v>
      </c>
      <c r="C255" s="31" t="s">
        <v>1074</v>
      </c>
      <c r="D255" s="21" t="s">
        <v>26</v>
      </c>
      <c r="E255" s="13">
        <v>41662</v>
      </c>
      <c r="F255" s="13">
        <f>F256-1</f>
        <v>44604</v>
      </c>
      <c r="G255" s="27"/>
      <c r="H255" s="15">
        <f>DATE(YEAR(F255),MONTH(F255),DAY(F255)+7)</f>
        <v>44611</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44605</v>
      </c>
      <c r="G256" s="27"/>
      <c r="H256" s="15">
        <f t="shared" ref="H256:H269" si="38">DATE(YEAR(F256),MONTH(F256),DAY(F256)+1)</f>
        <v>44606</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44605</v>
      </c>
      <c r="G257" s="27"/>
      <c r="H257" s="15">
        <f t="shared" si="38"/>
        <v>44606</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44605</v>
      </c>
      <c r="G258" s="27"/>
      <c r="H258" s="15">
        <f t="shared" si="38"/>
        <v>44606</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44605</v>
      </c>
      <c r="G259" s="27"/>
      <c r="H259" s="15">
        <f t="shared" si="38"/>
        <v>44606</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44605</v>
      </c>
      <c r="G260" s="27"/>
      <c r="H260" s="15">
        <f t="shared" si="38"/>
        <v>44606</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44605</v>
      </c>
      <c r="G261" s="27"/>
      <c r="H261" s="15">
        <f t="shared" si="38"/>
        <v>44606</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44605</v>
      </c>
      <c r="G262" s="27"/>
      <c r="H262" s="15">
        <f t="shared" si="38"/>
        <v>44606</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44605</v>
      </c>
      <c r="G263" s="27"/>
      <c r="H263" s="15">
        <f t="shared" si="38"/>
        <v>44606</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44605</v>
      </c>
      <c r="G264" s="27"/>
      <c r="H264" s="15">
        <f t="shared" si="38"/>
        <v>44606</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44605</v>
      </c>
      <c r="G265" s="27"/>
      <c r="H265" s="15">
        <f t="shared" si="38"/>
        <v>44606</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44605</v>
      </c>
      <c r="G266" s="27"/>
      <c r="H266" s="15">
        <f t="shared" si="38"/>
        <v>44606</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44605</v>
      </c>
      <c r="G267" s="27"/>
      <c r="H267" s="15">
        <f t="shared" si="38"/>
        <v>44606</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44605</v>
      </c>
      <c r="G268" s="27"/>
      <c r="H268" s="15">
        <f t="shared" si="38"/>
        <v>44606</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44605</v>
      </c>
      <c r="G269" s="27"/>
      <c r="H269" s="15">
        <f t="shared" si="38"/>
        <v>44606</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44604</v>
      </c>
      <c r="G270" s="27"/>
      <c r="H270" s="15">
        <f>DATE(YEAR(F270),MONTH(F270),DAY(F270)+7)</f>
        <v>44611</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44604</v>
      </c>
      <c r="G271" s="27"/>
      <c r="H271" s="15">
        <f>DATE(YEAR(F271),MONTH(F271),DAY(F271)+7)</f>
        <v>44611</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44604</v>
      </c>
      <c r="G272" s="27"/>
      <c r="H272" s="15">
        <f>DATE(YEAR(F272),MONTH(F272),DAY(F272)+7)</f>
        <v>44611</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44604</v>
      </c>
      <c r="G273" s="27"/>
      <c r="H273" s="15">
        <f>DATE(YEAR(F273),MONTH(F273),DAY(F273)+7)</f>
        <v>44611</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44604</v>
      </c>
      <c r="G274" s="27"/>
      <c r="H274" s="15">
        <f>DATE(YEAR(F274),MONTH(F274),DAY(F274)+7)</f>
        <v>44611</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44603</v>
      </c>
      <c r="G275" s="27"/>
      <c r="H275" s="15">
        <f>EDATE(F275-1,1)</f>
        <v>44630</v>
      </c>
      <c r="I275" s="16">
        <f t="shared" ca="1" si="37"/>
        <v>25</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44603</v>
      </c>
      <c r="G276" s="27"/>
      <c r="H276" s="15">
        <f>EDATE(F276-1,1)</f>
        <v>44630</v>
      </c>
      <c r="I276" s="16">
        <f t="shared" ca="1" si="37"/>
        <v>25</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44603</v>
      </c>
      <c r="G277" s="27"/>
      <c r="H277" s="15">
        <f>EDATE(F277-1,1)</f>
        <v>44630</v>
      </c>
      <c r="I277" s="16">
        <f t="shared" ca="1" si="37"/>
        <v>25</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44603</v>
      </c>
      <c r="G278" s="27"/>
      <c r="H278" s="15">
        <f>EDATE(F278-1,1)</f>
        <v>44630</v>
      </c>
      <c r="I278" s="16">
        <f t="shared" ca="1" si="37"/>
        <v>25</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80</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80</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259</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259</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259</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259</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259</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259</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259</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259</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259</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1018</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1018</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1018</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1018</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1018</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1018</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1018</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1018</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1018</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1018</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1018</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1018</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1018</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1018</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1018</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1018</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1018</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1018</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1018</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1018</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1018</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1018</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1018</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1018</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1018</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1018</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1018</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1018</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1018</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44612.73333333333</v>
      </c>
      <c r="I326" s="145">
        <f t="shared" si="43"/>
        <v>185.60000000000218</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286</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286</v>
      </c>
      <c r="J328" s="136" t="str">
        <f t="shared" ca="1" si="40"/>
        <v>NOT DUE</v>
      </c>
      <c r="K328" s="235"/>
      <c r="L328" s="241"/>
    </row>
    <row r="329" spans="1:12" ht="36" customHeight="1">
      <c r="A329" s="234" t="s">
        <v>5093</v>
      </c>
      <c r="B329" s="235" t="s">
        <v>944</v>
      </c>
      <c r="C329" s="235" t="s">
        <v>4606</v>
      </c>
      <c r="D329" s="236">
        <v>500</v>
      </c>
      <c r="E329" s="13">
        <v>41662</v>
      </c>
      <c r="F329" s="13">
        <v>44603</v>
      </c>
      <c r="G329" s="27">
        <v>21678</v>
      </c>
      <c r="H329" s="22">
        <f>IF(I329&lt;=500,$F$5+(I329/24),"error")</f>
        <v>44625.82916666667</v>
      </c>
      <c r="I329" s="238">
        <f>D329-($F$4-G329)</f>
        <v>499.90000000000146</v>
      </c>
      <c r="J329" s="136" t="str">
        <f>IF(I329="","",IF(I329&lt;0,"OVERDUE","NOT DUE"))</f>
        <v>NOT DUE</v>
      </c>
      <c r="K329" s="235" t="s">
        <v>4607</v>
      </c>
      <c r="L329" s="311"/>
    </row>
    <row r="330" spans="1:12" ht="25.5">
      <c r="A330" s="234" t="s">
        <v>5094</v>
      </c>
      <c r="B330" s="235" t="s">
        <v>4549</v>
      </c>
      <c r="C330" s="235" t="s">
        <v>4550</v>
      </c>
      <c r="D330" s="237">
        <v>300</v>
      </c>
      <c r="E330" s="13">
        <v>41662</v>
      </c>
      <c r="F330" s="13">
        <v>44602</v>
      </c>
      <c r="G330" s="27">
        <v>21675</v>
      </c>
      <c r="H330" s="22">
        <f>IF(I330&lt;=300,$F$5+(I330/24),"error")</f>
        <v>44617.370833333334</v>
      </c>
      <c r="I330" s="145">
        <f>D330-($F$4-G330)</f>
        <v>296.90000000000146</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44626.912499999999</v>
      </c>
      <c r="I331" s="145">
        <f>D331-($F$4-G331)</f>
        <v>525.90000000000146</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5264</v>
      </c>
      <c r="D337"/>
      <c r="E337" s="380" t="s">
        <v>5298</v>
      </c>
      <c r="F337" s="380"/>
      <c r="G337" s="380"/>
      <c r="I337" s="380" t="s">
        <v>5288</v>
      </c>
      <c r="J337" s="380"/>
      <c r="K337" s="380"/>
    </row>
    <row r="338" spans="1:12">
      <c r="A338"/>
      <c r="C338" s="253" t="s">
        <v>5146</v>
      </c>
      <c r="D338"/>
      <c r="E338" s="381" t="s">
        <v>5147</v>
      </c>
      <c r="F338" s="381"/>
      <c r="G338" s="381"/>
      <c r="I338" s="381" t="s">
        <v>5148</v>
      </c>
      <c r="J338" s="381"/>
      <c r="K338" s="381"/>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N10" sqref="N10"/>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1" t="s">
        <v>2946</v>
      </c>
      <c r="F5" s="13">
        <f>'Running Hours'!D3</f>
        <v>44605</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316</v>
      </c>
      <c r="J8" s="17" t="str">
        <f ca="1">IF(I8="","",IF(I8&lt;0,"OVERDUE","NOT DUE"))</f>
        <v>NOT DUE</v>
      </c>
      <c r="K8" s="31"/>
      <c r="L8" s="127"/>
    </row>
    <row r="9" spans="1:13" ht="36" customHeight="1">
      <c r="A9" s="17" t="s">
        <v>1362</v>
      </c>
      <c r="B9" s="31" t="s">
        <v>1279</v>
      </c>
      <c r="C9" s="31" t="s">
        <v>1280</v>
      </c>
      <c r="D9" s="21" t="s">
        <v>4467</v>
      </c>
      <c r="E9" s="13">
        <v>41662</v>
      </c>
      <c r="F9" s="13">
        <v>44603</v>
      </c>
      <c r="G9" s="27"/>
      <c r="H9" s="15">
        <f>DATE(YEAR(F9),MONTH(F9),DAY(F9)+3)</f>
        <v>44606</v>
      </c>
      <c r="I9" s="16">
        <f t="shared" ca="1" si="0"/>
        <v>1</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44603</v>
      </c>
      <c r="G10" s="27"/>
      <c r="H10" s="15">
        <f>DATE(YEAR(F10),MONTH(F10),DAY(F10)+3)</f>
        <v>44606</v>
      </c>
      <c r="I10" s="16">
        <f t="shared" ca="1" si="0"/>
        <v>1</v>
      </c>
      <c r="J10" s="17" t="str">
        <f t="shared" ca="1" si="1"/>
        <v>NOT DUE</v>
      </c>
      <c r="K10" s="31"/>
      <c r="L10" s="309" t="s">
        <v>5185</v>
      </c>
      <c r="M10" s="303"/>
    </row>
    <row r="11" spans="1:13" ht="36" customHeight="1">
      <c r="A11" s="17" t="s">
        <v>1364</v>
      </c>
      <c r="B11" s="31" t="s">
        <v>1279</v>
      </c>
      <c r="C11" s="31" t="s">
        <v>1282</v>
      </c>
      <c r="D11" s="21" t="s">
        <v>4467</v>
      </c>
      <c r="E11" s="13">
        <v>41662</v>
      </c>
      <c r="F11" s="13">
        <v>44603</v>
      </c>
      <c r="G11" s="27"/>
      <c r="H11" s="15">
        <f>DATE(YEAR(F11),MONTH(F11),DAY(F11)+3)</f>
        <v>44606</v>
      </c>
      <c r="I11" s="16">
        <f t="shared" ca="1" si="0"/>
        <v>1</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44</v>
      </c>
      <c r="J12" s="17" t="str">
        <f t="shared" ca="1" si="1"/>
        <v>NOT DUE</v>
      </c>
      <c r="K12" s="31" t="s">
        <v>1343</v>
      </c>
      <c r="L12" s="137"/>
    </row>
    <row r="13" spans="1:13" ht="36" customHeight="1">
      <c r="A13" s="17" t="s">
        <v>1366</v>
      </c>
      <c r="B13" s="31" t="s">
        <v>1283</v>
      </c>
      <c r="C13" s="31" t="s">
        <v>1285</v>
      </c>
      <c r="D13" s="21" t="s">
        <v>4</v>
      </c>
      <c r="E13" s="13">
        <v>41662</v>
      </c>
      <c r="F13" s="13">
        <v>44583</v>
      </c>
      <c r="G13" s="27"/>
      <c r="H13" s="15">
        <f>EDATE(F13-1,1)</f>
        <v>44613</v>
      </c>
      <c r="I13" s="16">
        <f t="shared" ca="1" si="0"/>
        <v>8</v>
      </c>
      <c r="J13" s="17" t="str">
        <f t="shared" ca="1" si="1"/>
        <v>NOT DUE</v>
      </c>
      <c r="K13" s="31" t="s">
        <v>1343</v>
      </c>
      <c r="L13" s="137"/>
    </row>
    <row r="14" spans="1:13" ht="36" customHeight="1">
      <c r="A14" s="17" t="s">
        <v>1367</v>
      </c>
      <c r="B14" s="31" t="s">
        <v>1283</v>
      </c>
      <c r="C14" s="31" t="s">
        <v>1286</v>
      </c>
      <c r="D14" s="21" t="s">
        <v>4</v>
      </c>
      <c r="E14" s="13">
        <v>41662</v>
      </c>
      <c r="F14" s="13">
        <v>44583</v>
      </c>
      <c r="G14" s="27"/>
      <c r="H14" s="15">
        <f>EDATE(F14-1,1)</f>
        <v>44613</v>
      </c>
      <c r="I14" s="16">
        <f t="shared" ca="1" si="0"/>
        <v>8</v>
      </c>
      <c r="J14" s="17" t="str">
        <f t="shared" ca="1" si="1"/>
        <v>NOT DUE</v>
      </c>
      <c r="K14" s="31"/>
      <c r="L14" s="137"/>
    </row>
    <row r="15" spans="1:13" ht="36" customHeight="1">
      <c r="A15" s="17" t="s">
        <v>1368</v>
      </c>
      <c r="B15" s="31" t="s">
        <v>1283</v>
      </c>
      <c r="C15" s="31" t="s">
        <v>1287</v>
      </c>
      <c r="D15" s="21" t="s">
        <v>4</v>
      </c>
      <c r="E15" s="13">
        <v>41662</v>
      </c>
      <c r="F15" s="13">
        <v>44583</v>
      </c>
      <c r="G15" s="27"/>
      <c r="H15" s="15">
        <f>EDATE(F15-1,1)</f>
        <v>44613</v>
      </c>
      <c r="I15" s="16">
        <f t="shared" ca="1" si="0"/>
        <v>8</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216</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329</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127</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329</v>
      </c>
      <c r="J19" s="17" t="str">
        <f t="shared" ca="1" si="1"/>
        <v>NOT DUE</v>
      </c>
      <c r="K19" s="31" t="s">
        <v>1346</v>
      </c>
      <c r="L19" s="127"/>
    </row>
    <row r="20" spans="1:12" ht="36" customHeight="1">
      <c r="A20" s="17" t="s">
        <v>1373</v>
      </c>
      <c r="B20" s="31" t="s">
        <v>1293</v>
      </c>
      <c r="C20" s="31" t="s">
        <v>1294</v>
      </c>
      <c r="D20" s="21" t="s">
        <v>1</v>
      </c>
      <c r="E20" s="13">
        <v>41662</v>
      </c>
      <c r="F20" s="13">
        <f>'Generator Engine No.2'!F8</f>
        <v>44605</v>
      </c>
      <c r="G20" s="27"/>
      <c r="H20" s="15">
        <f>DATE(YEAR(F20),MONTH(F20),DAY(F20)+1)</f>
        <v>44606</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133</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336</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336</v>
      </c>
      <c r="J23" s="17" t="str">
        <f t="shared" ca="1" si="1"/>
        <v>NOT DUE</v>
      </c>
      <c r="K23" s="31" t="s">
        <v>1349</v>
      </c>
      <c r="L23" s="18"/>
    </row>
    <row r="24" spans="1:12" ht="36" customHeight="1">
      <c r="A24" s="17" t="s">
        <v>1377</v>
      </c>
      <c r="B24" s="31" t="s">
        <v>1300</v>
      </c>
      <c r="C24" s="31" t="s">
        <v>1301</v>
      </c>
      <c r="D24" s="21" t="s">
        <v>1</v>
      </c>
      <c r="E24" s="13">
        <v>41662</v>
      </c>
      <c r="F24" s="13">
        <f>F20</f>
        <v>44605</v>
      </c>
      <c r="G24" s="27"/>
      <c r="H24" s="15">
        <f>DATE(YEAR(F24),MONTH(F24),DAY(F24)+1)</f>
        <v>44606</v>
      </c>
      <c r="I24" s="16">
        <f t="shared" ca="1" si="0"/>
        <v>1</v>
      </c>
      <c r="J24" s="17" t="str">
        <f t="shared" ca="1" si="1"/>
        <v>NOT DUE</v>
      </c>
      <c r="K24" s="31"/>
      <c r="L24" s="130"/>
    </row>
    <row r="25" spans="1:12" ht="36" customHeight="1">
      <c r="A25" s="17" t="s">
        <v>1378</v>
      </c>
      <c r="B25" s="31" t="s">
        <v>1302</v>
      </c>
      <c r="C25" s="31" t="s">
        <v>1359</v>
      </c>
      <c r="D25" s="21" t="s">
        <v>1</v>
      </c>
      <c r="E25" s="13">
        <v>41662</v>
      </c>
      <c r="F25" s="13">
        <f>F24</f>
        <v>44605</v>
      </c>
      <c r="G25" s="27"/>
      <c r="H25" s="15">
        <f>DATE(YEAR(F25),MONTH(F25),DAY(F25)+1)</f>
        <v>44606</v>
      </c>
      <c r="I25" s="16">
        <f t="shared" ca="1" si="0"/>
        <v>1</v>
      </c>
      <c r="J25" s="17" t="str">
        <f t="shared" ca="1" si="1"/>
        <v>NOT DUE</v>
      </c>
      <c r="K25" s="31"/>
      <c r="L25" s="130"/>
    </row>
    <row r="26" spans="1:12" ht="36" customHeight="1">
      <c r="A26" s="17" t="s">
        <v>1379</v>
      </c>
      <c r="B26" s="31" t="s">
        <v>1303</v>
      </c>
      <c r="C26" s="31" t="s">
        <v>1304</v>
      </c>
      <c r="D26" s="21" t="s">
        <v>1</v>
      </c>
      <c r="E26" s="13">
        <v>41662</v>
      </c>
      <c r="F26" s="13">
        <f>F25</f>
        <v>44605</v>
      </c>
      <c r="G26" s="27"/>
      <c r="H26" s="15">
        <f>DATE(YEAR(F26),MONTH(F26),DAY(F26)+1)</f>
        <v>44606</v>
      </c>
      <c r="I26" s="16">
        <f t="shared" ca="1" si="0"/>
        <v>1</v>
      </c>
      <c r="J26" s="17" t="str">
        <f t="shared" ca="1" si="1"/>
        <v>NOT DUE</v>
      </c>
      <c r="K26" s="31"/>
      <c r="L26" s="130"/>
    </row>
    <row r="27" spans="1:12" ht="36" customHeight="1">
      <c r="A27" s="17" t="s">
        <v>1380</v>
      </c>
      <c r="B27" s="31" t="s">
        <v>1305</v>
      </c>
      <c r="C27" s="31" t="s">
        <v>24</v>
      </c>
      <c r="D27" s="21" t="s">
        <v>1</v>
      </c>
      <c r="E27" s="13">
        <v>41662</v>
      </c>
      <c r="F27" s="13">
        <f>F26</f>
        <v>44605</v>
      </c>
      <c r="G27" s="27"/>
      <c r="H27" s="15">
        <f>DATE(YEAR(F27),MONTH(F27),DAY(F27)+1)</f>
        <v>44606</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319</v>
      </c>
      <c r="J28" s="17" t="str">
        <f t="shared" ca="1" si="1"/>
        <v>NOT DUE</v>
      </c>
      <c r="K28" s="31"/>
      <c r="L28" s="129"/>
    </row>
    <row r="29" spans="1:12" ht="36" customHeight="1">
      <c r="A29" s="17" t="s">
        <v>1382</v>
      </c>
      <c r="B29" s="31" t="s">
        <v>1308</v>
      </c>
      <c r="C29" s="31" t="s">
        <v>1309</v>
      </c>
      <c r="D29" s="21" t="s">
        <v>1</v>
      </c>
      <c r="E29" s="13">
        <v>41662</v>
      </c>
      <c r="F29" s="13">
        <f>F27</f>
        <v>44605</v>
      </c>
      <c r="G29" s="27"/>
      <c r="H29" s="15">
        <f>DATE(YEAR(F29),MONTH(F29),DAY(F29)+1)</f>
        <v>44606</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44612.333333333336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44612.333333333336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44612.333333333336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44612.333333333336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44612.333333333336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44612.333333333336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44612.333333333336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136</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136</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136</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136</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136</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136</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136</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136</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136</v>
      </c>
      <c r="J46" s="17" t="str">
        <f t="shared" ca="1" si="1"/>
        <v>NOT DUE</v>
      </c>
      <c r="K46" s="31" t="s">
        <v>1358</v>
      </c>
      <c r="L46" s="125"/>
    </row>
    <row r="47" spans="1:12" ht="36" customHeight="1">
      <c r="A47" s="17" t="s">
        <v>1400</v>
      </c>
      <c r="B47" s="31" t="s">
        <v>1410</v>
      </c>
      <c r="C47" s="31" t="s">
        <v>1337</v>
      </c>
      <c r="D47" s="41" t="s">
        <v>1</v>
      </c>
      <c r="E47" s="13">
        <v>41662</v>
      </c>
      <c r="F47" s="13">
        <f>F29</f>
        <v>44605</v>
      </c>
      <c r="G47" s="27"/>
      <c r="H47" s="15">
        <f>DATE(YEAR(F47),MONTH(F47),DAY(F47)+1)</f>
        <v>44606</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425</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307</v>
      </c>
      <c r="J49" s="17" t="str">
        <f t="shared" ca="1" si="1"/>
        <v>NOT DUE</v>
      </c>
      <c r="K49" s="31" t="s">
        <v>1352</v>
      </c>
      <c r="L49" s="20" t="s">
        <v>5217</v>
      </c>
    </row>
    <row r="50" spans="1:14" ht="36" customHeight="1">
      <c r="A50" s="17" t="s">
        <v>1403</v>
      </c>
      <c r="B50" s="31" t="s">
        <v>1340</v>
      </c>
      <c r="C50" s="31" t="s">
        <v>1361</v>
      </c>
      <c r="D50" s="41" t="s">
        <v>26</v>
      </c>
      <c r="E50" s="13">
        <v>41662</v>
      </c>
      <c r="F50" s="13">
        <f>F27-1</f>
        <v>44604</v>
      </c>
      <c r="G50" s="27"/>
      <c r="H50" s="15">
        <f>DATE(YEAR(F50),MONTH(F50),DAY(F50)+7)</f>
        <v>44611</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39</v>
      </c>
      <c r="J51" s="17" t="str">
        <f t="shared" ca="1" si="1"/>
        <v>NOT DUE</v>
      </c>
      <c r="K51" s="31" t="s">
        <v>1352</v>
      </c>
      <c r="L51" s="203" t="s">
        <v>5204</v>
      </c>
    </row>
    <row r="52" spans="1:14" ht="36" customHeight="1">
      <c r="A52" s="17" t="s">
        <v>1405</v>
      </c>
      <c r="B52" s="31" t="s">
        <v>1408</v>
      </c>
      <c r="C52" s="31" t="s">
        <v>1409</v>
      </c>
      <c r="D52" s="41" t="s">
        <v>3</v>
      </c>
      <c r="E52" s="13">
        <v>41662</v>
      </c>
      <c r="F52" s="13">
        <v>44558</v>
      </c>
      <c r="G52" s="27"/>
      <c r="H52" s="15">
        <f>DATE(YEAR(F52),MONTH(F52)+6,DAY(F52)-1)</f>
        <v>44739</v>
      </c>
      <c r="I52" s="16">
        <f ca="1">IF(ISBLANK(H52),"",H52-DATE(YEAR(NOW()),MONTH(NOW()),DAY(NOW())))</f>
        <v>134</v>
      </c>
      <c r="J52" s="17" t="str">
        <f ca="1">IF(I52="","",IF(I52&lt;0,"OVERDUE","NOT DUE"))</f>
        <v>NOT DUE</v>
      </c>
      <c r="K52" s="31"/>
      <c r="L52" s="203" t="s">
        <v>5205</v>
      </c>
      <c r="M52" s="343" t="s">
        <v>5315</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165</v>
      </c>
      <c r="J53" s="17" t="str">
        <f ca="1">IF(I53="","",IF(I53&lt;0,"OVERDUE","NOT DUE"))</f>
        <v>NOT DUE</v>
      </c>
      <c r="K53" s="31"/>
      <c r="L53" s="20" t="s">
        <v>5255</v>
      </c>
    </row>
    <row r="54" spans="1:14" ht="36" customHeight="1">
      <c r="A54" s="17" t="s">
        <v>1407</v>
      </c>
      <c r="B54" s="31" t="s">
        <v>1413</v>
      </c>
      <c r="C54" s="31" t="s">
        <v>1414</v>
      </c>
      <c r="D54" s="41" t="s">
        <v>3</v>
      </c>
      <c r="E54" s="13">
        <v>41662</v>
      </c>
      <c r="F54" s="13">
        <v>44585</v>
      </c>
      <c r="G54" s="27"/>
      <c r="H54" s="15">
        <f>DATE(YEAR(F54),MONTH(F54)+6,DAY(F54)-1)</f>
        <v>44765</v>
      </c>
      <c r="I54" s="16">
        <f ca="1">IF(ISBLANK(H54),"",H54-DATE(YEAR(NOW()),MONTH(NOW()),DAY(NOW())))</f>
        <v>160</v>
      </c>
      <c r="J54" s="17" t="str">
        <f ca="1">IF(I54="","",IF(I54&lt;0,"OVERDUE","NOT DUE"))</f>
        <v>NOT DUE</v>
      </c>
      <c r="K54" s="376"/>
      <c r="L54" s="203"/>
      <c r="M54" s="444"/>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17</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695</v>
      </c>
      <c r="J56" s="17" t="str">
        <f ca="1">IF(I56="","",IF(I56&lt;0,"OVERDUE","NOT DUE"))</f>
        <v>NOT DUE</v>
      </c>
      <c r="K56" s="31"/>
      <c r="L56" s="20" t="s">
        <v>5256</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5264</v>
      </c>
      <c r="D62"/>
      <c r="E62" s="380" t="s">
        <v>5298</v>
      </c>
      <c r="F62" s="380"/>
      <c r="G62" s="380"/>
      <c r="I62" s="380" t="s">
        <v>5288</v>
      </c>
      <c r="J62" s="380"/>
      <c r="K62" s="380"/>
    </row>
    <row r="63" spans="1:14">
      <c r="A63"/>
      <c r="C63" s="253" t="s">
        <v>5146</v>
      </c>
      <c r="D63"/>
      <c r="E63" s="381" t="s">
        <v>5147</v>
      </c>
      <c r="F63" s="381"/>
      <c r="G63" s="381"/>
      <c r="I63" s="381" t="s">
        <v>5148</v>
      </c>
      <c r="J63" s="381"/>
      <c r="K63" s="381"/>
    </row>
    <row r="64" spans="1:14">
      <c r="A64"/>
      <c r="C64"/>
      <c r="D64"/>
      <c r="I64" s="256"/>
      <c r="J64" s="256"/>
      <c r="K64" s="256"/>
    </row>
    <row r="65" spans="1:15">
      <c r="A65" s="318" t="s">
        <v>5309</v>
      </c>
    </row>
    <row r="69" spans="1:15">
      <c r="O69" t="s">
        <v>5164</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25" zoomScale="85" zoomScaleNormal="85" workbookViewId="0">
      <selection activeCell="F35" sqref="F35"/>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1">
        <f>'Running Hours'!B15</f>
        <v>11742.5</v>
      </c>
    </row>
    <row r="5" spans="1:12" ht="18" customHeight="1">
      <c r="A5" s="382" t="s">
        <v>78</v>
      </c>
      <c r="B5" s="382"/>
      <c r="C5" s="38" t="s">
        <v>1418</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44716.716666666667</v>
      </c>
      <c r="I8" s="23">
        <f t="shared" ref="I8:I26" si="0">D8-($F$4-G8)</f>
        <v>2681.2000000000007</v>
      </c>
      <c r="J8" s="17" t="str">
        <f>IF(I8="","",IF(I8&lt;0,"OVERDUE","NOT DUE"))</f>
        <v>NOT DUE</v>
      </c>
      <c r="K8" s="31" t="s">
        <v>1795</v>
      </c>
      <c r="L8" s="18" t="s">
        <v>5305</v>
      </c>
    </row>
    <row r="9" spans="1:12" ht="25.5">
      <c r="A9" s="17" t="s">
        <v>1817</v>
      </c>
      <c r="B9" s="31" t="s">
        <v>1808</v>
      </c>
      <c r="C9" s="31" t="s">
        <v>1737</v>
      </c>
      <c r="D9" s="43">
        <v>3000</v>
      </c>
      <c r="E9" s="13">
        <v>41662</v>
      </c>
      <c r="F9" s="13">
        <v>44538</v>
      </c>
      <c r="G9" s="27">
        <v>11423.7</v>
      </c>
      <c r="H9" s="22">
        <f t="shared" ref="H9:H10" si="1">IF(I9&lt;=3000,$F$5+(I9/24),"error")</f>
        <v>44716.716666666667</v>
      </c>
      <c r="I9" s="23">
        <f t="shared" si="0"/>
        <v>2681.2000000000007</v>
      </c>
      <c r="J9" s="17" t="str">
        <f t="shared" ref="J9:J50" si="2">IF(I9="","",IF(I9&lt;0,"OVERDUE","NOT DUE"))</f>
        <v>NOT DUE</v>
      </c>
      <c r="K9" s="31" t="s">
        <v>1795</v>
      </c>
      <c r="L9" s="18" t="s">
        <v>5305</v>
      </c>
    </row>
    <row r="10" spans="1:12" ht="26.45" customHeight="1">
      <c r="A10" s="17" t="s">
        <v>1818</v>
      </c>
      <c r="B10" s="31" t="s">
        <v>1809</v>
      </c>
      <c r="C10" s="31" t="s">
        <v>1738</v>
      </c>
      <c r="D10" s="43">
        <v>3000</v>
      </c>
      <c r="E10" s="13">
        <v>41662</v>
      </c>
      <c r="F10" s="13">
        <v>44538</v>
      </c>
      <c r="G10" s="27">
        <v>11423.7</v>
      </c>
      <c r="H10" s="22">
        <f t="shared" si="1"/>
        <v>44716.716666666667</v>
      </c>
      <c r="I10" s="23">
        <f t="shared" si="0"/>
        <v>2681.2000000000007</v>
      </c>
      <c r="J10" s="17" t="str">
        <f t="shared" si="2"/>
        <v>NOT DUE</v>
      </c>
      <c r="K10" s="31" t="s">
        <v>1795</v>
      </c>
      <c r="L10" s="18" t="s">
        <v>5305</v>
      </c>
    </row>
    <row r="11" spans="1:12" ht="26.45" customHeight="1">
      <c r="A11" s="17" t="s">
        <v>1819</v>
      </c>
      <c r="B11" s="31" t="s">
        <v>1811</v>
      </c>
      <c r="C11" s="31" t="s">
        <v>1736</v>
      </c>
      <c r="D11" s="43">
        <v>500</v>
      </c>
      <c r="E11" s="13">
        <v>41662</v>
      </c>
      <c r="F11" s="13">
        <v>44602</v>
      </c>
      <c r="G11" s="27">
        <v>11739.4</v>
      </c>
      <c r="H11" s="22">
        <f>IF(I11&lt;=500,$F$5+(I11/24),"error")</f>
        <v>44625.70416666667</v>
      </c>
      <c r="I11" s="23">
        <f t="shared" si="0"/>
        <v>496.89999999999964</v>
      </c>
      <c r="J11" s="17" t="str">
        <f t="shared" si="2"/>
        <v>NOT DUE</v>
      </c>
      <c r="K11" s="31" t="s">
        <v>1795</v>
      </c>
      <c r="L11" s="18"/>
    </row>
    <row r="12" spans="1:12" ht="26.45" customHeight="1">
      <c r="A12" s="17" t="s">
        <v>1820</v>
      </c>
      <c r="B12" s="31" t="s">
        <v>1812</v>
      </c>
      <c r="C12" s="31" t="s">
        <v>1737</v>
      </c>
      <c r="D12" s="43">
        <v>500</v>
      </c>
      <c r="E12" s="13">
        <v>41662</v>
      </c>
      <c r="F12" s="13">
        <v>44602</v>
      </c>
      <c r="G12" s="27">
        <v>11739.4</v>
      </c>
      <c r="H12" s="22">
        <f t="shared" ref="H12:H13" si="3">IF(I12&lt;=500,$F$5+(I12/24),"error")</f>
        <v>44625.70416666667</v>
      </c>
      <c r="I12" s="23">
        <f t="shared" si="0"/>
        <v>496.89999999999964</v>
      </c>
      <c r="J12" s="17" t="str">
        <f t="shared" si="2"/>
        <v>NOT DUE</v>
      </c>
      <c r="K12" s="31" t="s">
        <v>1795</v>
      </c>
      <c r="L12" s="18"/>
    </row>
    <row r="13" spans="1:12" ht="26.45" customHeight="1">
      <c r="A13" s="17" t="s">
        <v>1821</v>
      </c>
      <c r="B13" s="31" t="s">
        <v>1813</v>
      </c>
      <c r="C13" s="31" t="s">
        <v>1738</v>
      </c>
      <c r="D13" s="43">
        <v>500</v>
      </c>
      <c r="E13" s="13">
        <v>41662</v>
      </c>
      <c r="F13" s="13">
        <v>44602</v>
      </c>
      <c r="G13" s="27">
        <v>11739.4</v>
      </c>
      <c r="H13" s="22">
        <f t="shared" si="3"/>
        <v>44625.70416666667</v>
      </c>
      <c r="I13" s="23">
        <f t="shared" si="0"/>
        <v>496.89999999999964</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44716.716666666667</v>
      </c>
      <c r="I14" s="23">
        <f t="shared" si="0"/>
        <v>2681.2000000000007</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44716.716666666667</v>
      </c>
      <c r="I15" s="23">
        <f t="shared" si="0"/>
        <v>2681.2000000000007</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44716.716666666667</v>
      </c>
      <c r="I16" s="23">
        <f t="shared" si="0"/>
        <v>2681.2000000000007</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44841.716666666667</v>
      </c>
      <c r="I17" s="23">
        <f t="shared" si="0"/>
        <v>5681.2000000000007</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44841.716666666667</v>
      </c>
      <c r="I18" s="23">
        <f t="shared" si="0"/>
        <v>5681.2000000000007</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44607.6875</v>
      </c>
      <c r="I19" s="23">
        <f t="shared" si="0"/>
        <v>64.5</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44607.6875</v>
      </c>
      <c r="I20" s="23">
        <f t="shared" si="0"/>
        <v>64.5</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44649.354166666664</v>
      </c>
      <c r="I21" s="23">
        <f t="shared" si="0"/>
        <v>1064.5</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44691.520833333336</v>
      </c>
      <c r="I22" s="23">
        <f t="shared" si="0"/>
        <v>2076.5</v>
      </c>
      <c r="J22" s="17" t="str">
        <f t="shared" si="2"/>
        <v>NOT DUE</v>
      </c>
      <c r="K22" s="31" t="s">
        <v>1796</v>
      </c>
      <c r="L22" s="18"/>
    </row>
    <row r="23" spans="1:12" ht="15" customHeight="1">
      <c r="A23" s="17" t="s">
        <v>1831</v>
      </c>
      <c r="B23" s="31" t="s">
        <v>1752</v>
      </c>
      <c r="C23" s="31" t="s">
        <v>1753</v>
      </c>
      <c r="D23" s="43">
        <v>250</v>
      </c>
      <c r="E23" s="13">
        <v>41662</v>
      </c>
      <c r="F23" s="13">
        <v>44602</v>
      </c>
      <c r="G23" s="27">
        <v>11739.4</v>
      </c>
      <c r="H23" s="22">
        <f>IF(I23&lt;=8000,$F$5+(I23/24),"error")</f>
        <v>44615.287499999999</v>
      </c>
      <c r="I23" s="23">
        <f t="shared" si="0"/>
        <v>246.89999999999964</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44633.383333333331</v>
      </c>
      <c r="I24" s="23">
        <f t="shared" si="0"/>
        <v>681.20000000000073</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44633.383333333331</v>
      </c>
      <c r="I25" s="23">
        <f t="shared" si="0"/>
        <v>681.20000000000073</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44675.05</v>
      </c>
      <c r="I26" s="23">
        <f t="shared" si="0"/>
        <v>1681.2000000000007</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198</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198</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44716.716666666667</v>
      </c>
      <c r="I29" s="23">
        <f>D29-($F$4-G29)</f>
        <v>2681.2000000000007</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44716.716666666667</v>
      </c>
      <c r="I30" s="23">
        <f>D30-($F$4-G30)</f>
        <v>2681.2000000000007</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44733.1875</v>
      </c>
      <c r="I31" s="23">
        <f>D31-($F$4-G31)</f>
        <v>3076.5</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44733.1875</v>
      </c>
      <c r="I32" s="23">
        <f>D32-($F$4-G32)</f>
        <v>3076.5</v>
      </c>
      <c r="J32" s="17" t="str">
        <f t="shared" si="2"/>
        <v>NOT DUE</v>
      </c>
      <c r="K32" s="31"/>
      <c r="L32" s="20"/>
    </row>
    <row r="33" spans="1:12" ht="38.25" customHeight="1">
      <c r="A33" s="17" t="s">
        <v>1841</v>
      </c>
      <c r="B33" s="31" t="s">
        <v>1765</v>
      </c>
      <c r="C33" s="31" t="s">
        <v>1766</v>
      </c>
      <c r="D33" s="43" t="s">
        <v>1</v>
      </c>
      <c r="E33" s="13">
        <v>41662</v>
      </c>
      <c r="F33" s="13">
        <v>44605</v>
      </c>
      <c r="G33" s="154"/>
      <c r="H33" s="15">
        <f>DATE(YEAR(F33),MONTH(F33),DAY(F33)+1)</f>
        <v>44606</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44605</v>
      </c>
      <c r="G34" s="154"/>
      <c r="H34" s="15">
        <f>DATE(YEAR(F34),MONTH(F34),DAY(F34)+1)</f>
        <v>44606</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44605</v>
      </c>
      <c r="G35" s="154"/>
      <c r="H35" s="15">
        <f>DATE(YEAR(F35),MONTH(F35),DAY(F35)+1)</f>
        <v>44606</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44602</v>
      </c>
      <c r="G36" s="154"/>
      <c r="H36" s="15">
        <f>EDATE(F36-1,1)</f>
        <v>44629</v>
      </c>
      <c r="I36" s="16">
        <f t="shared" ca="1" si="7"/>
        <v>24</v>
      </c>
      <c r="J36" s="17" t="str">
        <f t="shared" ca="1" si="2"/>
        <v>NOT DUE</v>
      </c>
      <c r="K36" s="31" t="s">
        <v>1800</v>
      </c>
      <c r="L36" s="20"/>
    </row>
    <row r="37" spans="1:12" ht="26.45" customHeight="1">
      <c r="A37" s="17" t="s">
        <v>1845</v>
      </c>
      <c r="B37" s="31" t="s">
        <v>1773</v>
      </c>
      <c r="C37" s="31" t="s">
        <v>1774</v>
      </c>
      <c r="D37" s="43" t="s">
        <v>1</v>
      </c>
      <c r="E37" s="13">
        <f>E36</f>
        <v>41662</v>
      </c>
      <c r="F37" s="13">
        <f>F33</f>
        <v>44605</v>
      </c>
      <c r="G37" s="154"/>
      <c r="H37" s="15">
        <f>DATE(YEAR(F37),MONTH(F37),DAY(F37)+1)</f>
        <v>44606</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44605</v>
      </c>
      <c r="G38" s="154"/>
      <c r="H38" s="15">
        <f>DATE(YEAR(F38),MONTH(F38),DAY(F38)+1)</f>
        <v>44606</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44605</v>
      </c>
      <c r="G39" s="154"/>
      <c r="H39" s="15">
        <f>DATE(YEAR(F39),MONTH(F39),DAY(F39)+1)</f>
        <v>44606</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44605</v>
      </c>
      <c r="G40" s="154"/>
      <c r="H40" s="15">
        <f>DATE(YEAR(F40),MONTH(F40),DAY(F40)+1)</f>
        <v>44606</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44605</v>
      </c>
      <c r="G41" s="154"/>
      <c r="H41" s="15">
        <f>DATE(YEAR(F41),MONTH(F41)+6,DAY(F41)-1)</f>
        <v>44785</v>
      </c>
      <c r="I41" s="16">
        <f t="shared" ca="1" si="8"/>
        <v>180</v>
      </c>
      <c r="J41" s="17" t="str">
        <f t="shared" ca="1" si="2"/>
        <v>NOT DUE</v>
      </c>
      <c r="K41" s="31" t="s">
        <v>1802</v>
      </c>
      <c r="L41" s="20"/>
    </row>
    <row r="42" spans="1:12" ht="36" customHeight="1">
      <c r="A42" s="17" t="s">
        <v>1850</v>
      </c>
      <c r="B42" s="31" t="s">
        <v>1782</v>
      </c>
      <c r="C42" s="31"/>
      <c r="D42" s="43" t="s">
        <v>4</v>
      </c>
      <c r="E42" s="13">
        <v>41662</v>
      </c>
      <c r="F42" s="13">
        <f>F36</f>
        <v>44602</v>
      </c>
      <c r="G42" s="154"/>
      <c r="H42" s="15">
        <f>EDATE(F42-1,1)</f>
        <v>44629</v>
      </c>
      <c r="I42" s="16">
        <f t="shared" ca="1" si="8"/>
        <v>24</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28</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248</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248</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248</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248</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248</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248</v>
      </c>
      <c r="J49" s="17" t="str">
        <f t="shared" ca="1" si="2"/>
        <v>NOT DUE</v>
      </c>
      <c r="K49" s="31" t="s">
        <v>1805</v>
      </c>
      <c r="L49" s="20"/>
    </row>
    <row r="50" spans="1:12" ht="26.25" customHeight="1">
      <c r="A50" s="17" t="s">
        <v>5177</v>
      </c>
      <c r="B50" s="294" t="s">
        <v>5178</v>
      </c>
      <c r="C50" s="295" t="s">
        <v>5179</v>
      </c>
      <c r="D50" s="296" t="s">
        <v>26</v>
      </c>
      <c r="E50" s="13">
        <v>41662</v>
      </c>
      <c r="F50" s="13">
        <f>F33</f>
        <v>44605</v>
      </c>
      <c r="G50" s="154"/>
      <c r="H50" s="15">
        <f>DATE(YEAR(F50),MONTH(F50),DAY(F50)+7)</f>
        <v>44612</v>
      </c>
      <c r="I50" s="16">
        <f t="shared" ca="1" si="8"/>
        <v>7</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5299</v>
      </c>
      <c r="D55"/>
      <c r="E55" s="380" t="s">
        <v>5300</v>
      </c>
      <c r="F55" s="380"/>
      <c r="G55" s="380"/>
      <c r="I55" s="446" t="s">
        <v>5288</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topLeftCell="A26" zoomScaleNormal="100" workbookViewId="0">
      <selection activeCell="L29" sqref="L29"/>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0">
        <f>'Running Hours'!B16</f>
        <v>12038</v>
      </c>
    </row>
    <row r="5" spans="1:12" ht="18" customHeight="1">
      <c r="A5" s="382" t="s">
        <v>78</v>
      </c>
      <c r="B5" s="382"/>
      <c r="C5" s="38" t="s">
        <v>1418</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44718.133333333331</v>
      </c>
      <c r="I8" s="23">
        <f t="shared" ref="I8:I26" si="0">D8-($F$4-G8)</f>
        <v>2715.2000000000007</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44718.133333333331</v>
      </c>
      <c r="I9" s="23">
        <f t="shared" si="0"/>
        <v>2715.2000000000007</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44718.133333333331</v>
      </c>
      <c r="I10" s="23">
        <f t="shared" si="0"/>
        <v>2715.2000000000007</v>
      </c>
      <c r="J10" s="17" t="str">
        <f t="shared" si="1"/>
        <v>NOT DUE</v>
      </c>
      <c r="K10" s="31" t="s">
        <v>1795</v>
      </c>
      <c r="L10" s="18"/>
    </row>
    <row r="11" spans="1:12" ht="36" customHeight="1">
      <c r="A11" s="17" t="s">
        <v>1863</v>
      </c>
      <c r="B11" s="31" t="s">
        <v>1811</v>
      </c>
      <c r="C11" s="31" t="s">
        <v>1736</v>
      </c>
      <c r="D11" s="43">
        <v>500</v>
      </c>
      <c r="E11" s="13">
        <v>41662</v>
      </c>
      <c r="F11" s="13">
        <v>44603</v>
      </c>
      <c r="G11" s="27">
        <v>12023.7</v>
      </c>
      <c r="H11" s="22">
        <f>IF(I11&lt;=500,$F$5+(I11/24),"error")</f>
        <v>44625.237500000003</v>
      </c>
      <c r="I11" s="23">
        <f t="shared" si="0"/>
        <v>485.70000000000073</v>
      </c>
      <c r="J11" s="17" t="str">
        <f t="shared" si="1"/>
        <v>NOT DUE</v>
      </c>
      <c r="K11" s="31" t="s">
        <v>1795</v>
      </c>
      <c r="L11" s="18"/>
    </row>
    <row r="12" spans="1:12" ht="36" customHeight="1">
      <c r="A12" s="17" t="s">
        <v>1864</v>
      </c>
      <c r="B12" s="31" t="s">
        <v>1812</v>
      </c>
      <c r="C12" s="31" t="s">
        <v>1737</v>
      </c>
      <c r="D12" s="43">
        <v>500</v>
      </c>
      <c r="E12" s="13">
        <v>41662</v>
      </c>
      <c r="F12" s="13">
        <v>44603</v>
      </c>
      <c r="G12" s="27">
        <v>12023.7</v>
      </c>
      <c r="H12" s="22">
        <f t="shared" ref="H12:H13" si="3">IF(I12&lt;=500,$F$5+(I12/24),"error")</f>
        <v>44625.237500000003</v>
      </c>
      <c r="I12" s="23">
        <f t="shared" si="0"/>
        <v>485.70000000000073</v>
      </c>
      <c r="J12" s="17" t="str">
        <f t="shared" si="1"/>
        <v>NOT DUE</v>
      </c>
      <c r="K12" s="31" t="s">
        <v>1795</v>
      </c>
      <c r="L12" s="18"/>
    </row>
    <row r="13" spans="1:12" ht="36" customHeight="1">
      <c r="A13" s="17" t="s">
        <v>1865</v>
      </c>
      <c r="B13" s="31" t="s">
        <v>1813</v>
      </c>
      <c r="C13" s="31" t="s">
        <v>1738</v>
      </c>
      <c r="D13" s="43">
        <v>500</v>
      </c>
      <c r="E13" s="13">
        <v>41662</v>
      </c>
      <c r="F13" s="13">
        <v>44603</v>
      </c>
      <c r="G13" s="27">
        <v>12023.7</v>
      </c>
      <c r="H13" s="22">
        <f t="shared" si="3"/>
        <v>44625.237500000003</v>
      </c>
      <c r="I13" s="23">
        <f t="shared" si="0"/>
        <v>485.70000000000073</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44718.133333333331</v>
      </c>
      <c r="I14" s="23">
        <f t="shared" si="0"/>
        <v>2715.2000000000007</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44718.133333333331</v>
      </c>
      <c r="I15" s="23">
        <f t="shared" si="0"/>
        <v>2715.2000000000007</v>
      </c>
      <c r="J15" s="17" t="str">
        <f t="shared" si="1"/>
        <v>NOT DUE</v>
      </c>
      <c r="K15" s="31"/>
      <c r="L15" s="18" t="s">
        <v>5265</v>
      </c>
    </row>
    <row r="16" spans="1:12" ht="36" customHeight="1">
      <c r="A16" s="17" t="s">
        <v>1868</v>
      </c>
      <c r="B16" s="31" t="s">
        <v>1743</v>
      </c>
      <c r="C16" s="31" t="s">
        <v>1742</v>
      </c>
      <c r="D16" s="43">
        <v>3000</v>
      </c>
      <c r="E16" s="13">
        <v>41662</v>
      </c>
      <c r="F16" s="13">
        <v>44545</v>
      </c>
      <c r="G16" s="27">
        <v>11753.2</v>
      </c>
      <c r="H16" s="22">
        <f t="shared" si="4"/>
        <v>44718.133333333331</v>
      </c>
      <c r="I16" s="23">
        <f t="shared" si="0"/>
        <v>2715.2000000000007</v>
      </c>
      <c r="J16" s="17" t="str">
        <f t="shared" si="1"/>
        <v>NOT DUE</v>
      </c>
      <c r="K16" s="31"/>
      <c r="L16" s="18" t="s">
        <v>5265</v>
      </c>
    </row>
    <row r="17" spans="1:12" ht="36" customHeight="1">
      <c r="A17" s="17" t="s">
        <v>1869</v>
      </c>
      <c r="B17" s="31" t="s">
        <v>1744</v>
      </c>
      <c r="C17" s="31" t="s">
        <v>1745</v>
      </c>
      <c r="D17" s="43">
        <v>6000</v>
      </c>
      <c r="E17" s="13">
        <v>41662</v>
      </c>
      <c r="F17" s="13">
        <v>44545</v>
      </c>
      <c r="G17" s="27">
        <v>11753.2</v>
      </c>
      <c r="H17" s="22">
        <f>IF(I17&lt;=6000,$F$5+(I17/24),"error")</f>
        <v>44843.133333333331</v>
      </c>
      <c r="I17" s="23">
        <f t="shared" si="0"/>
        <v>5715.2000000000007</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44843.133333333331</v>
      </c>
      <c r="I18" s="23">
        <f t="shared" si="0"/>
        <v>5715.2000000000007</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44634.8</v>
      </c>
      <c r="I19" s="23">
        <f t="shared" si="0"/>
        <v>715.20000000000073</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44634.8</v>
      </c>
      <c r="I20" s="23">
        <f t="shared" si="0"/>
        <v>715.20000000000073</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44649.75</v>
      </c>
      <c r="I21" s="23">
        <f t="shared" si="0"/>
        <v>1074</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44828.791666666664</v>
      </c>
      <c r="I22" s="23">
        <f t="shared" si="0"/>
        <v>5371</v>
      </c>
      <c r="J22" s="17" t="str">
        <f t="shared" si="1"/>
        <v>NOT DUE</v>
      </c>
      <c r="K22" s="31" t="s">
        <v>1796</v>
      </c>
      <c r="L22" s="18"/>
    </row>
    <row r="23" spans="1:12" ht="36" customHeight="1">
      <c r="A23" s="17" t="s">
        <v>1875</v>
      </c>
      <c r="B23" s="31" t="s">
        <v>1752</v>
      </c>
      <c r="C23" s="31" t="s">
        <v>1753</v>
      </c>
      <c r="D23" s="43">
        <v>250</v>
      </c>
      <c r="E23" s="13">
        <v>41662</v>
      </c>
      <c r="F23" s="13">
        <v>44603</v>
      </c>
      <c r="G23" s="27">
        <v>12023.7</v>
      </c>
      <c r="H23" s="22">
        <f>IF(I23&lt;=250,$F$5+(I23/24),"")</f>
        <v>44614.820833333331</v>
      </c>
      <c r="I23" s="23">
        <f t="shared" si="0"/>
        <v>235.70000000000073</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44634.8</v>
      </c>
      <c r="I24" s="23">
        <f t="shared" si="0"/>
        <v>715.20000000000073</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44634.8</v>
      </c>
      <c r="I25" s="23">
        <f t="shared" si="0"/>
        <v>715.20000000000073</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44649.75</v>
      </c>
      <c r="I26" s="23">
        <f t="shared" si="0"/>
        <v>1074</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304</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297</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44691.416666666664</v>
      </c>
      <c r="I29" s="23">
        <f>D29-($F$4-G29)</f>
        <v>2074</v>
      </c>
      <c r="J29" s="17" t="str">
        <f t="shared" si="1"/>
        <v>NOT DUE</v>
      </c>
      <c r="K29" s="31"/>
      <c r="L29" s="20"/>
    </row>
    <row r="30" spans="1:12" ht="36" customHeight="1">
      <c r="A30" s="17" t="s">
        <v>1882</v>
      </c>
      <c r="B30" s="31" t="s">
        <v>1761</v>
      </c>
      <c r="C30" s="31" t="s">
        <v>1762</v>
      </c>
      <c r="D30" s="43">
        <v>3000</v>
      </c>
      <c r="E30" s="13">
        <v>41662</v>
      </c>
      <c r="F30" s="13">
        <v>44545</v>
      </c>
      <c r="G30" s="27">
        <v>11753.2</v>
      </c>
      <c r="H30" s="22">
        <f t="shared" si="6"/>
        <v>44718.133333333331</v>
      </c>
      <c r="I30" s="23">
        <f>D30-($F$4-G30)</f>
        <v>2715.2000000000007</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44968.133333333331</v>
      </c>
      <c r="I31" s="23">
        <f>D31-($F$4-G31)</f>
        <v>8715.2000000000007</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44968.133333333331</v>
      </c>
      <c r="I32" s="23">
        <f>D32-($F$4-G32)</f>
        <v>8715.2000000000007</v>
      </c>
      <c r="J32" s="17" t="str">
        <f t="shared" si="1"/>
        <v>NOT DUE</v>
      </c>
      <c r="K32" s="31"/>
      <c r="L32" s="20"/>
    </row>
    <row r="33" spans="1:12" ht="36" customHeight="1">
      <c r="A33" s="17" t="s">
        <v>1885</v>
      </c>
      <c r="B33" s="31" t="s">
        <v>1765</v>
      </c>
      <c r="C33" s="31" t="s">
        <v>1766</v>
      </c>
      <c r="D33" s="43" t="s">
        <v>1</v>
      </c>
      <c r="E33" s="13">
        <v>41662</v>
      </c>
      <c r="F33" s="13">
        <f>'CMP01 Main Air Compressor No.1'!F33</f>
        <v>44605</v>
      </c>
      <c r="G33" s="154"/>
      <c r="H33" s="15">
        <f>DATE(YEAR(F33),MONTH(F33),DAY(F33)+1)</f>
        <v>44606</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44605</v>
      </c>
      <c r="G34" s="154"/>
      <c r="H34" s="15">
        <f>DATE(YEAR(F34),MONTH(F34),DAY(F34)+1)</f>
        <v>44606</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44605</v>
      </c>
      <c r="G35" s="154"/>
      <c r="H35" s="15">
        <f>DATE(YEAR(F35),MONTH(F35),DAY(F35)+1)</f>
        <v>44606</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f>'CMP01 Main Air Compressor No.1'!F36</f>
        <v>44602</v>
      </c>
      <c r="G36" s="154"/>
      <c r="H36" s="15">
        <f>EDATE(F36-1,1)</f>
        <v>44629</v>
      </c>
      <c r="I36" s="16">
        <f t="shared" ca="1" si="7"/>
        <v>24</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44605</v>
      </c>
      <c r="G37" s="154"/>
      <c r="H37" s="15">
        <f>DATE(YEAR(F37),MONTH(F37),DAY(F37)+1)</f>
        <v>44606</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44605</v>
      </c>
      <c r="G38" s="154"/>
      <c r="H38" s="15">
        <f>DATE(YEAR(F38),MONTH(F38),DAY(F38)+1)</f>
        <v>44606</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44605</v>
      </c>
      <c r="G39" s="154"/>
      <c r="H39" s="15">
        <f>DATE(YEAR(F39),MONTH(F39),DAY(F39)+1)</f>
        <v>44606</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44605</v>
      </c>
      <c r="G40" s="154"/>
      <c r="H40" s="15">
        <f>DATE(YEAR(F40),MONTH(F40),DAY(F40)+1)</f>
        <v>44606</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121</v>
      </c>
      <c r="J41" s="17" t="str">
        <f t="shared" ca="1" si="1"/>
        <v>NOT DUE</v>
      </c>
      <c r="K41" s="31" t="s">
        <v>1802</v>
      </c>
      <c r="L41" s="20"/>
    </row>
    <row r="42" spans="1:12" ht="34.5" customHeight="1">
      <c r="A42" s="17" t="s">
        <v>1894</v>
      </c>
      <c r="B42" s="31" t="s">
        <v>1782</v>
      </c>
      <c r="C42" s="31"/>
      <c r="D42" s="43" t="s">
        <v>4</v>
      </c>
      <c r="E42" s="13">
        <v>41662</v>
      </c>
      <c r="F42" s="13">
        <f>'CMP01 Main Air Compressor No.1'!F36</f>
        <v>44602</v>
      </c>
      <c r="G42" s="154"/>
      <c r="H42" s="15">
        <f>EDATE(F42-1,1)</f>
        <v>44629</v>
      </c>
      <c r="I42" s="16">
        <f t="shared" ca="1" si="7"/>
        <v>24</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28</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248</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248</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248</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248</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248</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248</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44605</v>
      </c>
      <c r="G50" s="154"/>
      <c r="H50" s="15">
        <f>DATE(YEAR(F50),MONTH(F50),DAY(F50)+7)</f>
        <v>44612</v>
      </c>
      <c r="I50" s="16">
        <f t="shared" ca="1" si="7"/>
        <v>7</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5299</v>
      </c>
      <c r="D55"/>
      <c r="E55" s="380" t="s">
        <v>5300</v>
      </c>
      <c r="F55" s="380"/>
      <c r="G55" s="380"/>
      <c r="I55" s="446" t="s">
        <v>5288</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88"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0">
        <f>'Running Hours'!B21</f>
        <v>35382.400000000001</v>
      </c>
    </row>
    <row r="5" spans="1:12" ht="18" customHeight="1">
      <c r="A5" s="382" t="s">
        <v>78</v>
      </c>
      <c r="B5" s="382"/>
      <c r="C5" s="38" t="s">
        <v>1903</v>
      </c>
      <c r="D5" s="46"/>
      <c r="E5" s="281" t="s">
        <v>2946</v>
      </c>
      <c r="F5" s="13">
        <f>'Running Hours'!D3</f>
        <v>44605</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44688.333333333336</v>
      </c>
      <c r="I8" s="23">
        <f t="shared" ref="I8:I71" si="0">D8-($F$4-G8)</f>
        <v>2000</v>
      </c>
      <c r="J8" s="17" t="str">
        <f>IF(I8="","",IF(I8&lt;0,"OVERDUE","NOT DUE"))</f>
        <v>NOT DUE</v>
      </c>
      <c r="K8" s="31" t="s">
        <v>1965</v>
      </c>
      <c r="L8" s="275">
        <v>44480</v>
      </c>
    </row>
    <row r="9" spans="1:12" ht="25.5">
      <c r="A9" s="17" t="s">
        <v>1993</v>
      </c>
      <c r="B9" s="31" t="s">
        <v>1907</v>
      </c>
      <c r="C9" s="31" t="s">
        <v>1908</v>
      </c>
      <c r="D9" s="43">
        <v>2000</v>
      </c>
      <c r="E9" s="13">
        <v>41662</v>
      </c>
      <c r="F9" s="13">
        <v>44564</v>
      </c>
      <c r="G9" s="27">
        <v>35382.400000000001</v>
      </c>
      <c r="H9" s="22">
        <f t="shared" ref="H9:H36" si="1">IF(I9&lt;=2000,$F$5+(I9/24),"error")</f>
        <v>44688.333333333336</v>
      </c>
      <c r="I9" s="23">
        <f t="shared" si="0"/>
        <v>2000</v>
      </c>
      <c r="J9" s="17" t="str">
        <f t="shared" ref="J9:J72" si="2">IF(I9="","",IF(I9&lt;0,"OVERDUE","NOT DUE"))</f>
        <v>NOT DUE</v>
      </c>
      <c r="K9" s="31" t="s">
        <v>1966</v>
      </c>
      <c r="L9" s="20" t="s">
        <v>5248</v>
      </c>
    </row>
    <row r="10" spans="1:12" ht="15" customHeight="1">
      <c r="A10" s="17" t="s">
        <v>1994</v>
      </c>
      <c r="B10" s="31" t="s">
        <v>1909</v>
      </c>
      <c r="C10" s="31" t="s">
        <v>1910</v>
      </c>
      <c r="D10" s="43">
        <v>2000</v>
      </c>
      <c r="E10" s="13">
        <v>41662</v>
      </c>
      <c r="F10" s="13">
        <v>44564</v>
      </c>
      <c r="G10" s="27">
        <v>35382.400000000001</v>
      </c>
      <c r="H10" s="22">
        <f t="shared" si="1"/>
        <v>44688.333333333336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44688.333333333336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44688.333333333336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44688.333333333336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44688.333333333336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44688.333333333336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44688.333333333336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44688.333333333336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44688.333333333336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44688.333333333336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44688.333333333336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44688.333333333336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44688.333333333336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44688.333333333336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44688.333333333336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44688.333333333336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44688.333333333336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44688.333333333336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44688.333333333336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44688.333333333336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44688.333333333336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44688.333333333336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44688.333333333336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44688.333333333336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44688.333333333336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44688.333333333336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44688.333333333336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44771.666666666664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44688.333333333336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44771.666666666664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44771.666666666664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44771.666666666664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44688.333333333336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44688.333333333336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44771.666666666664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44771.666666666664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44688.333333333336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44938.333333333336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44771.666666666664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44938.333333333336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44938.333333333336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44775.708333333336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44775.708333333336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45109.041666666664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45109.041666666664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44775.708333333336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44775.708333333336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44775.708333333336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44775.708333333336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44775.708333333336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44775.708333333336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44775.708333333336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44775.708333333336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44611.441666666666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44611.441666666666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44611.441666666666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44771.666666666664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44775.708333333336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44775.708333333336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44775.708333333336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45109.041666666664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45109.041666666664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44771.666666666664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44771.666666666664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44775.708333333336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44775.708333333336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44775.708333333336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45109.041666666664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45109.041666666664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45109.041666666664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45109.041666666664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45109.041666666664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45109.041666666664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44775.708333333336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44775.708333333336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44775.708333333336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44775.708333333336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44775.708333333336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44775.708333333336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44775.708333333336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44775.708333333336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44775.708333333336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44775.708333333336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44775.708333333336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44775.708333333336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44775.708333333336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44775.708333333336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45109.041666666664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45109.041666666664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44775.708333333336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45109.041666666664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44775.708333333336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44609.041666666664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44775.708333333336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44775.708333333336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44775.708333333336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44775.708333333336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44775.708333333336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45109.041666666664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44775.708333333336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44775.708333333336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44775.708333333336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44775.708333333336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44775.708333333336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44775.708333333336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44775.708333333336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44775.708333333336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44775.708333333336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44609.041666666664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45442.375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44771.666666666664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44605</v>
      </c>
      <c r="G121" s="27">
        <f>F4</f>
        <v>35382.400000000001</v>
      </c>
      <c r="H121" s="22">
        <f>IF(I121&lt;=24,F121+(D121/24),"error")</f>
        <v>44606</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5299</v>
      </c>
      <c r="D127"/>
      <c r="E127" s="380" t="s">
        <v>5300</v>
      </c>
      <c r="F127" s="380"/>
      <c r="G127" s="380"/>
      <c r="I127" s="446" t="s">
        <v>5288</v>
      </c>
      <c r="J127" s="446"/>
      <c r="K127" s="446"/>
    </row>
    <row r="128" spans="1:12">
      <c r="A128"/>
      <c r="C128" s="253" t="s">
        <v>5146</v>
      </c>
      <c r="D128"/>
      <c r="E128" s="381" t="s">
        <v>5147</v>
      </c>
      <c r="F128" s="381"/>
      <c r="G128" s="381"/>
      <c r="I128" s="381" t="s">
        <v>5148</v>
      </c>
      <c r="J128" s="381"/>
      <c r="K128" s="381"/>
    </row>
    <row r="129" spans="1:11">
      <c r="A129"/>
      <c r="C129"/>
      <c r="D129"/>
      <c r="I129" s="256"/>
      <c r="J129" s="256"/>
      <c r="K129" s="256"/>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0">
        <f>'Running Hours'!B22</f>
        <v>31814.1</v>
      </c>
    </row>
    <row r="5" spans="1:12" ht="18" customHeight="1">
      <c r="A5" s="382" t="s">
        <v>78</v>
      </c>
      <c r="B5" s="382"/>
      <c r="C5" s="38" t="s">
        <v>1903</v>
      </c>
      <c r="D5" s="46"/>
      <c r="E5" s="281" t="s">
        <v>2946</v>
      </c>
      <c r="F5" s="13">
        <f>'Running Hours'!D3</f>
        <v>44605</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44635.07916666667</v>
      </c>
      <c r="I8" s="23">
        <f>D8-($F$4-G8)</f>
        <v>721.90000000000146</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44635.07916666667</v>
      </c>
      <c r="I9" s="23">
        <f t="shared" ref="I9:I39" si="2">D9-($F$4-G9)</f>
        <v>721.90000000000146</v>
      </c>
      <c r="J9" s="17" t="str">
        <f t="shared" si="0"/>
        <v>NOT DUE</v>
      </c>
      <c r="K9" s="31" t="s">
        <v>1966</v>
      </c>
      <c r="L9" s="20" t="s">
        <v>5248</v>
      </c>
    </row>
    <row r="10" spans="1:12" ht="35.1" customHeight="1">
      <c r="A10" s="17" t="s">
        <v>2221</v>
      </c>
      <c r="B10" s="31" t="s">
        <v>1909</v>
      </c>
      <c r="C10" s="31" t="s">
        <v>1910</v>
      </c>
      <c r="D10" s="43">
        <v>2000</v>
      </c>
      <c r="E10" s="13">
        <v>41662</v>
      </c>
      <c r="F10" s="13">
        <v>44480</v>
      </c>
      <c r="G10" s="14">
        <v>30536</v>
      </c>
      <c r="H10" s="22">
        <f t="shared" si="1"/>
        <v>44635.07916666667</v>
      </c>
      <c r="I10" s="23">
        <f t="shared" si="2"/>
        <v>721.90000000000146</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44635.07916666667</v>
      </c>
      <c r="I11" s="23">
        <f t="shared" si="2"/>
        <v>721.90000000000146</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44635.07916666667</v>
      </c>
      <c r="I12" s="23">
        <f t="shared" si="2"/>
        <v>721.90000000000146</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44635.07916666667</v>
      </c>
      <c r="I13" s="23">
        <f t="shared" si="2"/>
        <v>721.90000000000146</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44635.07916666667</v>
      </c>
      <c r="I14" s="23">
        <f t="shared" si="2"/>
        <v>721.90000000000146</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44635.07916666667</v>
      </c>
      <c r="I15" s="23">
        <f t="shared" si="2"/>
        <v>721.90000000000146</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44635.07916666667</v>
      </c>
      <c r="I16" s="23">
        <f t="shared" si="2"/>
        <v>721.90000000000146</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44635.07916666667</v>
      </c>
      <c r="I17" s="23">
        <f t="shared" si="2"/>
        <v>721.90000000000146</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44635.07916666667</v>
      </c>
      <c r="I18" s="23">
        <f t="shared" si="2"/>
        <v>721.90000000000146</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44635.07916666667</v>
      </c>
      <c r="I19" s="23">
        <f t="shared" si="2"/>
        <v>721.90000000000146</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44635.07916666667</v>
      </c>
      <c r="I20" s="23">
        <f t="shared" si="2"/>
        <v>721.90000000000146</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44635.07916666667</v>
      </c>
      <c r="I21" s="23">
        <f t="shared" si="2"/>
        <v>721.90000000000146</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44635.07916666667</v>
      </c>
      <c r="I22" s="23">
        <f t="shared" si="2"/>
        <v>721.90000000000146</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44635.07916666667</v>
      </c>
      <c r="I23" s="23">
        <f t="shared" si="2"/>
        <v>721.90000000000146</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44635.07916666667</v>
      </c>
      <c r="I24" s="23">
        <f t="shared" si="2"/>
        <v>721.90000000000146</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44635.07916666667</v>
      </c>
      <c r="I25" s="23">
        <f t="shared" si="2"/>
        <v>721.90000000000146</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44635.07916666667</v>
      </c>
      <c r="I26" s="23">
        <f t="shared" si="2"/>
        <v>721.90000000000146</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44635.07916666667</v>
      </c>
      <c r="I27" s="23">
        <f t="shared" si="2"/>
        <v>721.90000000000146</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44635.07916666667</v>
      </c>
      <c r="I28" s="23">
        <f t="shared" si="2"/>
        <v>721.90000000000146</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44635.07916666667</v>
      </c>
      <c r="I29" s="23">
        <f t="shared" si="2"/>
        <v>721.90000000000146</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44635.07916666667</v>
      </c>
      <c r="I30" s="23">
        <f t="shared" si="2"/>
        <v>721.90000000000146</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44635.07916666667</v>
      </c>
      <c r="I31" s="23">
        <f t="shared" si="2"/>
        <v>721.90000000000146</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44635.07916666667</v>
      </c>
      <c r="I32" s="23">
        <f t="shared" si="2"/>
        <v>721.90000000000146</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44635.07916666667</v>
      </c>
      <c r="I33" s="23">
        <f t="shared" si="2"/>
        <v>721.90000000000146</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44635.07916666667</v>
      </c>
      <c r="I34" s="23">
        <f t="shared" si="2"/>
        <v>721.90000000000146</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44635.07916666667</v>
      </c>
      <c r="I35" s="23">
        <f t="shared" si="2"/>
        <v>721.90000000000146</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44635.07916666667</v>
      </c>
      <c r="I36" s="23">
        <f t="shared" si="2"/>
        <v>721.90000000000146</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44635.07916666667</v>
      </c>
      <c r="I37" s="23">
        <f t="shared" si="2"/>
        <v>721.90000000000146</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44635.07916666667</v>
      </c>
      <c r="I38" s="23">
        <f t="shared" si="2"/>
        <v>721.90000000000146</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44635.07916666667</v>
      </c>
      <c r="I39" s="23">
        <f t="shared" si="2"/>
        <v>721.90000000000146</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44635.07916666667</v>
      </c>
      <c r="I40" s="23">
        <f t="shared" ref="I40:I71" si="4">D40-($F$4-G40)</f>
        <v>721.90000000000146</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44635.07916666667</v>
      </c>
      <c r="I41" s="23">
        <f t="shared" si="4"/>
        <v>721.90000000000146</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44635.07916666667</v>
      </c>
      <c r="I42" s="23">
        <f t="shared" si="4"/>
        <v>721.90000000000146</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44635.07916666667</v>
      </c>
      <c r="I43" s="23">
        <f t="shared" si="4"/>
        <v>721.90000000000146</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44635.07916666667</v>
      </c>
      <c r="I44" s="23">
        <f t="shared" si="4"/>
        <v>721.90000000000146</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44635.07916666667</v>
      </c>
      <c r="I45" s="23">
        <f t="shared" si="4"/>
        <v>721.90000000000146</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44635.07916666667</v>
      </c>
      <c r="I46" s="23">
        <f t="shared" si="4"/>
        <v>721.90000000000146</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44801.745833333334</v>
      </c>
      <c r="I47" s="23">
        <f t="shared" si="4"/>
        <v>4721.9000000000015</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44635.07916666667</v>
      </c>
      <c r="I48" s="23">
        <f t="shared" si="4"/>
        <v>721.90000000000146</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44801.745833333334</v>
      </c>
      <c r="I49" s="23">
        <f t="shared" si="4"/>
        <v>4721.9000000000015</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44801.745833333334</v>
      </c>
      <c r="I50" s="23">
        <f t="shared" si="4"/>
        <v>4721.9000000000015</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44801.745833333334</v>
      </c>
      <c r="I51" s="23">
        <f t="shared" si="4"/>
        <v>4721.9000000000015</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44801.745833333334</v>
      </c>
      <c r="I52" s="23">
        <f t="shared" si="4"/>
        <v>4721.9000000000015</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45135.07916666667</v>
      </c>
      <c r="I53" s="23">
        <f t="shared" si="4"/>
        <v>12721.900000000001</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45135.07916666667</v>
      </c>
      <c r="I54" s="23">
        <f t="shared" si="4"/>
        <v>12721.900000000001</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44801.745833333334</v>
      </c>
      <c r="I55" s="23">
        <f t="shared" si="4"/>
        <v>4721.9000000000015</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44801.745833333334</v>
      </c>
      <c r="I56" s="23">
        <f t="shared" si="4"/>
        <v>4721.9000000000015</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44801.745833333334</v>
      </c>
      <c r="I57" s="23">
        <f t="shared" si="4"/>
        <v>4721.9000000000015</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44801.745833333334</v>
      </c>
      <c r="I58" s="23">
        <f t="shared" si="4"/>
        <v>4721.9000000000015</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44801.745833333334</v>
      </c>
      <c r="I59" s="23">
        <f t="shared" si="4"/>
        <v>4721.9000000000015</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44801.745833333334</v>
      </c>
      <c r="I60" s="23">
        <f t="shared" si="4"/>
        <v>4721.9000000000015</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44801.745833333334</v>
      </c>
      <c r="I61" s="23">
        <f t="shared" si="4"/>
        <v>4721.9000000000015</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44801.745833333334</v>
      </c>
      <c r="I62" s="23">
        <f t="shared" si="4"/>
        <v>4721.9000000000015</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44635.07916666667</v>
      </c>
      <c r="I63" s="23">
        <f t="shared" si="4"/>
        <v>721.90000000000146</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44635.07916666667</v>
      </c>
      <c r="I64" s="23">
        <f t="shared" si="4"/>
        <v>721.90000000000146</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44635.07916666667</v>
      </c>
      <c r="I65" s="23">
        <f t="shared" si="4"/>
        <v>721.90000000000146</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44635.07916666667</v>
      </c>
      <c r="I66" s="23">
        <f t="shared" si="4"/>
        <v>721.90000000000146</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44801.745833333334</v>
      </c>
      <c r="I67" s="23">
        <f t="shared" si="4"/>
        <v>4721.9000000000015</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44801.745833333334</v>
      </c>
      <c r="I68" s="23">
        <f t="shared" si="4"/>
        <v>4721.9000000000015</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44801.745833333334</v>
      </c>
      <c r="I69" s="23">
        <f t="shared" si="4"/>
        <v>4721.9000000000015</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45135.07916666667</v>
      </c>
      <c r="I70" s="23">
        <f t="shared" si="4"/>
        <v>12721.900000000001</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45135.07916666667</v>
      </c>
      <c r="I71" s="23">
        <f t="shared" si="4"/>
        <v>12721.900000000001</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44635.07916666667</v>
      </c>
      <c r="I72" s="23">
        <f t="shared" ref="I72:I103" si="14">D72-($F$4-G72)</f>
        <v>721.90000000000146</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44635.07916666667</v>
      </c>
      <c r="I73" s="23">
        <f t="shared" si="14"/>
        <v>721.90000000000146</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44801.745833333334</v>
      </c>
      <c r="I74" s="23">
        <f t="shared" si="14"/>
        <v>4721.9000000000015</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44801.745833333334</v>
      </c>
      <c r="I75" s="23">
        <f t="shared" si="14"/>
        <v>4721.9000000000015</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44801.745833333334</v>
      </c>
      <c r="I76" s="23">
        <f t="shared" si="14"/>
        <v>4721.9000000000015</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45135.07916666667</v>
      </c>
      <c r="I77" s="23">
        <f t="shared" si="14"/>
        <v>12721.900000000001</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45135.07916666667</v>
      </c>
      <c r="I78" s="23">
        <f t="shared" si="14"/>
        <v>12721.900000000001</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45135.07916666667</v>
      </c>
      <c r="I79" s="23">
        <f t="shared" si="14"/>
        <v>12721.900000000001</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45135.07916666667</v>
      </c>
      <c r="I80" s="23">
        <f t="shared" si="14"/>
        <v>12721.900000000001</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45135.07916666667</v>
      </c>
      <c r="I81" s="23">
        <f t="shared" si="14"/>
        <v>12721.900000000001</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45135.07916666667</v>
      </c>
      <c r="I82" s="23">
        <f t="shared" si="14"/>
        <v>12721.900000000001</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44801.745833333334</v>
      </c>
      <c r="I83" s="23">
        <f t="shared" si="14"/>
        <v>4721.9000000000015</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44801.745833333334</v>
      </c>
      <c r="I84" s="23">
        <f t="shared" si="14"/>
        <v>4721.9000000000015</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44801.745833333334</v>
      </c>
      <c r="I85" s="23">
        <f t="shared" si="14"/>
        <v>4721.9000000000015</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44801.745833333334</v>
      </c>
      <c r="I86" s="23">
        <f t="shared" si="14"/>
        <v>4721.9000000000015</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44801.745833333334</v>
      </c>
      <c r="I87" s="23">
        <f t="shared" si="14"/>
        <v>4721.9000000000015</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44801.745833333334</v>
      </c>
      <c r="I88" s="23">
        <f t="shared" si="14"/>
        <v>4721.9000000000015</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44801.745833333334</v>
      </c>
      <c r="I89" s="23">
        <f t="shared" si="14"/>
        <v>4721.9000000000015</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44801.745833333334</v>
      </c>
      <c r="I90" s="23">
        <f t="shared" si="14"/>
        <v>4721.9000000000015</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44801.745833333334</v>
      </c>
      <c r="I91" s="23">
        <f t="shared" si="14"/>
        <v>4721.9000000000015</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44801.745833333334</v>
      </c>
      <c r="I92" s="23">
        <f t="shared" si="14"/>
        <v>4721.9000000000015</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44801.745833333334</v>
      </c>
      <c r="I93" s="23">
        <f t="shared" si="14"/>
        <v>4721.9000000000015</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44801.745833333334</v>
      </c>
      <c r="I94" s="23">
        <f t="shared" si="14"/>
        <v>4721.9000000000015</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44801.745833333334</v>
      </c>
      <c r="I95" s="23">
        <f t="shared" si="14"/>
        <v>4721.9000000000015</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44801.745833333334</v>
      </c>
      <c r="I96" s="23">
        <f t="shared" si="14"/>
        <v>4721.9000000000015</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45135.07916666667</v>
      </c>
      <c r="I97" s="23">
        <f t="shared" si="14"/>
        <v>12721.900000000001</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45135.07916666667</v>
      </c>
      <c r="I98" s="23">
        <f t="shared" si="14"/>
        <v>12721.900000000001</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44801.745833333334</v>
      </c>
      <c r="I99" s="23">
        <f t="shared" si="14"/>
        <v>4721.9000000000015</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45135.07916666667</v>
      </c>
      <c r="I100" s="23">
        <f t="shared" si="14"/>
        <v>12721.900000000001</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44801.745833333334</v>
      </c>
      <c r="I101" s="23">
        <f t="shared" si="14"/>
        <v>4721.9000000000015</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44635.07916666667</v>
      </c>
      <c r="I102" s="23">
        <f t="shared" si="14"/>
        <v>721.90000000000146</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44801.745833333334</v>
      </c>
      <c r="I103" s="23">
        <f t="shared" si="14"/>
        <v>4721.9000000000015</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44801.745833333334</v>
      </c>
      <c r="I104" s="23">
        <f t="shared" ref="I104:I121" si="21">D104-($F$4-G104)</f>
        <v>4721.9000000000015</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44801.745833333334</v>
      </c>
      <c r="I105" s="23">
        <f t="shared" si="21"/>
        <v>4721.9000000000015</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44801.745833333334</v>
      </c>
      <c r="I106" s="23">
        <f t="shared" si="21"/>
        <v>4721.9000000000015</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44801.745833333334</v>
      </c>
      <c r="I107" s="23">
        <f t="shared" si="21"/>
        <v>4721.9000000000015</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45135.07916666667</v>
      </c>
      <c r="I108" s="23">
        <f t="shared" si="21"/>
        <v>12721.900000000001</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44801.745833333334</v>
      </c>
      <c r="I109" s="23">
        <f t="shared" si="21"/>
        <v>4721.9000000000015</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44801.745833333334</v>
      </c>
      <c r="I110" s="23">
        <f t="shared" si="21"/>
        <v>4721.9000000000015</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44801.745833333334</v>
      </c>
      <c r="I111" s="23">
        <f t="shared" si="21"/>
        <v>4721.9000000000015</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44801.745833333334</v>
      </c>
      <c r="I112" s="23">
        <f t="shared" si="21"/>
        <v>4721.9000000000015</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44801.745833333334</v>
      </c>
      <c r="I113" s="23">
        <f t="shared" si="21"/>
        <v>4721.9000000000015</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44801.745833333334</v>
      </c>
      <c r="I114" s="23">
        <f t="shared" si="21"/>
        <v>4721.9000000000015</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44801.745833333334</v>
      </c>
      <c r="I115" s="23">
        <f t="shared" si="21"/>
        <v>4721.9000000000015</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44801.745833333334</v>
      </c>
      <c r="I116" s="23">
        <f t="shared" si="21"/>
        <v>4721.9000000000015</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44801.745833333334</v>
      </c>
      <c r="I117" s="23">
        <f t="shared" si="21"/>
        <v>4721.9000000000015</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44635.07916666667</v>
      </c>
      <c r="I118" s="23">
        <f t="shared" si="21"/>
        <v>721.90000000000146</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45468.412499999999</v>
      </c>
      <c r="I119" s="23">
        <f t="shared" si="21"/>
        <v>20721.900000000001</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44635.07916666667</v>
      </c>
      <c r="I120" s="23">
        <f t="shared" si="21"/>
        <v>721.90000000000146</v>
      </c>
      <c r="J120" s="17" t="str">
        <f t="shared" si="22"/>
        <v>NOT DUE</v>
      </c>
      <c r="K120" s="31" t="s">
        <v>2215</v>
      </c>
      <c r="L120" s="274"/>
    </row>
    <row r="121" spans="1:12" ht="35.1" customHeight="1">
      <c r="A121" s="17" t="s">
        <v>5180</v>
      </c>
      <c r="B121" s="31" t="s">
        <v>5134</v>
      </c>
      <c r="C121" s="31" t="s">
        <v>5135</v>
      </c>
      <c r="D121" s="43">
        <v>24</v>
      </c>
      <c r="E121" s="13">
        <v>41662</v>
      </c>
      <c r="F121" s="13">
        <f>'FO Purifier No.1'!F121</f>
        <v>44605</v>
      </c>
      <c r="G121" s="27">
        <f>F4</f>
        <v>31814.1</v>
      </c>
      <c r="H121" s="22">
        <f>IF(I121&lt;=24,F121+(D121/24),"error")</f>
        <v>44606</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5299</v>
      </c>
      <c r="D127"/>
      <c r="E127" s="380" t="s">
        <v>5300</v>
      </c>
      <c r="F127" s="380"/>
      <c r="G127" s="380"/>
      <c r="I127" s="446" t="s">
        <v>5288</v>
      </c>
      <c r="J127" s="446"/>
      <c r="K127" s="446"/>
    </row>
    <row r="128" spans="1:12">
      <c r="A128"/>
      <c r="C128" s="253"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0">
        <f>'Running Hours'!B19</f>
        <v>66811.399999999994</v>
      </c>
    </row>
    <row r="5" spans="1:14" ht="18" customHeight="1">
      <c r="A5" s="382" t="s">
        <v>78</v>
      </c>
      <c r="B5" s="382"/>
      <c r="C5" s="38" t="s">
        <v>1903</v>
      </c>
      <c r="D5" s="46"/>
      <c r="E5" s="281" t="s">
        <v>2946</v>
      </c>
      <c r="F5" s="13">
        <f>'Running Hours'!D3</f>
        <v>44605</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44648.779166666667</v>
      </c>
      <c r="I8" s="23">
        <f t="shared" ref="I8:I41" si="0">D8-($F$4-G8)</f>
        <v>1050.7000000000116</v>
      </c>
      <c r="J8" s="17" t="str">
        <f t="shared" ref="J8:J39" si="1">IF(I8="","",IF(I8&lt;0,"OVERDUE","NOT DUE"))</f>
        <v>NOT DUE</v>
      </c>
      <c r="K8" s="31" t="s">
        <v>1965</v>
      </c>
      <c r="L8" s="20" t="s">
        <v>5291</v>
      </c>
    </row>
    <row r="9" spans="1:14" ht="25.5">
      <c r="A9" s="17" t="s">
        <v>4292</v>
      </c>
      <c r="B9" s="31" t="s">
        <v>1907</v>
      </c>
      <c r="C9" s="31" t="s">
        <v>1908</v>
      </c>
      <c r="D9" s="43">
        <v>2000</v>
      </c>
      <c r="E9" s="13">
        <v>41662</v>
      </c>
      <c r="F9" s="13">
        <v>44565</v>
      </c>
      <c r="G9" s="27">
        <v>65862.100000000006</v>
      </c>
      <c r="H9" s="22">
        <f t="shared" ref="H9:H36" si="2">IF(I9&lt;=2000,$F$5+(I9/24),"error")</f>
        <v>44648.779166666667</v>
      </c>
      <c r="I9" s="23">
        <f t="shared" si="0"/>
        <v>1050.7000000000116</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44648.779166666667</v>
      </c>
      <c r="I10" s="23">
        <f t="shared" si="0"/>
        <v>1050.7000000000116</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44648.779166666667</v>
      </c>
      <c r="I11" s="23">
        <f t="shared" si="0"/>
        <v>1050.7000000000116</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44648.779166666667</v>
      </c>
      <c r="I12" s="23">
        <f t="shared" si="0"/>
        <v>1050.7000000000116</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44648.779166666667</v>
      </c>
      <c r="I13" s="23">
        <f t="shared" si="0"/>
        <v>1050.7000000000116</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44648.779166666667</v>
      </c>
      <c r="I14" s="23">
        <f t="shared" si="0"/>
        <v>1050.7000000000116</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44648.779166666667</v>
      </c>
      <c r="I15" s="23">
        <f t="shared" si="0"/>
        <v>1050.7000000000116</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44648.779166666667</v>
      </c>
      <c r="I16" s="23">
        <f t="shared" si="0"/>
        <v>1050.7000000000116</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44648.779166666667</v>
      </c>
      <c r="I17" s="23">
        <f t="shared" si="0"/>
        <v>1050.7000000000116</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44648.779166666667</v>
      </c>
      <c r="I18" s="23">
        <f t="shared" si="0"/>
        <v>1050.7000000000116</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44648.779166666667</v>
      </c>
      <c r="I19" s="23">
        <f t="shared" si="0"/>
        <v>1050.7000000000116</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44648.779166666667</v>
      </c>
      <c r="I20" s="23">
        <f t="shared" si="0"/>
        <v>1050.7000000000116</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44648.779166666667</v>
      </c>
      <c r="I21" s="23">
        <f t="shared" si="0"/>
        <v>1050.7000000000116</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44648.779166666667</v>
      </c>
      <c r="I22" s="23">
        <f t="shared" si="0"/>
        <v>1050.7000000000116</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44648.779166666667</v>
      </c>
      <c r="I23" s="23">
        <f t="shared" si="0"/>
        <v>1050.7000000000116</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44648.779166666667</v>
      </c>
      <c r="I24" s="23">
        <f t="shared" si="0"/>
        <v>1050.7000000000116</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44648.779166666667</v>
      </c>
      <c r="I25" s="23">
        <f t="shared" si="0"/>
        <v>1050.7000000000116</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44648.779166666667</v>
      </c>
      <c r="I26" s="23">
        <f t="shared" si="0"/>
        <v>1050.7000000000116</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44648.779166666667</v>
      </c>
      <c r="I27" s="23">
        <f t="shared" si="0"/>
        <v>1050.7000000000116</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44648.779166666667</v>
      </c>
      <c r="I28" s="23">
        <f t="shared" si="0"/>
        <v>1050.7000000000116</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44648.779166666667</v>
      </c>
      <c r="I29" s="23">
        <f t="shared" si="0"/>
        <v>1050.7000000000116</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44648.779166666667</v>
      </c>
      <c r="I30" s="23">
        <f t="shared" si="0"/>
        <v>1050.7000000000116</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44648.779166666667</v>
      </c>
      <c r="I31" s="23">
        <f t="shared" si="0"/>
        <v>1050.7000000000116</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44648.779166666667</v>
      </c>
      <c r="I32" s="23">
        <f t="shared" si="0"/>
        <v>1050.7000000000116</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44648.779166666667</v>
      </c>
      <c r="I33" s="23">
        <f t="shared" si="0"/>
        <v>1050.7000000000116</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44648.779166666667</v>
      </c>
      <c r="I34" s="23">
        <f t="shared" si="0"/>
        <v>1050.7000000000116</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44648.779166666667</v>
      </c>
      <c r="I35" s="23">
        <f t="shared" si="0"/>
        <v>1050.7000000000116</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44648.779166666667</v>
      </c>
      <c r="I36" s="23">
        <f t="shared" si="0"/>
        <v>1050.7000000000116</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44732.112500000003</v>
      </c>
      <c r="I37" s="23">
        <f t="shared" si="0"/>
        <v>3050.7000000000116</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44648.779166666667</v>
      </c>
      <c r="I38" s="23">
        <f t="shared" si="0"/>
        <v>1050.7000000000116</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44732.112500000003</v>
      </c>
      <c r="I39" s="23">
        <f t="shared" si="0"/>
        <v>3050.7000000000116</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44732.112500000003</v>
      </c>
      <c r="I40" s="23">
        <f t="shared" si="0"/>
        <v>3050.7000000000116</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44732.112500000003</v>
      </c>
      <c r="I41" s="23">
        <f t="shared" si="0"/>
        <v>3050.7000000000116</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44648.779166666667</v>
      </c>
      <c r="I42" s="23">
        <f t="shared" ref="I42:I73" si="6">D42-($F$4-G42)</f>
        <v>1050.7000000000116</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44648.779166666667</v>
      </c>
      <c r="I43" s="23">
        <f t="shared" si="6"/>
        <v>1050.7000000000116</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44732.112500000003</v>
      </c>
      <c r="I44" s="23">
        <f t="shared" si="6"/>
        <v>3050.7000000000116</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44732.112500000003</v>
      </c>
      <c r="I45" s="23">
        <f t="shared" si="6"/>
        <v>3050.7000000000116</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44648.779166666667</v>
      </c>
      <c r="I46" s="23">
        <f t="shared" si="6"/>
        <v>1050.7000000000116</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44898.779166666667</v>
      </c>
      <c r="I47" s="23">
        <f t="shared" si="6"/>
        <v>7050.7000000000116</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44732.112500000003</v>
      </c>
      <c r="I48" s="23">
        <f t="shared" si="6"/>
        <v>3050.7000000000116</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44898.779166666667</v>
      </c>
      <c r="I49" s="23">
        <f t="shared" si="6"/>
        <v>7050.7000000000116</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44898.779166666667</v>
      </c>
      <c r="I50" s="23">
        <f t="shared" si="6"/>
        <v>7050.7000000000116</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44652.108333333337</v>
      </c>
      <c r="I51" s="23">
        <f t="shared" si="6"/>
        <v>1130.6000000000058</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44652.108333333337</v>
      </c>
      <c r="I52" s="23">
        <f t="shared" si="6"/>
        <v>1130.6000000000058</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44597.066666666666</v>
      </c>
      <c r="I53" s="23">
        <f t="shared" si="6"/>
        <v>-190.39999999999418</v>
      </c>
      <c r="J53" s="17" t="str">
        <f t="shared" si="4"/>
        <v>OVERDUE</v>
      </c>
      <c r="K53" s="31"/>
      <c r="L53" s="20"/>
    </row>
    <row r="54" spans="1:12" ht="25.5">
      <c r="A54" s="17" t="s">
        <v>4337</v>
      </c>
      <c r="B54" s="31" t="s">
        <v>1985</v>
      </c>
      <c r="C54" s="31" t="s">
        <v>37</v>
      </c>
      <c r="D54" s="43">
        <v>16000</v>
      </c>
      <c r="E54" s="13">
        <v>41662</v>
      </c>
      <c r="F54" s="13">
        <v>43894</v>
      </c>
      <c r="G54" s="27">
        <v>50621</v>
      </c>
      <c r="H54" s="22">
        <f>IF(I54&lt;=16000,$F$5+(I54/24),"error")</f>
        <v>44597.066666666666</v>
      </c>
      <c r="I54" s="23">
        <f t="shared" si="6"/>
        <v>-190.39999999999418</v>
      </c>
      <c r="J54" s="17" t="str">
        <f t="shared" si="4"/>
        <v>OVERDUE</v>
      </c>
      <c r="K54" s="31"/>
      <c r="L54" s="20"/>
    </row>
    <row r="55" spans="1:12">
      <c r="A55" s="17" t="s">
        <v>4338</v>
      </c>
      <c r="B55" s="31" t="s">
        <v>2040</v>
      </c>
      <c r="C55" s="31" t="s">
        <v>2041</v>
      </c>
      <c r="D55" s="43">
        <v>8000</v>
      </c>
      <c r="E55" s="13">
        <v>41662</v>
      </c>
      <c r="F55" s="13">
        <v>44313</v>
      </c>
      <c r="G55" s="27">
        <v>59942</v>
      </c>
      <c r="H55" s="22">
        <f t="shared" ref="H55:H62" si="9">IF(I55&lt;=8000,$F$5+(I55/24),"error")</f>
        <v>44652.108333333337</v>
      </c>
      <c r="I55" s="23">
        <f t="shared" si="6"/>
        <v>1130.6000000000058</v>
      </c>
      <c r="J55" s="17" t="str">
        <f t="shared" si="4"/>
        <v>NOT DUE</v>
      </c>
      <c r="K55" s="31"/>
      <c r="L55" s="20"/>
    </row>
    <row r="56" spans="1:12" ht="25.5">
      <c r="A56" s="17" t="s">
        <v>4339</v>
      </c>
      <c r="B56" s="31" t="s">
        <v>2042</v>
      </c>
      <c r="C56" s="31" t="s">
        <v>2043</v>
      </c>
      <c r="D56" s="43">
        <v>8000</v>
      </c>
      <c r="E56" s="13">
        <v>41662</v>
      </c>
      <c r="F56" s="13">
        <v>44313</v>
      </c>
      <c r="G56" s="27">
        <v>59942</v>
      </c>
      <c r="H56" s="22">
        <f t="shared" si="9"/>
        <v>44652.108333333337</v>
      </c>
      <c r="I56" s="23">
        <f t="shared" si="6"/>
        <v>1130.6000000000058</v>
      </c>
      <c r="J56" s="17" t="str">
        <f t="shared" si="4"/>
        <v>NOT DUE</v>
      </c>
      <c r="K56" s="31"/>
      <c r="L56" s="20"/>
    </row>
    <row r="57" spans="1:12">
      <c r="A57" s="17" t="s">
        <v>4340</v>
      </c>
      <c r="B57" s="31" t="s">
        <v>2044</v>
      </c>
      <c r="C57" s="31" t="s">
        <v>2045</v>
      </c>
      <c r="D57" s="43">
        <v>8000</v>
      </c>
      <c r="E57" s="13">
        <v>41662</v>
      </c>
      <c r="F57" s="13">
        <v>44313</v>
      </c>
      <c r="G57" s="27">
        <v>59942</v>
      </c>
      <c r="H57" s="22">
        <f t="shared" si="9"/>
        <v>44652.108333333337</v>
      </c>
      <c r="I57" s="23">
        <f t="shared" si="6"/>
        <v>1130.6000000000058</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44652.108333333337</v>
      </c>
      <c r="I58" s="23">
        <f t="shared" si="6"/>
        <v>1130.6000000000058</v>
      </c>
      <c r="J58" s="17" t="str">
        <f t="shared" si="4"/>
        <v>NOT DUE</v>
      </c>
      <c r="K58" s="31"/>
      <c r="L58" s="20"/>
    </row>
    <row r="59" spans="1:12" ht="25.5">
      <c r="A59" s="17" t="s">
        <v>4342</v>
      </c>
      <c r="B59" s="31" t="s">
        <v>2048</v>
      </c>
      <c r="C59" s="31" t="s">
        <v>2049</v>
      </c>
      <c r="D59" s="43">
        <v>8000</v>
      </c>
      <c r="E59" s="13">
        <v>41662</v>
      </c>
      <c r="F59" s="13">
        <v>44313</v>
      </c>
      <c r="G59" s="27">
        <v>59942</v>
      </c>
      <c r="H59" s="22">
        <f t="shared" si="9"/>
        <v>44652.108333333337</v>
      </c>
      <c r="I59" s="23">
        <f t="shared" si="6"/>
        <v>1130.6000000000058</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44652.108333333337</v>
      </c>
      <c r="I60" s="23">
        <f t="shared" si="6"/>
        <v>1130.6000000000058</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44652.108333333337</v>
      </c>
      <c r="I61" s="23">
        <f t="shared" si="6"/>
        <v>1130.6000000000058</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44652.108333333337</v>
      </c>
      <c r="I62" s="23">
        <f t="shared" si="6"/>
        <v>1130.6000000000058</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44648.779166666667</v>
      </c>
      <c r="I63" s="23">
        <f t="shared" si="6"/>
        <v>1050.7000000000116</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44648.779166666667</v>
      </c>
      <c r="I64" s="23">
        <f t="shared" si="6"/>
        <v>1050.7000000000116</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44648.779166666667</v>
      </c>
      <c r="I65" s="23">
        <f t="shared" si="6"/>
        <v>1050.7000000000116</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44732.112500000003</v>
      </c>
      <c r="I66" s="23">
        <f t="shared" si="6"/>
        <v>3050.7000000000116</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44652.108333333337</v>
      </c>
      <c r="I67" s="23">
        <f t="shared" si="6"/>
        <v>1130.6000000000058</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44652.108333333337</v>
      </c>
      <c r="I68" s="23">
        <f t="shared" si="6"/>
        <v>1130.6000000000058</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44652.108333333337</v>
      </c>
      <c r="I69" s="23">
        <f t="shared" si="6"/>
        <v>1130.6000000000058</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44985.441666666666</v>
      </c>
      <c r="I70" s="23">
        <f t="shared" si="6"/>
        <v>9130.6000000000058</v>
      </c>
      <c r="J70" s="17" t="str">
        <f t="shared" si="4"/>
        <v>NOT DUE</v>
      </c>
      <c r="K70" s="31"/>
      <c r="L70" s="20"/>
    </row>
    <row r="71" spans="1:12" ht="38.25">
      <c r="A71" s="17" t="s">
        <v>4354</v>
      </c>
      <c r="B71" s="31" t="s">
        <v>2082</v>
      </c>
      <c r="C71" s="31" t="s">
        <v>37</v>
      </c>
      <c r="D71" s="43">
        <v>16000</v>
      </c>
      <c r="E71" s="13">
        <v>41662</v>
      </c>
      <c r="F71" s="13">
        <v>44313</v>
      </c>
      <c r="G71" s="27">
        <v>59942</v>
      </c>
      <c r="H71" s="22">
        <f t="shared" si="12"/>
        <v>44985.441666666666</v>
      </c>
      <c r="I71" s="23">
        <f t="shared" si="6"/>
        <v>9130.6000000000058</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44732.112500000003</v>
      </c>
      <c r="I72" s="23">
        <f t="shared" si="6"/>
        <v>3050.7000000000116</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44732.112500000003</v>
      </c>
      <c r="I73" s="23">
        <f t="shared" si="6"/>
        <v>3050.7000000000116</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44652.108333333337</v>
      </c>
      <c r="I74" s="23">
        <f t="shared" ref="I74:I103" si="16">D74-($F$4-G74)</f>
        <v>1130.6000000000058</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44652.108333333337</v>
      </c>
      <c r="I75" s="23">
        <f t="shared" si="16"/>
        <v>1130.6000000000058</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44652.108333333337</v>
      </c>
      <c r="I76" s="23">
        <f t="shared" si="16"/>
        <v>1130.6000000000058</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44985.441666666666</v>
      </c>
      <c r="I77" s="23">
        <f t="shared" si="16"/>
        <v>9130.6000000000058</v>
      </c>
      <c r="J77" s="17" t="str">
        <f t="shared" si="14"/>
        <v>NOT DUE</v>
      </c>
      <c r="K77" s="31"/>
      <c r="L77" s="20"/>
    </row>
    <row r="78" spans="1:12" ht="38.25">
      <c r="A78" s="17" t="s">
        <v>4361</v>
      </c>
      <c r="B78" s="31" t="s">
        <v>2106</v>
      </c>
      <c r="C78" s="31" t="s">
        <v>37</v>
      </c>
      <c r="D78" s="43">
        <v>16000</v>
      </c>
      <c r="E78" s="13">
        <v>41662</v>
      </c>
      <c r="F78" s="13">
        <v>44313</v>
      </c>
      <c r="G78" s="27">
        <v>59942</v>
      </c>
      <c r="H78" s="22">
        <f t="shared" si="17"/>
        <v>44985.441666666666</v>
      </c>
      <c r="I78" s="23">
        <f t="shared" si="16"/>
        <v>9130.6000000000058</v>
      </c>
      <c r="J78" s="17" t="str">
        <f t="shared" si="14"/>
        <v>NOT DUE</v>
      </c>
      <c r="K78" s="31"/>
      <c r="L78" s="20"/>
    </row>
    <row r="79" spans="1:12" ht="25.5">
      <c r="A79" s="17" t="s">
        <v>4362</v>
      </c>
      <c r="B79" s="31" t="s">
        <v>2107</v>
      </c>
      <c r="C79" s="31" t="s">
        <v>37</v>
      </c>
      <c r="D79" s="43">
        <v>16000</v>
      </c>
      <c r="E79" s="13">
        <v>41662</v>
      </c>
      <c r="F79" s="13">
        <v>44313</v>
      </c>
      <c r="G79" s="27">
        <v>59942</v>
      </c>
      <c r="H79" s="22">
        <f t="shared" si="17"/>
        <v>44985.441666666666</v>
      </c>
      <c r="I79" s="23">
        <f t="shared" si="16"/>
        <v>9130.6000000000058</v>
      </c>
      <c r="J79" s="17" t="str">
        <f t="shared" si="14"/>
        <v>NOT DUE</v>
      </c>
      <c r="K79" s="31"/>
      <c r="L79" s="20"/>
    </row>
    <row r="80" spans="1:12" ht="25.5">
      <c r="A80" s="17" t="s">
        <v>4363</v>
      </c>
      <c r="B80" s="31" t="s">
        <v>2108</v>
      </c>
      <c r="C80" s="31" t="s">
        <v>37</v>
      </c>
      <c r="D80" s="43">
        <v>16000</v>
      </c>
      <c r="E80" s="13">
        <v>41662</v>
      </c>
      <c r="F80" s="13">
        <v>44313</v>
      </c>
      <c r="G80" s="27">
        <v>59942</v>
      </c>
      <c r="H80" s="22">
        <f t="shared" si="17"/>
        <v>44985.441666666666</v>
      </c>
      <c r="I80" s="23">
        <f t="shared" si="16"/>
        <v>9130.6000000000058</v>
      </c>
      <c r="J80" s="17" t="str">
        <f t="shared" si="14"/>
        <v>NOT DUE</v>
      </c>
      <c r="K80" s="31"/>
      <c r="L80" s="20"/>
    </row>
    <row r="81" spans="1:12" ht="38.25">
      <c r="A81" s="17" t="s">
        <v>4364</v>
      </c>
      <c r="B81" s="31" t="s">
        <v>2109</v>
      </c>
      <c r="C81" s="31" t="s">
        <v>37</v>
      </c>
      <c r="D81" s="43">
        <v>16000</v>
      </c>
      <c r="E81" s="13">
        <v>41662</v>
      </c>
      <c r="F81" s="13">
        <v>44313</v>
      </c>
      <c r="G81" s="27">
        <v>59942</v>
      </c>
      <c r="H81" s="22">
        <f t="shared" si="17"/>
        <v>44985.441666666666</v>
      </c>
      <c r="I81" s="23">
        <f t="shared" si="16"/>
        <v>9130.6000000000058</v>
      </c>
      <c r="J81" s="17" t="str">
        <f t="shared" si="14"/>
        <v>NOT DUE</v>
      </c>
      <c r="K81" s="31"/>
      <c r="L81" s="20"/>
    </row>
    <row r="82" spans="1:12" ht="25.5">
      <c r="A82" s="17" t="s">
        <v>4365</v>
      </c>
      <c r="B82" s="31" t="s">
        <v>2110</v>
      </c>
      <c r="C82" s="31" t="s">
        <v>37</v>
      </c>
      <c r="D82" s="43">
        <v>16000</v>
      </c>
      <c r="E82" s="13">
        <v>41662</v>
      </c>
      <c r="F82" s="13">
        <v>44313</v>
      </c>
      <c r="G82" s="27">
        <v>59942</v>
      </c>
      <c r="H82" s="22">
        <f t="shared" si="17"/>
        <v>44985.441666666666</v>
      </c>
      <c r="I82" s="23">
        <f t="shared" si="16"/>
        <v>9130.6000000000058</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44652.108333333337</v>
      </c>
      <c r="I83" s="23">
        <f t="shared" si="16"/>
        <v>1130.6000000000058</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44898.779166666667</v>
      </c>
      <c r="I84" s="23">
        <f t="shared" si="16"/>
        <v>7050.7000000000116</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44898.779166666667</v>
      </c>
      <c r="I85" s="23">
        <f t="shared" si="16"/>
        <v>7050.7000000000116</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44898.779166666667</v>
      </c>
      <c r="I86" s="23">
        <f t="shared" si="16"/>
        <v>7050.7000000000116</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44898.779166666667</v>
      </c>
      <c r="I87" s="23">
        <f t="shared" si="16"/>
        <v>7050.7000000000116</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44898.779166666667</v>
      </c>
      <c r="I88" s="23">
        <f t="shared" si="16"/>
        <v>7050.7000000000116</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44898.779166666667</v>
      </c>
      <c r="I89" s="23">
        <f t="shared" si="16"/>
        <v>7050.7000000000116</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44898.779166666667</v>
      </c>
      <c r="I90" s="23">
        <f t="shared" si="16"/>
        <v>7050.7000000000116</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44898.779166666667</v>
      </c>
      <c r="I91" s="23">
        <f t="shared" si="16"/>
        <v>7050.7000000000116</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44898.779166666667</v>
      </c>
      <c r="I92" s="23">
        <f t="shared" si="16"/>
        <v>7050.7000000000116</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44898.779166666667</v>
      </c>
      <c r="I93" s="23">
        <f t="shared" si="16"/>
        <v>7050.7000000000116</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44898.779166666667</v>
      </c>
      <c r="I94" s="23">
        <f t="shared" si="16"/>
        <v>7050.7000000000116</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44898.779166666667</v>
      </c>
      <c r="I95" s="23">
        <f t="shared" si="16"/>
        <v>7050.7000000000116</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44898.779166666667</v>
      </c>
      <c r="I96" s="23">
        <f t="shared" si="16"/>
        <v>7050.7000000000116</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45232.112500000003</v>
      </c>
      <c r="I97" s="23">
        <f t="shared" si="16"/>
        <v>15050.700000000012</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45232.112500000003</v>
      </c>
      <c r="I98" s="23">
        <f t="shared" si="16"/>
        <v>15050.700000000012</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44898.779166666667</v>
      </c>
      <c r="I99" s="23">
        <f t="shared" si="16"/>
        <v>7050.7000000000116</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45232.112500000003</v>
      </c>
      <c r="I100" s="23">
        <f t="shared" si="16"/>
        <v>15050.700000000012</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44898.779166666667</v>
      </c>
      <c r="I101" s="23">
        <f t="shared" si="16"/>
        <v>7050.7000000000116</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44616.958333333336</v>
      </c>
      <c r="I102" s="23">
        <f t="shared" ref="I102:I120" si="20">D102-($F$4-G102)</f>
        <v>287.00000000000728</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44616.958333333336</v>
      </c>
      <c r="I103" s="23">
        <f t="shared" si="16"/>
        <v>287.00000000000728</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44616.958333333336</v>
      </c>
      <c r="I104" s="23">
        <f t="shared" si="20"/>
        <v>287.00000000000728</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44616.958333333336</v>
      </c>
      <c r="I105" s="23">
        <f t="shared" si="20"/>
        <v>287.00000000000728</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44616.958333333336</v>
      </c>
      <c r="I106" s="23">
        <f t="shared" si="20"/>
        <v>287.00000000000728</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44616.958333333336</v>
      </c>
      <c r="I107" s="23">
        <f t="shared" si="20"/>
        <v>287.00000000000728</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44616.958333333336</v>
      </c>
      <c r="I108" s="23">
        <f t="shared" si="20"/>
        <v>287.00000000000728</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44898.779166666667</v>
      </c>
      <c r="I109" s="23">
        <f t="shared" si="20"/>
        <v>7050.7000000000116</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44732.112500000003</v>
      </c>
      <c r="I110" s="23">
        <f t="shared" si="20"/>
        <v>3050.7000000000116</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44732.112500000003</v>
      </c>
      <c r="I111" s="23">
        <f t="shared" si="20"/>
        <v>3050.7000000000116</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44732.112500000003</v>
      </c>
      <c r="I112" s="23">
        <f t="shared" si="20"/>
        <v>3050.7000000000116</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44652.108333333337</v>
      </c>
      <c r="I113" s="23">
        <f t="shared" si="20"/>
        <v>1130.6000000000058</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44652.108333333337</v>
      </c>
      <c r="I114" s="23">
        <f t="shared" si="20"/>
        <v>1130.6000000000058</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44652.108333333337</v>
      </c>
      <c r="I115" s="23">
        <f t="shared" si="20"/>
        <v>1130.6000000000058</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44652.108333333337</v>
      </c>
      <c r="I116" s="23">
        <f t="shared" si="20"/>
        <v>1130.6000000000058</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44652.108333333337</v>
      </c>
      <c r="I117" s="23">
        <f t="shared" si="20"/>
        <v>1130.6000000000058</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44732.112500000003</v>
      </c>
      <c r="I118" s="23">
        <f t="shared" si="20"/>
        <v>3050.7000000000116</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45431.233333333337</v>
      </c>
      <c r="I119" s="23">
        <f t="shared" si="20"/>
        <v>19829.600000000006</v>
      </c>
      <c r="J119" s="17" t="str">
        <f t="shared" si="22"/>
        <v>NOT DUE</v>
      </c>
      <c r="K119" s="31" t="s">
        <v>2216</v>
      </c>
      <c r="L119" s="20" t="s">
        <v>5266</v>
      </c>
    </row>
    <row r="120" spans="1:12" ht="38.25">
      <c r="A120" s="17" t="s">
        <v>4403</v>
      </c>
      <c r="B120" s="31" t="s">
        <v>2202</v>
      </c>
      <c r="C120" s="31" t="s">
        <v>37</v>
      </c>
      <c r="D120" s="43">
        <v>4000</v>
      </c>
      <c r="E120" s="13">
        <v>41662</v>
      </c>
      <c r="F120" s="13">
        <v>44565</v>
      </c>
      <c r="G120" s="27">
        <v>65862.100000000006</v>
      </c>
      <c r="H120" s="22">
        <f>IF(I120&lt;=4000,$F$5+(I120/24),"error")</f>
        <v>44732.112500000003</v>
      </c>
      <c r="I120" s="23">
        <f t="shared" si="20"/>
        <v>3050.7000000000116</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5299</v>
      </c>
      <c r="D126"/>
      <c r="E126" s="380" t="s">
        <v>5300</v>
      </c>
      <c r="F126" s="380"/>
      <c r="G126" s="380"/>
      <c r="I126" s="446" t="s">
        <v>5288</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topLeftCell="A118"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0">
        <f>'Running Hours'!B20</f>
        <v>7415.8</v>
      </c>
    </row>
    <row r="5" spans="1:12" ht="18" customHeight="1">
      <c r="A5" s="382" t="s">
        <v>78</v>
      </c>
      <c r="B5" s="382"/>
      <c r="C5" s="38" t="s">
        <v>1903</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44676.737500000003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44676.737500000003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44676.737500000003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44676.737500000003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44676.737500000003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44676.737500000003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44676.737500000003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44676.737500000003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44676.737500000003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44676.737500000003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44676.737500000003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44676.737500000003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44676.737500000003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44676.737500000003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44676.737500000003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44676.737500000003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44676.737500000003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44676.737500000003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44676.737500000003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44676.737500000003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44676.737500000003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44676.737500000003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44676.737500000003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44676.737500000003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44676.737500000003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44676.737500000003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44676.737500000003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44676.737500000003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44676.737500000003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44760.070833333331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44676.737500000003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44760.070833333331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44760.070833333331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44760.070833333331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44676.737500000003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44676.737500000003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44760.070833333331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44760.070833333331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44676.737500000003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44926.737500000003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44760.070833333331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44926.737500000003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44926.737500000003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44629.341666666667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44629.341666666667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44962.675000000003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44962.675000000003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44629.341666666667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44629.341666666667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44629.341666666667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44629.341666666667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44629.341666666667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44629.341666666667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44629.341666666667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44629.341666666667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44671.008333333331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44671.008333333331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44671.008333333331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44754.341666666667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44629.341666666667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44629.341666666667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44629.341666666667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44962.675000000003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44962.675000000003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44754.341666666667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44754.341666666667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44629.341666666667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44629.341666666667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44629.341666666667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44962.675000000003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44962.675000000003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44962.675000000003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44962.675000000003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44962.675000000003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44962.675000000003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44629.341666666667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44926.737500000003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44926.737500000003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44926.737500000003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44926.737500000003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44926.737500000003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44926.737500000003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44926.737500000003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44926.737500000003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44926.737500000003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44926.737500000003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44926.737500000003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44926.737500000003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44926.737500000003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45260.070833333331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45260.070833333331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44926.737500000003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45260.070833333331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44629.341666666667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44760.070833333331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44629.341666666667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44629.341666666667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44629.341666666667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44629.341666666667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44629.341666666667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44962.675000000003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44629.341666666667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44629.341666666667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44629.341666666667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44629.341666666667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44629.341666666667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44629.341666666667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44629.341666666667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44629.341666666667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44629.341666666667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44754.341666666667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45296.008333333331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44760.070833333331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5299</v>
      </c>
      <c r="D126"/>
      <c r="E126" s="380" t="s">
        <v>5300</v>
      </c>
      <c r="F126" s="380"/>
      <c r="G126" s="380"/>
      <c r="I126" s="446" t="s">
        <v>5288</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view="pageBreakPreview" zoomScaleSheetLayoutView="100" workbookViewId="0">
      <selection activeCell="L9" sqref="L9"/>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44605</v>
      </c>
    </row>
    <row r="5" spans="1:4" s="39" customFormat="1" ht="21.75" customHeight="1">
      <c r="A5" s="69" t="s">
        <v>3030</v>
      </c>
      <c r="B5" s="212">
        <v>44782</v>
      </c>
    </row>
    <row r="6" spans="1:4" s="39" customFormat="1" ht="21.75" customHeight="1">
      <c r="A6" s="69" t="s">
        <v>3029</v>
      </c>
      <c r="B6" s="104">
        <v>22</v>
      </c>
    </row>
    <row r="7" spans="1:4" s="39" customFormat="1" ht="21.75" customHeight="1">
      <c r="A7" s="69" t="s">
        <v>3022</v>
      </c>
      <c r="B7" s="104">
        <v>23724</v>
      </c>
    </row>
    <row r="8" spans="1:4" s="39" customFormat="1" ht="21.75" customHeight="1">
      <c r="A8" s="69" t="s">
        <v>3023</v>
      </c>
      <c r="B8" s="104">
        <v>30928</v>
      </c>
    </row>
    <row r="9" spans="1:4" s="39" customFormat="1" ht="21.75" customHeight="1">
      <c r="A9" s="69" t="s">
        <v>3024</v>
      </c>
      <c r="B9" s="104">
        <v>21678.1</v>
      </c>
    </row>
    <row r="10" spans="1:4" s="39" customFormat="1" ht="21.75" customHeight="1">
      <c r="A10" s="69" t="s">
        <v>3026</v>
      </c>
      <c r="B10" s="104">
        <v>24220.7</v>
      </c>
    </row>
    <row r="11" spans="1:4" s="39" customFormat="1" ht="21.75" customHeight="1">
      <c r="A11" s="69" t="s">
        <v>3025</v>
      </c>
      <c r="B11" s="104">
        <v>10691.3</v>
      </c>
    </row>
    <row r="12" spans="1:4" s="39" customFormat="1" ht="21.75" customHeight="1">
      <c r="A12" s="69" t="s">
        <v>3027</v>
      </c>
      <c r="B12" s="104">
        <v>39334.800000000003</v>
      </c>
    </row>
    <row r="13" spans="1:4" s="39" customFormat="1" ht="21.75" customHeight="1">
      <c r="A13" s="69" t="s">
        <v>3028</v>
      </c>
      <c r="B13" s="104">
        <v>2295.1999999999998</v>
      </c>
    </row>
    <row r="14" spans="1:4" s="39" customFormat="1" ht="21.75" customHeight="1">
      <c r="A14" s="69" t="s">
        <v>3031</v>
      </c>
      <c r="B14" s="104">
        <v>2574.1999999999998</v>
      </c>
    </row>
    <row r="15" spans="1:4" s="39" customFormat="1" ht="21.75" customHeight="1">
      <c r="A15" s="69" t="s">
        <v>3032</v>
      </c>
      <c r="B15" s="104">
        <v>11742.5</v>
      </c>
    </row>
    <row r="16" spans="1:4" s="39" customFormat="1" ht="21.75" customHeight="1">
      <c r="A16" s="69" t="s">
        <v>3033</v>
      </c>
      <c r="B16" s="104">
        <v>12038</v>
      </c>
    </row>
    <row r="17" spans="1:2" s="39" customFormat="1" ht="21.75" customHeight="1">
      <c r="A17" s="69" t="s">
        <v>3034</v>
      </c>
      <c r="B17" s="104">
        <v>34767.5</v>
      </c>
    </row>
    <row r="18" spans="1:2" s="39" customFormat="1" ht="21.75" customHeight="1">
      <c r="A18" s="69" t="s">
        <v>3035</v>
      </c>
      <c r="B18" s="104">
        <v>32739.9</v>
      </c>
    </row>
    <row r="19" spans="1:2" s="39" customFormat="1" ht="21.75" customHeight="1">
      <c r="A19" s="69" t="s">
        <v>3036</v>
      </c>
      <c r="B19" s="104">
        <v>66811.399999999994</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31814.1</v>
      </c>
    </row>
    <row r="23" spans="1:2" s="39" customFormat="1" ht="21.75" customHeight="1">
      <c r="A23" s="69" t="s">
        <v>3057</v>
      </c>
      <c r="B23" s="104">
        <v>36734.400000000001</v>
      </c>
    </row>
    <row r="24" spans="1:2" s="39" customFormat="1" ht="21.75" customHeight="1">
      <c r="A24" s="69" t="s">
        <v>3058</v>
      </c>
      <c r="B24" s="104">
        <v>33723.800000000003</v>
      </c>
    </row>
    <row r="25" spans="1:2" s="39" customFormat="1" ht="21.75" customHeight="1">
      <c r="A25" s="69" t="s">
        <v>3040</v>
      </c>
      <c r="B25" s="104">
        <v>33809.5</v>
      </c>
    </row>
    <row r="26" spans="1:2" s="39" customFormat="1" ht="21.75" customHeight="1">
      <c r="A26" s="69" t="s">
        <v>3041</v>
      </c>
      <c r="B26" s="104">
        <v>36750.9</v>
      </c>
    </row>
    <row r="27" spans="1:2" s="39" customFormat="1" ht="21.75" customHeight="1">
      <c r="A27" s="69" t="s">
        <v>3042</v>
      </c>
      <c r="B27" s="104">
        <v>34959.4</v>
      </c>
    </row>
    <row r="28" spans="1:2" s="39" customFormat="1" ht="21.75" customHeight="1">
      <c r="A28" s="69" t="s">
        <v>3043</v>
      </c>
      <c r="B28" s="104">
        <v>34836.9</v>
      </c>
    </row>
    <row r="29" spans="1:2" s="39" customFormat="1" ht="21.75" customHeight="1">
      <c r="A29" s="69" t="s">
        <v>3044</v>
      </c>
      <c r="B29" s="104">
        <v>36017.4</v>
      </c>
    </row>
    <row r="30" spans="1:2" s="39" customFormat="1" ht="21.75" customHeight="1">
      <c r="A30" s="69" t="s">
        <v>3045</v>
      </c>
      <c r="B30" s="104">
        <v>32071.7</v>
      </c>
    </row>
    <row r="31" spans="1:2" s="39" customFormat="1" ht="21.75" customHeight="1">
      <c r="A31" s="69" t="s">
        <v>3046</v>
      </c>
      <c r="B31" s="104">
        <v>39353.9</v>
      </c>
    </row>
    <row r="32" spans="1:2" s="39" customFormat="1" ht="21.75" customHeight="1">
      <c r="A32" s="69" t="s">
        <v>3047</v>
      </c>
      <c r="B32" s="104">
        <v>28675.9</v>
      </c>
    </row>
    <row r="33" spans="1:2" s="39" customFormat="1" ht="21.75" customHeight="1">
      <c r="A33" s="69" t="s">
        <v>3048</v>
      </c>
      <c r="B33" s="104">
        <v>6685.9</v>
      </c>
    </row>
    <row r="34" spans="1:2" ht="21.75" customHeight="1">
      <c r="A34" s="69" t="s">
        <v>3049</v>
      </c>
      <c r="B34" s="105">
        <v>6243.5</v>
      </c>
    </row>
    <row r="35" spans="1:2" ht="21.75" customHeight="1">
      <c r="A35" s="103" t="s">
        <v>3050</v>
      </c>
      <c r="B35" s="105">
        <v>692.5</v>
      </c>
    </row>
    <row r="36" spans="1:2" ht="21.75" customHeight="1">
      <c r="A36" s="103" t="s">
        <v>3051</v>
      </c>
      <c r="B36" s="105">
        <v>5336.8</v>
      </c>
    </row>
    <row r="37" spans="1:2" ht="21.75" customHeight="1">
      <c r="A37" s="103" t="s">
        <v>3052</v>
      </c>
      <c r="B37" s="105">
        <v>69720.899999999994</v>
      </c>
    </row>
    <row r="38" spans="1:2" ht="21.75" customHeight="1">
      <c r="A38" s="103" t="s">
        <v>3053</v>
      </c>
      <c r="B38" s="105">
        <v>1091.5</v>
      </c>
    </row>
    <row r="39" spans="1:2" ht="21.75" customHeight="1">
      <c r="A39" s="103" t="s">
        <v>3054</v>
      </c>
      <c r="B39" s="105">
        <v>1084</v>
      </c>
    </row>
    <row r="40" spans="1:2" ht="21.75" customHeight="1">
      <c r="A40" s="103" t="s">
        <v>3055</v>
      </c>
      <c r="B40" s="105">
        <v>760.4</v>
      </c>
    </row>
    <row r="41" spans="1:2" ht="21.75" customHeight="1">
      <c r="A41" s="103" t="s">
        <v>3056</v>
      </c>
      <c r="B41" s="105">
        <v>509.6</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43"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0">
        <f>'Running Hours'!B23</f>
        <v>36734.400000000001</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44691.48333333333</v>
      </c>
      <c r="I8" s="23">
        <f t="shared" ref="I8:I17" si="0">D8-($F$4-G8)</f>
        <v>2075.5999999999985</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44691.48333333333</v>
      </c>
      <c r="I9" s="23">
        <f t="shared" si="0"/>
        <v>2075.5999999999985</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44858.15</v>
      </c>
      <c r="I10" s="23">
        <f t="shared" si="0"/>
        <v>6075.5999999999985</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44691.48333333333</v>
      </c>
      <c r="I11" s="23">
        <f t="shared" si="0"/>
        <v>2075.5999999999985</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44858.15</v>
      </c>
      <c r="I12" s="23">
        <f t="shared" si="0"/>
        <v>6075.5999999999985</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44691.48333333333</v>
      </c>
      <c r="I13" s="23">
        <f t="shared" si="0"/>
        <v>2075.5999999999985</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44858.15</v>
      </c>
      <c r="I14" s="23">
        <f t="shared" si="0"/>
        <v>6075.5999999999985</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44858.15</v>
      </c>
      <c r="I15" s="23">
        <f t="shared" si="0"/>
        <v>6075.5999999999985</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44858.15</v>
      </c>
      <c r="I16" s="23">
        <f t="shared" si="0"/>
        <v>6075.5999999999985</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44691.48333333333</v>
      </c>
      <c r="I17" s="23">
        <f t="shared" si="0"/>
        <v>2075.5999999999985</v>
      </c>
      <c r="J17" s="17" t="str">
        <f t="shared" si="1"/>
        <v>NOT DUE</v>
      </c>
      <c r="K17" s="31"/>
      <c r="L17" s="20"/>
    </row>
    <row r="18" spans="1:12" ht="36" customHeight="1">
      <c r="A18" s="17" t="s">
        <v>4158</v>
      </c>
      <c r="B18" s="31" t="s">
        <v>1765</v>
      </c>
      <c r="C18" s="31" t="s">
        <v>1766</v>
      </c>
      <c r="D18" s="43" t="s">
        <v>1</v>
      </c>
      <c r="E18" s="13">
        <v>41662</v>
      </c>
      <c r="F18" s="13">
        <f>'CMP01 Main Air Compressor No.1'!F33</f>
        <v>44605</v>
      </c>
      <c r="G18" s="154"/>
      <c r="H18" s="15">
        <f>DATE(YEAR(F18),MONTH(F18),DAY(F18)+1)</f>
        <v>44606</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44605</v>
      </c>
      <c r="G19" s="154"/>
      <c r="H19" s="15">
        <f>DATE(YEAR(F19),MONTH(F19),DAY(F19)+1)</f>
        <v>44606</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44605</v>
      </c>
      <c r="G20" s="154"/>
      <c r="H20" s="15">
        <f>DATE(YEAR(F20),MONTH(F20),DAY(F20)+1)</f>
        <v>44606</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44602</v>
      </c>
      <c r="G21" s="154"/>
      <c r="H21" s="15">
        <f>EDATE(F21-1,1)</f>
        <v>44629</v>
      </c>
      <c r="I21" s="16">
        <f t="shared" ca="1" si="3"/>
        <v>24</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44605</v>
      </c>
      <c r="G22" s="154"/>
      <c r="H22" s="15">
        <f>DATE(YEAR(F22),MONTH(F22),DAY(F22)+1)</f>
        <v>44606</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44605</v>
      </c>
      <c r="G23" s="154"/>
      <c r="H23" s="15">
        <f>DATE(YEAR(F23),MONTH(F23),DAY(F23)+1)</f>
        <v>44606</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44605</v>
      </c>
      <c r="G24" s="154"/>
      <c r="H24" s="15">
        <f>DATE(YEAR(F24),MONTH(F24),DAY(F24)+1)</f>
        <v>44606</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44605</v>
      </c>
      <c r="G25" s="154"/>
      <c r="H25" s="15">
        <f>DATE(YEAR(F25),MONTH(F25),DAY(F25)+1)</f>
        <v>44606</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28</v>
      </c>
      <c r="J26" s="17" t="str">
        <f t="shared" ca="1" si="1"/>
        <v>NOT DUE</v>
      </c>
      <c r="K26" s="31" t="s">
        <v>1802</v>
      </c>
      <c r="L26" s="20"/>
    </row>
    <row r="27" spans="1:12" ht="36" customHeight="1">
      <c r="A27" s="17" t="s">
        <v>4167</v>
      </c>
      <c r="B27" s="31" t="s">
        <v>1782</v>
      </c>
      <c r="C27" s="31"/>
      <c r="D27" s="43" t="s">
        <v>4</v>
      </c>
      <c r="E27" s="13">
        <v>41662</v>
      </c>
      <c r="F27" s="13">
        <f>F21</f>
        <v>44602</v>
      </c>
      <c r="G27" s="154"/>
      <c r="H27" s="15">
        <f>EDATE(F27-1,1)</f>
        <v>44629</v>
      </c>
      <c r="I27" s="16">
        <f t="shared" ca="1" si="3"/>
        <v>24</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28</v>
      </c>
      <c r="J28" s="17" t="str">
        <f t="shared" ca="1" si="1"/>
        <v>NOT DUE</v>
      </c>
      <c r="K28" s="31" t="s">
        <v>1803</v>
      </c>
      <c r="L28" s="20"/>
    </row>
    <row r="29" spans="1:12" ht="36" customHeight="1">
      <c r="A29" s="17" t="s">
        <v>4169</v>
      </c>
      <c r="B29" s="31" t="s">
        <v>2355</v>
      </c>
      <c r="C29" s="31"/>
      <c r="D29" s="43" t="s">
        <v>1</v>
      </c>
      <c r="E29" s="13">
        <v>41662</v>
      </c>
      <c r="F29" s="13">
        <f>'CMP01 Main Air Compressor No.1'!F33</f>
        <v>44605</v>
      </c>
      <c r="G29" s="154"/>
      <c r="H29" s="15">
        <f>DATE(YEAR(F29),MONTH(F29),DAY(F29)+1)</f>
        <v>44606</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234</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234</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234</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234</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234</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234</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topLeftCell="A37"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0">
        <f>'Running Hours'!B24</f>
        <v>33723.800000000003</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44705.258333333331</v>
      </c>
      <c r="I8" s="23">
        <f>D8-($F$4-G8)</f>
        <v>2406.1999999999971</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44705.258333333331</v>
      </c>
      <c r="I9" s="23">
        <f t="shared" ref="I9:I17" si="1">D9-($F$4-G9)</f>
        <v>2406.1999999999971</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44871.925000000003</v>
      </c>
      <c r="I10" s="23">
        <f t="shared" si="1"/>
        <v>6406.1999999999971</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44705.258333333331</v>
      </c>
      <c r="I11" s="23">
        <f t="shared" si="1"/>
        <v>2406.1999999999971</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44871.925000000003</v>
      </c>
      <c r="I12" s="23">
        <f t="shared" si="1"/>
        <v>6406.1999999999971</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44705.258333333331</v>
      </c>
      <c r="I13" s="23">
        <f t="shared" si="1"/>
        <v>2406.1999999999971</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44871.925000000003</v>
      </c>
      <c r="I14" s="23">
        <f t="shared" si="1"/>
        <v>6406.1999999999971</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44871.925000000003</v>
      </c>
      <c r="I15" s="23">
        <f t="shared" si="1"/>
        <v>6406.1999999999971</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44871.925000000003</v>
      </c>
      <c r="I16" s="23">
        <f t="shared" si="1"/>
        <v>6406.1999999999971</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44705.258333333331</v>
      </c>
      <c r="I17" s="23">
        <f t="shared" si="1"/>
        <v>2406.1999999999971</v>
      </c>
      <c r="J17" s="17" t="str">
        <f t="shared" si="0"/>
        <v>NOT DUE</v>
      </c>
      <c r="K17" s="31"/>
      <c r="L17" s="20"/>
    </row>
    <row r="18" spans="1:12" ht="36" customHeight="1">
      <c r="A18" s="17" t="s">
        <v>4129</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4138</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4140</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234</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234</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234</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234</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234</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234</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19"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0">
        <f>'Running Hours'!B25</f>
        <v>33809.5</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44788.35</v>
      </c>
      <c r="I8" s="23">
        <f>D8-($F$4-G8)</f>
        <v>4400.4000000000015</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44788.35</v>
      </c>
      <c r="I9" s="23">
        <f t="shared" ref="I9:I17" si="1">D9-($F$4-G9)</f>
        <v>4400.4000000000015</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44949.1875</v>
      </c>
      <c r="I10" s="23">
        <f t="shared" si="1"/>
        <v>8260.5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44788.35</v>
      </c>
      <c r="I11" s="23">
        <f t="shared" si="1"/>
        <v>4400.4000000000015</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44949.1875</v>
      </c>
      <c r="I12" s="23">
        <f t="shared" si="1"/>
        <v>8260.5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44788.35</v>
      </c>
      <c r="I13" s="23">
        <f t="shared" si="1"/>
        <v>4400.4000000000015</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44949.1875</v>
      </c>
      <c r="I14" s="23">
        <f t="shared" si="1"/>
        <v>8260.5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44788.35</v>
      </c>
      <c r="I15" s="23">
        <f t="shared" si="1"/>
        <v>4400.4000000000015</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44788.35</v>
      </c>
      <c r="I16" s="23">
        <f t="shared" si="1"/>
        <v>4400.4000000000015</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44788.35</v>
      </c>
      <c r="I17" s="23">
        <f t="shared" si="1"/>
        <v>4400.4000000000015</v>
      </c>
      <c r="J17" s="17" t="str">
        <f t="shared" si="0"/>
        <v>NOT DUE</v>
      </c>
      <c r="K17" s="31"/>
      <c r="L17" s="123"/>
    </row>
    <row r="18" spans="1:12" ht="36" customHeight="1">
      <c r="A18" s="17" t="s">
        <v>4071</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44605</v>
      </c>
      <c r="G19" s="154"/>
      <c r="H19" s="15">
        <f>DATE(YEAR(F19),MONTH(F19),DAY(F19)+1)</f>
        <v>44606</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44605</v>
      </c>
      <c r="G20" s="154"/>
      <c r="H20" s="15">
        <f>DATE(YEAR(F20),MONTH(F20),DAY(F20)+1)</f>
        <v>44606</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44605</v>
      </c>
      <c r="G22" s="154"/>
      <c r="H22" s="15">
        <f>DATE(YEAR(F22),MONTH(F22),DAY(F22)+1)</f>
        <v>44606</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44605</v>
      </c>
      <c r="G23" s="154"/>
      <c r="H23" s="15">
        <f>DATE(YEAR(F23),MONTH(F23),DAY(F23)+1)</f>
        <v>44606</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44605</v>
      </c>
      <c r="G24" s="154"/>
      <c r="H24" s="15">
        <f>DATE(YEAR(F24),MONTH(F24),DAY(F24)+1)</f>
        <v>44606</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44605</v>
      </c>
      <c r="G25" s="154"/>
      <c r="H25" s="15">
        <f>DATE(YEAR(F25),MONTH(F25),DAY(F25)+1)</f>
        <v>44606</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4080</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4082</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28</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28</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28</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28</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28</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28</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10"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0">
        <f>'Running Hours'!B26</f>
        <v>36750.9</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44615.379166666666</v>
      </c>
      <c r="I8" s="23">
        <f>D8-($F$4-G8)</f>
        <v>249.09999999999854</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44615.379166666666</v>
      </c>
      <c r="I9" s="23">
        <f t="shared" ref="I9:I17" si="1">D9-($F$4-G9)</f>
        <v>249.09999999999854</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44790.379166666666</v>
      </c>
      <c r="I10" s="23">
        <f t="shared" si="1"/>
        <v>4449.0999999999985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44615.379166666666</v>
      </c>
      <c r="I11" s="23">
        <f t="shared" si="1"/>
        <v>249.09999999999854</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44777.879166666666</v>
      </c>
      <c r="I12" s="23">
        <f t="shared" si="1"/>
        <v>4149.0999999999985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44615.379166666666</v>
      </c>
      <c r="I13" s="23">
        <f t="shared" si="1"/>
        <v>249.09999999999854</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44777.879166666666</v>
      </c>
      <c r="I14" s="23">
        <f t="shared" si="1"/>
        <v>4149.0999999999985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44615.379166666666</v>
      </c>
      <c r="I15" s="23">
        <f t="shared" si="1"/>
        <v>249.09999999999854</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44615.379166666666</v>
      </c>
      <c r="I16" s="23">
        <f t="shared" si="1"/>
        <v>249.09999999999854</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44615.379166666666</v>
      </c>
      <c r="I17" s="23">
        <f t="shared" si="1"/>
        <v>249.09999999999854</v>
      </c>
      <c r="J17" s="17" t="str">
        <f t="shared" si="0"/>
        <v>NOT DUE</v>
      </c>
      <c r="K17" s="31"/>
      <c r="L17" s="123"/>
    </row>
    <row r="18" spans="1:12" ht="36" customHeight="1">
      <c r="A18" s="17" t="s">
        <v>4100</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4109</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4111</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257</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257</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257</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257</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257</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257</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topLeftCell="A7"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0</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28</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0</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28</v>
      </c>
      <c r="J28" s="17" t="str">
        <f t="shared" ca="1" si="0"/>
        <v>NOT DUE</v>
      </c>
      <c r="K28" s="31" t="s">
        <v>1803</v>
      </c>
      <c r="L28" s="20"/>
    </row>
    <row r="29" spans="1:12" ht="36" customHeight="1">
      <c r="A29" s="17" t="s">
        <v>4053</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183</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183</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183</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183</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183</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183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topLeftCell="A34"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28</v>
      </c>
      <c r="J26" s="17" t="str">
        <f t="shared" ca="1" si="0"/>
        <v>NOT DUE</v>
      </c>
      <c r="K26" s="31" t="s">
        <v>1802</v>
      </c>
      <c r="L26" s="20"/>
    </row>
    <row r="27" spans="1:12" ht="36" customHeight="1">
      <c r="A27" s="17" t="s">
        <v>4023</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28</v>
      </c>
      <c r="J28" s="17" t="str">
        <f t="shared" ca="1" si="0"/>
        <v>NOT DUE</v>
      </c>
      <c r="K28" s="31" t="s">
        <v>1803</v>
      </c>
      <c r="L28" s="20"/>
    </row>
    <row r="29" spans="1:12" ht="36" customHeight="1">
      <c r="A29" s="17" t="s">
        <v>4025</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183</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183</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183</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183</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183</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183</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0">
        <f>'Running Hours'!B33</f>
        <v>6685.9</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44785.04583333333</v>
      </c>
      <c r="I8" s="23">
        <f>D8-($F$4-G8)</f>
        <v>4321.1000000000004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44785.04583333333</v>
      </c>
      <c r="I9" s="23">
        <f t="shared" ref="I9:I17" si="1">D9-($F$4-G9)</f>
        <v>4321.1000000000004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45285.04583333333</v>
      </c>
      <c r="I10" s="23">
        <f t="shared" si="1"/>
        <v>16321.1</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44785.04583333333</v>
      </c>
      <c r="I11" s="23">
        <f t="shared" si="1"/>
        <v>4321.1000000000004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45285.04583333333</v>
      </c>
      <c r="I12" s="23">
        <f t="shared" si="1"/>
        <v>16321.1</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44785.04583333333</v>
      </c>
      <c r="I13" s="23">
        <f t="shared" si="1"/>
        <v>4321.1000000000004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45285.04583333333</v>
      </c>
      <c r="I14" s="23">
        <f t="shared" si="1"/>
        <v>16321.1</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45285.04583333333</v>
      </c>
      <c r="I15" s="23">
        <f t="shared" si="1"/>
        <v>16321.1</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45285.04583333333</v>
      </c>
      <c r="I16" s="23">
        <f t="shared" si="1"/>
        <v>16321.1</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44785.04583333333</v>
      </c>
      <c r="I17" s="23">
        <f t="shared" si="1"/>
        <v>4321.1000000000004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3965</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3967</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249</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249</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249</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249</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249</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249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0">
        <f>'Running Hours'!B34</f>
        <v>6243.5</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44805.3125</v>
      </c>
      <c r="I8" s="23">
        <f>D8-($F$4-G8)</f>
        <v>4807.5</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44805.3125</v>
      </c>
      <c r="I9" s="23">
        <f t="shared" ref="I9:I17" si="1">D9-($F$4-G9)</f>
        <v>4807.5</v>
      </c>
      <c r="J9" s="17" t="str">
        <f t="shared" si="0"/>
        <v>NOT DUE</v>
      </c>
      <c r="K9" s="31"/>
      <c r="L9" s="20"/>
    </row>
    <row r="10" spans="1:12" ht="36" customHeight="1">
      <c r="A10" s="17" t="s">
        <v>3976</v>
      </c>
      <c r="B10" s="31" t="s">
        <v>2340</v>
      </c>
      <c r="C10" s="31" t="s">
        <v>2342</v>
      </c>
      <c r="D10" s="43">
        <v>20000</v>
      </c>
      <c r="E10" s="13"/>
      <c r="F10" s="13"/>
      <c r="G10" s="27">
        <v>3051</v>
      </c>
      <c r="H10" s="22">
        <f>IF(I10&lt;=20000,$F$5+(I10/24),"error")</f>
        <v>45305.3125</v>
      </c>
      <c r="I10" s="23">
        <f t="shared" si="1"/>
        <v>16807.5</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44805.3125</v>
      </c>
      <c r="I11" s="23">
        <f t="shared" si="1"/>
        <v>4807.5</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45305.3125</v>
      </c>
      <c r="I12" s="23">
        <f t="shared" si="1"/>
        <v>16807.5</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44805.3125</v>
      </c>
      <c r="I13" s="23">
        <f t="shared" si="1"/>
        <v>4807.5</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45305.3125</v>
      </c>
      <c r="I14" s="23">
        <f t="shared" si="1"/>
        <v>16807.5</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45305.3125</v>
      </c>
      <c r="I15" s="23">
        <f t="shared" si="1"/>
        <v>16807.5</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45305.3125</v>
      </c>
      <c r="I16" s="23">
        <f t="shared" si="1"/>
        <v>16807.5</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44678.1875</v>
      </c>
      <c r="I17" s="23">
        <f t="shared" si="1"/>
        <v>1756.5</v>
      </c>
      <c r="J17" s="17" t="str">
        <f t="shared" si="0"/>
        <v>NOT DUE</v>
      </c>
      <c r="K17" s="31"/>
      <c r="L17" s="123"/>
    </row>
    <row r="18" spans="1:12" ht="36" customHeight="1">
      <c r="A18" s="17" t="s">
        <v>3984</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3993</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3995</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249</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249</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249</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249</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249</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249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2295.1999999999998</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44896.866666666669</v>
      </c>
      <c r="I8" s="23">
        <f>D8-($F$4-G8)</f>
        <v>7004.8</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44896.866666666669</v>
      </c>
      <c r="I9" s="23">
        <f t="shared" ref="I9:I17" si="1">D9-($F$4-G9)</f>
        <v>7004.8</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45396.866666666669</v>
      </c>
      <c r="I10" s="23">
        <f t="shared" si="1"/>
        <v>19004.8</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44896.866666666669</v>
      </c>
      <c r="I11" s="23">
        <f t="shared" si="1"/>
        <v>7004.8</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45396.866666666669</v>
      </c>
      <c r="I12" s="23">
        <f t="shared" si="1"/>
        <v>19004.8</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44896.866666666669</v>
      </c>
      <c r="I13" s="23">
        <f t="shared" si="1"/>
        <v>7004.8</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45396.866666666669</v>
      </c>
      <c r="I14" s="23">
        <f t="shared" si="1"/>
        <v>19004.8</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44896.866666666669</v>
      </c>
      <c r="I15" s="23">
        <f t="shared" si="1"/>
        <v>7004.8</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44896.866666666669</v>
      </c>
      <c r="I16" s="23">
        <f t="shared" si="1"/>
        <v>7004.8</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44896.866666666669</v>
      </c>
      <c r="I17" s="23">
        <f t="shared" si="1"/>
        <v>7004.8</v>
      </c>
      <c r="J17" s="17" t="str">
        <f t="shared" si="0"/>
        <v>NOT DUE</v>
      </c>
      <c r="K17" s="31"/>
      <c r="L17" s="20"/>
    </row>
    <row r="18" spans="1:12" ht="36" customHeight="1">
      <c r="A18" s="17" t="s">
        <v>3897</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3906</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3908</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250</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250</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250</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250</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250</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250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2574.1999999999998</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44894.408333333333</v>
      </c>
      <c r="I8" s="23">
        <f>D8-($F$4-G8)</f>
        <v>6945.8</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44894.408333333333</v>
      </c>
      <c r="I9" s="23">
        <f t="shared" ref="I9:I17" si="1">D9-($F$4-G9)</f>
        <v>6945.8</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45394.408333333333</v>
      </c>
      <c r="I10" s="23">
        <f t="shared" si="1"/>
        <v>18945.8</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44894.408333333333</v>
      </c>
      <c r="I11" s="23">
        <f t="shared" si="1"/>
        <v>6945.8</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45394.408333333333</v>
      </c>
      <c r="I12" s="23">
        <f t="shared" si="1"/>
        <v>18945.8</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44894.408333333333</v>
      </c>
      <c r="I13" s="23">
        <f t="shared" si="1"/>
        <v>6945.8</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45394.408333333333</v>
      </c>
      <c r="I14" s="23">
        <f t="shared" si="1"/>
        <v>18945.8</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44894.408333333333</v>
      </c>
      <c r="I15" s="23">
        <f t="shared" si="1"/>
        <v>6945.8</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44894.408333333333</v>
      </c>
      <c r="I16" s="23">
        <f t="shared" si="1"/>
        <v>6945.8</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44894.408333333333</v>
      </c>
      <c r="I17" s="23">
        <f t="shared" si="1"/>
        <v>6945.8</v>
      </c>
      <c r="J17" s="17" t="str">
        <f t="shared" si="0"/>
        <v>NOT DUE</v>
      </c>
      <c r="K17" s="31"/>
      <c r="L17" s="20"/>
    </row>
    <row r="18" spans="1:12" ht="36" customHeight="1">
      <c r="A18" s="17" t="s">
        <v>3926</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3935</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3937</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250</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250</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250</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250</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250</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250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77" zoomScale="90" zoomScaleNormal="90" workbookViewId="0">
      <selection activeCell="H293" sqref="H293"/>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44782</v>
      </c>
    </row>
    <row r="5" spans="1:16" ht="18" customHeight="1">
      <c r="A5" s="382" t="s">
        <v>78</v>
      </c>
      <c r="B5" s="382"/>
      <c r="C5" s="38" t="s">
        <v>80</v>
      </c>
      <c r="D5" s="151"/>
      <c r="E5" s="24" t="s">
        <v>2946</v>
      </c>
      <c r="F5" s="13">
        <f>'Running Hours'!D3</f>
        <v>44605</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44426.125</v>
      </c>
      <c r="I8" s="23">
        <f t="shared" ref="I8:I19" si="0">D8-($F$4-G8)</f>
        <v>-4293</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44426.125</v>
      </c>
      <c r="I9" s="23">
        <f t="shared" si="0"/>
        <v>-4293</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44426.125</v>
      </c>
      <c r="I10" s="23">
        <f t="shared" si="0"/>
        <v>-4293</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44426.125</v>
      </c>
      <c r="I11" s="23">
        <f t="shared" si="0"/>
        <v>-4293</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44426.125</v>
      </c>
      <c r="I12" s="23">
        <f t="shared" si="0"/>
        <v>-4293</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44795.416666666664</v>
      </c>
      <c r="I13" s="23">
        <f t="shared" si="0"/>
        <v>4570</v>
      </c>
      <c r="J13" s="17" t="str">
        <f t="shared" si="1"/>
        <v>NOT DUE</v>
      </c>
      <c r="K13" s="18"/>
      <c r="L13" s="137"/>
    </row>
    <row r="14" spans="1:16">
      <c r="A14" s="17" t="s">
        <v>81</v>
      </c>
      <c r="B14" s="30" t="s">
        <v>88</v>
      </c>
      <c r="C14" s="30" t="s">
        <v>112</v>
      </c>
      <c r="D14" s="21">
        <v>8000</v>
      </c>
      <c r="E14" s="13">
        <v>41662</v>
      </c>
      <c r="F14" s="13">
        <v>44389</v>
      </c>
      <c r="G14" s="27">
        <v>41800</v>
      </c>
      <c r="H14" s="22">
        <f>IF(I14&lt;=8000,$F$5+(I14/24),"error")</f>
        <v>44814.083333333336</v>
      </c>
      <c r="I14" s="23">
        <f t="shared" si="0"/>
        <v>5018</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44864.166666666664</v>
      </c>
      <c r="I15" s="23">
        <f t="shared" si="0"/>
        <v>6220</v>
      </c>
      <c r="J15" s="17" t="str">
        <f t="shared" si="1"/>
        <v>NOT DUE</v>
      </c>
      <c r="K15" s="18"/>
      <c r="L15" s="137"/>
    </row>
    <row r="16" spans="1:16">
      <c r="A16" s="17" t="s">
        <v>83</v>
      </c>
      <c r="B16" s="30" t="s">
        <v>90</v>
      </c>
      <c r="C16" s="30" t="s">
        <v>112</v>
      </c>
      <c r="D16" s="21">
        <v>8000</v>
      </c>
      <c r="E16" s="13">
        <v>41662</v>
      </c>
      <c r="F16" s="13">
        <v>44368</v>
      </c>
      <c r="G16" s="27">
        <v>41453</v>
      </c>
      <c r="H16" s="22">
        <f t="shared" si="3"/>
        <v>44799.625</v>
      </c>
      <c r="I16" s="23">
        <f t="shared" si="0"/>
        <v>4671</v>
      </c>
      <c r="J16" s="17" t="str">
        <f t="shared" si="1"/>
        <v>NOT DUE</v>
      </c>
      <c r="K16" s="18"/>
      <c r="L16" s="137"/>
    </row>
    <row r="17" spans="1:12">
      <c r="A17" s="17" t="s">
        <v>84</v>
      </c>
      <c r="B17" s="30" t="s">
        <v>91</v>
      </c>
      <c r="C17" s="30" t="s">
        <v>112</v>
      </c>
      <c r="D17" s="21">
        <v>8000</v>
      </c>
      <c r="E17" s="13">
        <v>41662</v>
      </c>
      <c r="F17" s="13">
        <v>44392</v>
      </c>
      <c r="G17" s="27">
        <v>41800</v>
      </c>
      <c r="H17" s="22">
        <f t="shared" si="3"/>
        <v>44814.083333333336</v>
      </c>
      <c r="I17" s="23">
        <f t="shared" si="0"/>
        <v>5018</v>
      </c>
      <c r="J17" s="17" t="str">
        <f t="shared" si="1"/>
        <v>NOT DUE</v>
      </c>
      <c r="K17" s="18"/>
      <c r="L17" s="18"/>
    </row>
    <row r="18" spans="1:12">
      <c r="A18" s="17" t="s">
        <v>85</v>
      </c>
      <c r="B18" s="30" t="s">
        <v>92</v>
      </c>
      <c r="C18" s="30" t="s">
        <v>112</v>
      </c>
      <c r="D18" s="21">
        <v>8000</v>
      </c>
      <c r="E18" s="13">
        <v>41662</v>
      </c>
      <c r="F18" s="13">
        <v>44301</v>
      </c>
      <c r="G18" s="27">
        <v>40371</v>
      </c>
      <c r="H18" s="22">
        <f t="shared" si="3"/>
        <v>44754.541666666664</v>
      </c>
      <c r="I18" s="23">
        <f t="shared" si="0"/>
        <v>3589</v>
      </c>
      <c r="J18" s="17" t="str">
        <f t="shared" si="1"/>
        <v>NOT DUE</v>
      </c>
      <c r="K18" s="18"/>
      <c r="L18" s="137"/>
    </row>
    <row r="19" spans="1:12">
      <c r="A19" s="17" t="s">
        <v>86</v>
      </c>
      <c r="B19" s="30" t="s">
        <v>93</v>
      </c>
      <c r="C19" s="30" t="s">
        <v>112</v>
      </c>
      <c r="D19" s="21">
        <v>8000</v>
      </c>
      <c r="E19" s="13">
        <v>41662</v>
      </c>
      <c r="F19" s="13">
        <v>44115</v>
      </c>
      <c r="G19" s="27">
        <v>43002</v>
      </c>
      <c r="H19" s="22">
        <f t="shared" si="3"/>
        <v>44864.166666666664</v>
      </c>
      <c r="I19" s="23">
        <f t="shared" si="0"/>
        <v>6220</v>
      </c>
      <c r="J19" s="17" t="str">
        <f t="shared" si="1"/>
        <v>NOT DUE</v>
      </c>
      <c r="K19" s="18"/>
      <c r="L19" s="18"/>
    </row>
    <row r="20" spans="1:12" ht="35.1" customHeight="1">
      <c r="A20" s="17" t="s">
        <v>94</v>
      </c>
      <c r="B20" s="30" t="s">
        <v>100</v>
      </c>
      <c r="C20" s="31" t="s">
        <v>113</v>
      </c>
      <c r="D20" s="12" t="s">
        <v>4</v>
      </c>
      <c r="E20" s="13">
        <v>41662</v>
      </c>
      <c r="F20" s="13">
        <v>44589</v>
      </c>
      <c r="G20" s="27">
        <v>44465</v>
      </c>
      <c r="H20" s="15">
        <f t="shared" ref="H20:H25" si="4">EDATE(F20-1,1)</f>
        <v>44619</v>
      </c>
      <c r="I20" s="16">
        <f t="shared" ref="I20:I25" ca="1" si="5">IF(ISBLANK(H20),"",H20-DATE(YEAR(NOW()),MONTH(NOW()),DAY(NOW())))</f>
        <v>14</v>
      </c>
      <c r="J20" s="17" t="str">
        <f t="shared" ca="1" si="1"/>
        <v>NOT DUE</v>
      </c>
      <c r="K20" s="33" t="s">
        <v>151</v>
      </c>
      <c r="L20" s="125"/>
    </row>
    <row r="21" spans="1:12" ht="35.1" customHeight="1">
      <c r="A21" s="17" t="s">
        <v>95</v>
      </c>
      <c r="B21" s="30" t="s">
        <v>101</v>
      </c>
      <c r="C21" s="31" t="s">
        <v>113</v>
      </c>
      <c r="D21" s="12" t="s">
        <v>4</v>
      </c>
      <c r="E21" s="13">
        <v>41662</v>
      </c>
      <c r="F21" s="13">
        <v>44589</v>
      </c>
      <c r="G21" s="27">
        <v>44465</v>
      </c>
      <c r="H21" s="15">
        <f t="shared" si="4"/>
        <v>44619</v>
      </c>
      <c r="I21" s="16">
        <f t="shared" ca="1" si="5"/>
        <v>14</v>
      </c>
      <c r="J21" s="17" t="str">
        <f t="shared" ca="1" si="1"/>
        <v>NOT DUE</v>
      </c>
      <c r="K21" s="33" t="s">
        <v>151</v>
      </c>
      <c r="L21" s="125"/>
    </row>
    <row r="22" spans="1:12" ht="35.1" customHeight="1">
      <c r="A22" s="17" t="s">
        <v>96</v>
      </c>
      <c r="B22" s="30" t="s">
        <v>102</v>
      </c>
      <c r="C22" s="31" t="s">
        <v>113</v>
      </c>
      <c r="D22" s="12" t="s">
        <v>4</v>
      </c>
      <c r="E22" s="13">
        <v>41662</v>
      </c>
      <c r="F22" s="13">
        <v>44589</v>
      </c>
      <c r="G22" s="27">
        <v>44465</v>
      </c>
      <c r="H22" s="15">
        <f t="shared" si="4"/>
        <v>44619</v>
      </c>
      <c r="I22" s="16">
        <f t="shared" ca="1" si="5"/>
        <v>14</v>
      </c>
      <c r="J22" s="17" t="str">
        <f t="shared" ca="1" si="1"/>
        <v>NOT DUE</v>
      </c>
      <c r="K22" s="33" t="s">
        <v>151</v>
      </c>
      <c r="L22" s="125"/>
    </row>
    <row r="23" spans="1:12" ht="35.1" customHeight="1">
      <c r="A23" s="17" t="s">
        <v>97</v>
      </c>
      <c r="B23" s="30" t="s">
        <v>103</v>
      </c>
      <c r="C23" s="31" t="s">
        <v>113</v>
      </c>
      <c r="D23" s="12" t="s">
        <v>4</v>
      </c>
      <c r="E23" s="13">
        <v>41662</v>
      </c>
      <c r="F23" s="13">
        <v>44589</v>
      </c>
      <c r="G23" s="27">
        <v>44465</v>
      </c>
      <c r="H23" s="15">
        <f t="shared" si="4"/>
        <v>44619</v>
      </c>
      <c r="I23" s="16">
        <f t="shared" ca="1" si="5"/>
        <v>14</v>
      </c>
      <c r="J23" s="17" t="str">
        <f t="shared" ca="1" si="1"/>
        <v>NOT DUE</v>
      </c>
      <c r="K23" s="33" t="s">
        <v>151</v>
      </c>
      <c r="L23" s="125"/>
    </row>
    <row r="24" spans="1:12" ht="35.1" customHeight="1">
      <c r="A24" s="17" t="s">
        <v>98</v>
      </c>
      <c r="B24" s="30" t="s">
        <v>104</v>
      </c>
      <c r="C24" s="31" t="s">
        <v>113</v>
      </c>
      <c r="D24" s="12" t="s">
        <v>4</v>
      </c>
      <c r="E24" s="13">
        <v>41662</v>
      </c>
      <c r="F24" s="13">
        <v>44589</v>
      </c>
      <c r="G24" s="27">
        <v>44465</v>
      </c>
      <c r="H24" s="15">
        <f t="shared" si="4"/>
        <v>44619</v>
      </c>
      <c r="I24" s="16">
        <f t="shared" ca="1" si="5"/>
        <v>14</v>
      </c>
      <c r="J24" s="17" t="str">
        <f t="shared" ca="1" si="1"/>
        <v>NOT DUE</v>
      </c>
      <c r="K24" s="33" t="s">
        <v>151</v>
      </c>
      <c r="L24" s="125"/>
    </row>
    <row r="25" spans="1:12" ht="35.1" customHeight="1">
      <c r="A25" s="17" t="s">
        <v>99</v>
      </c>
      <c r="B25" s="30" t="s">
        <v>105</v>
      </c>
      <c r="C25" s="31" t="s">
        <v>113</v>
      </c>
      <c r="D25" s="12" t="s">
        <v>4</v>
      </c>
      <c r="E25" s="13">
        <v>41662</v>
      </c>
      <c r="F25" s="13">
        <v>44589</v>
      </c>
      <c r="G25" s="27">
        <v>44465</v>
      </c>
      <c r="H25" s="15">
        <f t="shared" si="4"/>
        <v>44619</v>
      </c>
      <c r="I25" s="16">
        <f t="shared" ca="1" si="5"/>
        <v>14</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44426.125</v>
      </c>
      <c r="I26" s="23">
        <f t="shared" ref="I26:I49" si="7">D26-($F$4-G26)</f>
        <v>-4293</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44426.125</v>
      </c>
      <c r="I27" s="23">
        <f t="shared" si="7"/>
        <v>-4293</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44426.125</v>
      </c>
      <c r="I28" s="23">
        <f t="shared" si="7"/>
        <v>-4293</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44426.125</v>
      </c>
      <c r="I29" s="23">
        <f t="shared" si="7"/>
        <v>-4293</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44426.125</v>
      </c>
      <c r="I30" s="23">
        <f t="shared" si="7"/>
        <v>-4293</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44426.125</v>
      </c>
      <c r="I31" s="23">
        <f t="shared" si="7"/>
        <v>-4293</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44926.125</v>
      </c>
      <c r="I32" s="23">
        <f t="shared" si="7"/>
        <v>7707</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44926.125</v>
      </c>
      <c r="I33" s="23">
        <f t="shared" si="7"/>
        <v>7707</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44926.125</v>
      </c>
      <c r="I34" s="23">
        <f t="shared" si="7"/>
        <v>7707</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44926.125</v>
      </c>
      <c r="I35" s="23">
        <f t="shared" si="7"/>
        <v>7707</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44926.125</v>
      </c>
      <c r="I36" s="23">
        <f t="shared" si="7"/>
        <v>7707</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44926.125</v>
      </c>
      <c r="I37" s="23">
        <f t="shared" si="7"/>
        <v>7707</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44426.125</v>
      </c>
      <c r="I38" s="23">
        <f t="shared" si="7"/>
        <v>-4293</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44426.125</v>
      </c>
      <c r="I39" s="23">
        <f t="shared" si="7"/>
        <v>-4293</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44426.125</v>
      </c>
      <c r="I40" s="23">
        <f t="shared" si="7"/>
        <v>-4293</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44426.125</v>
      </c>
      <c r="I41" s="23">
        <f t="shared" si="7"/>
        <v>-4293</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44426.125</v>
      </c>
      <c r="I42" s="23">
        <f t="shared" si="7"/>
        <v>-4293</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44426.125</v>
      </c>
      <c r="I43" s="23">
        <f t="shared" si="7"/>
        <v>-4293</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45426.125</v>
      </c>
      <c r="I44" s="23">
        <f t="shared" si="7"/>
        <v>19707</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45426.125</v>
      </c>
      <c r="I45" s="23">
        <f t="shared" si="7"/>
        <v>19707</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45426.125</v>
      </c>
      <c r="I46" s="23">
        <f t="shared" si="7"/>
        <v>19707</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45426.125</v>
      </c>
      <c r="I47" s="23">
        <f t="shared" si="7"/>
        <v>19707</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45426.125</v>
      </c>
      <c r="I48" s="23">
        <f t="shared" si="7"/>
        <v>19707</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45426.125</v>
      </c>
      <c r="I49" s="23">
        <f t="shared" si="7"/>
        <v>19707</v>
      </c>
      <c r="J49" s="17" t="str">
        <f t="shared" si="1"/>
        <v>NOT DUE</v>
      </c>
      <c r="K49" s="20"/>
      <c r="L49" s="137"/>
    </row>
    <row r="50" spans="1:12" ht="25.5">
      <c r="A50" s="17" t="s">
        <v>158</v>
      </c>
      <c r="B50" s="30" t="s">
        <v>152</v>
      </c>
      <c r="C50" s="31" t="s">
        <v>113</v>
      </c>
      <c r="D50" s="12" t="s">
        <v>4</v>
      </c>
      <c r="E50" s="13">
        <v>41662</v>
      </c>
      <c r="F50" s="13">
        <v>44589</v>
      </c>
      <c r="G50" s="27">
        <v>44465</v>
      </c>
      <c r="H50" s="15">
        <f t="shared" ref="H50:H55" si="11">EDATE(F50-1,1)</f>
        <v>44619</v>
      </c>
      <c r="I50" s="16">
        <f t="shared" ref="I50:I55" ca="1" si="12">IF(ISBLANK(H50),"",H50-DATE(YEAR(NOW()),MONTH(NOW()),DAY(NOW())))</f>
        <v>14</v>
      </c>
      <c r="J50" s="17" t="str">
        <f t="shared" ca="1" si="1"/>
        <v>NOT DUE</v>
      </c>
      <c r="K50" s="20"/>
      <c r="L50" s="125"/>
    </row>
    <row r="51" spans="1:12" ht="25.5">
      <c r="A51" s="17" t="s">
        <v>159</v>
      </c>
      <c r="B51" s="30" t="s">
        <v>153</v>
      </c>
      <c r="C51" s="31" t="s">
        <v>113</v>
      </c>
      <c r="D51" s="12" t="s">
        <v>4</v>
      </c>
      <c r="E51" s="13">
        <v>41662</v>
      </c>
      <c r="F51" s="13">
        <v>44589</v>
      </c>
      <c r="G51" s="27">
        <v>44465</v>
      </c>
      <c r="H51" s="15">
        <f t="shared" si="11"/>
        <v>44619</v>
      </c>
      <c r="I51" s="16">
        <f t="shared" ca="1" si="12"/>
        <v>14</v>
      </c>
      <c r="J51" s="17" t="str">
        <f t="shared" ca="1" si="1"/>
        <v>NOT DUE</v>
      </c>
      <c r="K51" s="20"/>
      <c r="L51" s="125"/>
    </row>
    <row r="52" spans="1:12" ht="25.5">
      <c r="A52" s="17" t="s">
        <v>160</v>
      </c>
      <c r="B52" s="30" t="s">
        <v>154</v>
      </c>
      <c r="C52" s="31" t="s">
        <v>113</v>
      </c>
      <c r="D52" s="12" t="s">
        <v>4</v>
      </c>
      <c r="E52" s="13">
        <v>41662</v>
      </c>
      <c r="F52" s="13">
        <v>44589</v>
      </c>
      <c r="G52" s="27">
        <v>44465</v>
      </c>
      <c r="H52" s="15">
        <f t="shared" si="11"/>
        <v>44619</v>
      </c>
      <c r="I52" s="16">
        <f t="shared" ca="1" si="12"/>
        <v>14</v>
      </c>
      <c r="J52" s="17" t="str">
        <f t="shared" ca="1" si="1"/>
        <v>NOT DUE</v>
      </c>
      <c r="K52" s="20"/>
      <c r="L52" s="125"/>
    </row>
    <row r="53" spans="1:12" ht="25.5">
      <c r="A53" s="17" t="s">
        <v>161</v>
      </c>
      <c r="B53" s="30" t="s">
        <v>155</v>
      </c>
      <c r="C53" s="31" t="s">
        <v>113</v>
      </c>
      <c r="D53" s="12" t="s">
        <v>4</v>
      </c>
      <c r="E53" s="13">
        <v>41662</v>
      </c>
      <c r="F53" s="13">
        <v>44589</v>
      </c>
      <c r="G53" s="27">
        <v>44465</v>
      </c>
      <c r="H53" s="15">
        <f t="shared" si="11"/>
        <v>44619</v>
      </c>
      <c r="I53" s="16">
        <f t="shared" ca="1" si="12"/>
        <v>14</v>
      </c>
      <c r="J53" s="17" t="str">
        <f t="shared" ca="1" si="1"/>
        <v>NOT DUE</v>
      </c>
      <c r="K53" s="20"/>
      <c r="L53" s="125"/>
    </row>
    <row r="54" spans="1:12" ht="25.5">
      <c r="A54" s="17" t="s">
        <v>162</v>
      </c>
      <c r="B54" s="30" t="s">
        <v>156</v>
      </c>
      <c r="C54" s="31" t="s">
        <v>113</v>
      </c>
      <c r="D54" s="12" t="s">
        <v>4</v>
      </c>
      <c r="E54" s="13">
        <v>41662</v>
      </c>
      <c r="F54" s="13">
        <v>44589</v>
      </c>
      <c r="G54" s="27">
        <v>44465</v>
      </c>
      <c r="H54" s="15">
        <f t="shared" si="11"/>
        <v>44619</v>
      </c>
      <c r="I54" s="16">
        <f t="shared" ca="1" si="12"/>
        <v>14</v>
      </c>
      <c r="J54" s="17" t="str">
        <f t="shared" ca="1" si="1"/>
        <v>NOT DUE</v>
      </c>
      <c r="K54" s="20"/>
      <c r="L54" s="125"/>
    </row>
    <row r="55" spans="1:12" ht="25.5">
      <c r="A55" s="17" t="s">
        <v>163</v>
      </c>
      <c r="B55" s="30" t="s">
        <v>157</v>
      </c>
      <c r="C55" s="31" t="s">
        <v>113</v>
      </c>
      <c r="D55" s="12" t="s">
        <v>4</v>
      </c>
      <c r="E55" s="13">
        <v>41662</v>
      </c>
      <c r="F55" s="13">
        <v>44589</v>
      </c>
      <c r="G55" s="27">
        <v>44465</v>
      </c>
      <c r="H55" s="15">
        <f t="shared" si="11"/>
        <v>44619</v>
      </c>
      <c r="I55" s="16">
        <f t="shared" ca="1" si="12"/>
        <v>14</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44426.125</v>
      </c>
      <c r="I56" s="23">
        <f t="shared" ref="I56:I119" si="14">D56-($F$4-G56)</f>
        <v>-4293</v>
      </c>
      <c r="J56" s="17" t="str">
        <f t="shared" si="1"/>
        <v>OVERDUE</v>
      </c>
      <c r="K56" s="20"/>
      <c r="L56" s="137" t="s">
        <v>5250</v>
      </c>
    </row>
    <row r="57" spans="1:12" ht="18" customHeight="1">
      <c r="A57" s="17" t="s">
        <v>166</v>
      </c>
      <c r="B57" s="30" t="s">
        <v>153</v>
      </c>
      <c r="C57" s="29" t="s">
        <v>177</v>
      </c>
      <c r="D57" s="21">
        <v>12000</v>
      </c>
      <c r="E57" s="13">
        <v>41662</v>
      </c>
      <c r="F57" s="13">
        <v>43471</v>
      </c>
      <c r="G57" s="27">
        <v>28489</v>
      </c>
      <c r="H57" s="22">
        <f t="shared" si="13"/>
        <v>44426.125</v>
      </c>
      <c r="I57" s="23">
        <f t="shared" si="14"/>
        <v>-4293</v>
      </c>
      <c r="J57" s="17" t="str">
        <f t="shared" si="1"/>
        <v>OVERDUE</v>
      </c>
      <c r="K57" s="20"/>
      <c r="L57" s="137" t="s">
        <v>5250</v>
      </c>
    </row>
    <row r="58" spans="1:12" ht="18" customHeight="1">
      <c r="A58" s="17" t="s">
        <v>167</v>
      </c>
      <c r="B58" s="30" t="s">
        <v>154</v>
      </c>
      <c r="C58" s="29" t="s">
        <v>177</v>
      </c>
      <c r="D58" s="21">
        <v>12000</v>
      </c>
      <c r="E58" s="13">
        <v>41662</v>
      </c>
      <c r="F58" s="13">
        <v>43471</v>
      </c>
      <c r="G58" s="27">
        <v>28489</v>
      </c>
      <c r="H58" s="22">
        <f t="shared" si="13"/>
        <v>44426.125</v>
      </c>
      <c r="I58" s="23">
        <f t="shared" si="14"/>
        <v>-4293</v>
      </c>
      <c r="J58" s="17" t="str">
        <f t="shared" si="1"/>
        <v>OVERDUE</v>
      </c>
      <c r="K58" s="20"/>
      <c r="L58" s="137" t="s">
        <v>5250</v>
      </c>
    </row>
    <row r="59" spans="1:12" ht="18" customHeight="1">
      <c r="A59" s="17" t="s">
        <v>168</v>
      </c>
      <c r="B59" s="30" t="s">
        <v>155</v>
      </c>
      <c r="C59" s="29" t="s">
        <v>177</v>
      </c>
      <c r="D59" s="21">
        <v>12000</v>
      </c>
      <c r="E59" s="13">
        <v>41662</v>
      </c>
      <c r="F59" s="13">
        <v>43471</v>
      </c>
      <c r="G59" s="27">
        <v>28489</v>
      </c>
      <c r="H59" s="22">
        <f t="shared" si="13"/>
        <v>44426.125</v>
      </c>
      <c r="I59" s="23">
        <f t="shared" si="14"/>
        <v>-4293</v>
      </c>
      <c r="J59" s="17" t="str">
        <f t="shared" si="1"/>
        <v>OVERDUE</v>
      </c>
      <c r="K59" s="20"/>
      <c r="L59" s="137" t="s">
        <v>5250</v>
      </c>
    </row>
    <row r="60" spans="1:12" ht="18" customHeight="1">
      <c r="A60" s="17" t="s">
        <v>169</v>
      </c>
      <c r="B60" s="30" t="s">
        <v>156</v>
      </c>
      <c r="C60" s="29" t="s">
        <v>177</v>
      </c>
      <c r="D60" s="21">
        <v>12000</v>
      </c>
      <c r="E60" s="13">
        <v>41662</v>
      </c>
      <c r="F60" s="13">
        <v>43471</v>
      </c>
      <c r="G60" s="27">
        <v>28489</v>
      </c>
      <c r="H60" s="22">
        <f t="shared" si="13"/>
        <v>44426.125</v>
      </c>
      <c r="I60" s="23">
        <f t="shared" si="14"/>
        <v>-4293</v>
      </c>
      <c r="J60" s="17" t="str">
        <f t="shared" si="1"/>
        <v>OVERDUE</v>
      </c>
      <c r="K60" s="20"/>
      <c r="L60" s="137" t="s">
        <v>5250</v>
      </c>
    </row>
    <row r="61" spans="1:12" ht="18" customHeight="1">
      <c r="A61" s="17" t="s">
        <v>170</v>
      </c>
      <c r="B61" s="30" t="s">
        <v>157</v>
      </c>
      <c r="C61" s="29" t="s">
        <v>177</v>
      </c>
      <c r="D61" s="21">
        <v>12000</v>
      </c>
      <c r="E61" s="13">
        <v>41662</v>
      </c>
      <c r="F61" s="13">
        <v>44030</v>
      </c>
      <c r="G61" s="27">
        <v>37352</v>
      </c>
      <c r="H61" s="22">
        <f t="shared" si="13"/>
        <v>44795.416666666664</v>
      </c>
      <c r="I61" s="23">
        <f t="shared" si="14"/>
        <v>4570</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44926.125</v>
      </c>
      <c r="I62" s="23">
        <f t="shared" si="14"/>
        <v>7707</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44926.125</v>
      </c>
      <c r="I63" s="23">
        <f t="shared" si="14"/>
        <v>7707</v>
      </c>
      <c r="J63" s="17" t="str">
        <f t="shared" si="1"/>
        <v>NOT DUE</v>
      </c>
      <c r="K63" s="20"/>
      <c r="L63" s="20"/>
    </row>
    <row r="64" spans="1:12" ht="25.5">
      <c r="A64" s="17" t="s">
        <v>173</v>
      </c>
      <c r="B64" s="31" t="s">
        <v>180</v>
      </c>
      <c r="C64" s="31" t="s">
        <v>190</v>
      </c>
      <c r="D64" s="21">
        <v>24000</v>
      </c>
      <c r="E64" s="13">
        <v>41662</v>
      </c>
      <c r="F64" s="13">
        <v>43470</v>
      </c>
      <c r="G64" s="27">
        <v>28489</v>
      </c>
      <c r="H64" s="22">
        <f t="shared" si="15"/>
        <v>44926.125</v>
      </c>
      <c r="I64" s="23">
        <f t="shared" si="14"/>
        <v>7707</v>
      </c>
      <c r="J64" s="17" t="str">
        <f t="shared" si="1"/>
        <v>NOT DUE</v>
      </c>
      <c r="K64" s="20"/>
      <c r="L64" s="20"/>
    </row>
    <row r="65" spans="1:12" ht="25.5">
      <c r="A65" s="17" t="s">
        <v>174</v>
      </c>
      <c r="B65" s="31" t="s">
        <v>181</v>
      </c>
      <c r="C65" s="31" t="s">
        <v>190</v>
      </c>
      <c r="D65" s="21">
        <v>24000</v>
      </c>
      <c r="E65" s="13">
        <v>41662</v>
      </c>
      <c r="F65" s="13">
        <v>43470</v>
      </c>
      <c r="G65" s="27">
        <v>28489</v>
      </c>
      <c r="H65" s="22">
        <f t="shared" si="15"/>
        <v>44926.125</v>
      </c>
      <c r="I65" s="23">
        <f t="shared" si="14"/>
        <v>7707</v>
      </c>
      <c r="J65" s="17" t="str">
        <f t="shared" si="1"/>
        <v>NOT DUE</v>
      </c>
      <c r="K65" s="20"/>
      <c r="L65" s="20"/>
    </row>
    <row r="66" spans="1:12" ht="25.5">
      <c r="A66" s="17" t="s">
        <v>175</v>
      </c>
      <c r="B66" s="31" t="s">
        <v>182</v>
      </c>
      <c r="C66" s="31" t="s">
        <v>190</v>
      </c>
      <c r="D66" s="21">
        <v>24000</v>
      </c>
      <c r="E66" s="13">
        <v>41662</v>
      </c>
      <c r="F66" s="13">
        <v>43470</v>
      </c>
      <c r="G66" s="27">
        <v>28489</v>
      </c>
      <c r="H66" s="22">
        <f t="shared" si="15"/>
        <v>44926.125</v>
      </c>
      <c r="I66" s="23">
        <f t="shared" si="14"/>
        <v>7707</v>
      </c>
      <c r="J66" s="17" t="str">
        <f t="shared" si="1"/>
        <v>NOT DUE</v>
      </c>
      <c r="K66" s="20"/>
      <c r="L66" s="20"/>
    </row>
    <row r="67" spans="1:12" ht="25.5">
      <c r="A67" s="17" t="s">
        <v>176</v>
      </c>
      <c r="B67" s="31" t="s">
        <v>183</v>
      </c>
      <c r="C67" s="31" t="s">
        <v>190</v>
      </c>
      <c r="D67" s="21">
        <v>24000</v>
      </c>
      <c r="E67" s="13">
        <v>41662</v>
      </c>
      <c r="F67" s="13">
        <v>43470</v>
      </c>
      <c r="G67" s="27">
        <v>28489</v>
      </c>
      <c r="H67" s="22">
        <f t="shared" si="15"/>
        <v>44926.125</v>
      </c>
      <c r="I67" s="23">
        <f t="shared" si="14"/>
        <v>7707</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44741</v>
      </c>
      <c r="I68" s="23">
        <f t="shared" si="14"/>
        <v>3264</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44752.541666666664</v>
      </c>
      <c r="I69" s="23">
        <f t="shared" si="14"/>
        <v>3541</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45259.458333333336</v>
      </c>
      <c r="I70" s="23">
        <f t="shared" si="14"/>
        <v>15707</v>
      </c>
      <c r="J70" s="17" t="str">
        <f t="shared" si="1"/>
        <v>NOT DUE</v>
      </c>
      <c r="K70" s="20"/>
      <c r="L70" s="20"/>
    </row>
    <row r="71" spans="1:12" ht="25.5">
      <c r="A71" s="17" t="s">
        <v>187</v>
      </c>
      <c r="B71" s="31" t="s">
        <v>2996</v>
      </c>
      <c r="C71" s="31" t="s">
        <v>207</v>
      </c>
      <c r="D71" s="21">
        <v>32000</v>
      </c>
      <c r="E71" s="13">
        <v>41662</v>
      </c>
      <c r="F71" s="13">
        <v>42699</v>
      </c>
      <c r="G71" s="27">
        <v>16323</v>
      </c>
      <c r="H71" s="22">
        <f t="shared" si="16"/>
        <v>44752.541666666664</v>
      </c>
      <c r="I71" s="23">
        <f t="shared" si="14"/>
        <v>3541</v>
      </c>
      <c r="J71" s="17" t="str">
        <f t="shared" si="1"/>
        <v>NOT DUE</v>
      </c>
      <c r="K71" s="20"/>
      <c r="L71" s="20"/>
    </row>
    <row r="72" spans="1:12" ht="25.5">
      <c r="A72" s="17" t="s">
        <v>188</v>
      </c>
      <c r="B72" s="31" t="s">
        <v>2997</v>
      </c>
      <c r="C72" s="31" t="s">
        <v>207</v>
      </c>
      <c r="D72" s="21">
        <v>32000</v>
      </c>
      <c r="E72" s="13">
        <v>41662</v>
      </c>
      <c r="F72" s="13">
        <v>43467</v>
      </c>
      <c r="G72" s="27">
        <v>28489</v>
      </c>
      <c r="H72" s="22">
        <f t="shared" si="16"/>
        <v>45259.458333333336</v>
      </c>
      <c r="I72" s="23">
        <f t="shared" si="14"/>
        <v>15707</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45259.458333333336</v>
      </c>
      <c r="I73" s="23">
        <f t="shared" si="14"/>
        <v>15707</v>
      </c>
      <c r="J73" s="17" t="str">
        <f t="shared" si="17"/>
        <v>NOT DUE</v>
      </c>
      <c r="K73" s="20"/>
      <c r="L73" s="20"/>
    </row>
    <row r="74" spans="1:12" ht="25.5">
      <c r="A74" s="17" t="s">
        <v>192</v>
      </c>
      <c r="B74" s="31" t="s">
        <v>2999</v>
      </c>
      <c r="C74" s="31" t="s">
        <v>207</v>
      </c>
      <c r="D74" s="21">
        <v>32000</v>
      </c>
      <c r="E74" s="13">
        <v>41662</v>
      </c>
      <c r="F74" s="13">
        <v>42699</v>
      </c>
      <c r="G74" s="27">
        <v>16323</v>
      </c>
      <c r="H74" s="22">
        <f t="shared" si="16"/>
        <v>44752.541666666664</v>
      </c>
      <c r="I74" s="23">
        <f t="shared" si="14"/>
        <v>3541</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44752.541666666664</v>
      </c>
      <c r="I75" s="23">
        <f t="shared" si="14"/>
        <v>3541</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45259.458333333336</v>
      </c>
      <c r="I76" s="23">
        <f t="shared" si="14"/>
        <v>15707</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44752.541666666664</v>
      </c>
      <c r="I77" s="23">
        <f t="shared" si="14"/>
        <v>3541</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45259.458333333336</v>
      </c>
      <c r="I78" s="23">
        <f t="shared" si="14"/>
        <v>15707</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45259.458333333336</v>
      </c>
      <c r="I79" s="23">
        <f t="shared" si="14"/>
        <v>15707</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44752.541666666664</v>
      </c>
      <c r="I80" s="23">
        <f t="shared" si="14"/>
        <v>3541</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44770</v>
      </c>
      <c r="I81" s="23">
        <f t="shared" si="14"/>
        <v>3960</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44907.666666666664</v>
      </c>
      <c r="I82" s="23">
        <f t="shared" si="14"/>
        <v>7264</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44770</v>
      </c>
      <c r="I83" s="23">
        <f t="shared" si="14"/>
        <v>3960</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44907.666666666664</v>
      </c>
      <c r="I84" s="23">
        <f t="shared" si="14"/>
        <v>7264</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44907.666666666664</v>
      </c>
      <c r="I85" s="23">
        <f t="shared" si="14"/>
        <v>7264</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44770</v>
      </c>
      <c r="I86" s="23">
        <f t="shared" si="14"/>
        <v>3960</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3541</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45259.458333333336</v>
      </c>
      <c r="I88" s="23">
        <f t="shared" si="14"/>
        <v>15707</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44752.541666666664</v>
      </c>
      <c r="I89" s="23">
        <f t="shared" si="14"/>
        <v>3541</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45259.458333333336</v>
      </c>
      <c r="I90" s="23">
        <f t="shared" si="14"/>
        <v>15707</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45259.458333333336</v>
      </c>
      <c r="I91" s="23">
        <f t="shared" si="14"/>
        <v>15707</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44752.541666666664</v>
      </c>
      <c r="I92" s="23">
        <f t="shared" si="14"/>
        <v>3541</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44907.666666666664</v>
      </c>
      <c r="I93" s="23">
        <f t="shared" si="14"/>
        <v>7264</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44907.666666666664</v>
      </c>
      <c r="I94" s="23">
        <f t="shared" si="14"/>
        <v>7264</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44907.666666666664</v>
      </c>
      <c r="I95" s="23">
        <f t="shared" si="14"/>
        <v>7264</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44907.666666666664</v>
      </c>
      <c r="I96" s="23">
        <f t="shared" si="14"/>
        <v>7264</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44907.666666666664</v>
      </c>
      <c r="I97" s="23">
        <f t="shared" si="14"/>
        <v>7264</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44907.666666666664</v>
      </c>
      <c r="I98" s="23">
        <f t="shared" si="14"/>
        <v>7264</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44770</v>
      </c>
      <c r="I99" s="23">
        <f t="shared" si="14"/>
        <v>3960</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44601.916666666664</v>
      </c>
      <c r="I100" s="23">
        <f t="shared" si="14"/>
        <v>-74</v>
      </c>
      <c r="J100" s="17" t="str">
        <f t="shared" si="17"/>
        <v>OVERDUE</v>
      </c>
      <c r="K100" s="20" t="s">
        <v>5320</v>
      </c>
      <c r="L100" s="20" t="s">
        <v>5139</v>
      </c>
    </row>
    <row r="101" spans="1:12" ht="25.5">
      <c r="A101" s="17" t="s">
        <v>242</v>
      </c>
      <c r="B101" s="29" t="s">
        <v>2990</v>
      </c>
      <c r="C101" s="31" t="s">
        <v>207</v>
      </c>
      <c r="D101" s="21">
        <v>8000</v>
      </c>
      <c r="E101" s="13">
        <v>41662</v>
      </c>
      <c r="F101" s="13">
        <v>44325</v>
      </c>
      <c r="G101" s="27">
        <v>40742</v>
      </c>
      <c r="H101" s="22">
        <f t="shared" si="21"/>
        <v>44770</v>
      </c>
      <c r="I101" s="23">
        <f t="shared" si="14"/>
        <v>3960</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44601.916666666664</v>
      </c>
      <c r="I102" s="23">
        <f t="shared" si="14"/>
        <v>-74</v>
      </c>
      <c r="J102" s="17" t="str">
        <f t="shared" si="17"/>
        <v>OVERDUE</v>
      </c>
      <c r="K102" s="20" t="s">
        <v>5320</v>
      </c>
      <c r="L102" s="20" t="s">
        <v>5139</v>
      </c>
    </row>
    <row r="103" spans="1:12" ht="25.5">
      <c r="A103" s="17" t="s">
        <v>244</v>
      </c>
      <c r="B103" s="29" t="s">
        <v>2992</v>
      </c>
      <c r="C103" s="31" t="s">
        <v>207</v>
      </c>
      <c r="D103" s="21">
        <v>8000</v>
      </c>
      <c r="E103" s="13">
        <v>41662</v>
      </c>
      <c r="F103" s="13">
        <v>43980</v>
      </c>
      <c r="G103" s="27">
        <v>36708</v>
      </c>
      <c r="H103" s="22">
        <f t="shared" si="21"/>
        <v>44601.916666666664</v>
      </c>
      <c r="I103" s="23">
        <f t="shared" si="14"/>
        <v>-74</v>
      </c>
      <c r="J103" s="17" t="str">
        <f t="shared" si="17"/>
        <v>OVERDUE</v>
      </c>
      <c r="K103" s="20" t="s">
        <v>5320</v>
      </c>
      <c r="L103" s="20" t="s">
        <v>5139</v>
      </c>
    </row>
    <row r="104" spans="1:12" ht="25.5">
      <c r="A104" s="17" t="s">
        <v>245</v>
      </c>
      <c r="B104" s="29" t="s">
        <v>2993</v>
      </c>
      <c r="C104" s="31" t="s">
        <v>207</v>
      </c>
      <c r="D104" s="21">
        <v>8000</v>
      </c>
      <c r="E104" s="13">
        <v>41662</v>
      </c>
      <c r="F104" s="13">
        <v>44325</v>
      </c>
      <c r="G104" s="27">
        <v>40742</v>
      </c>
      <c r="H104" s="22">
        <f t="shared" si="21"/>
        <v>44770</v>
      </c>
      <c r="I104" s="23">
        <f t="shared" si="14"/>
        <v>3960</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44752.541666666664</v>
      </c>
      <c r="I105" s="23">
        <f t="shared" si="14"/>
        <v>3541</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45259.458333333336</v>
      </c>
      <c r="I106" s="23">
        <f t="shared" si="14"/>
        <v>15707</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44752.541666666664</v>
      </c>
      <c r="I107" s="23">
        <f t="shared" si="14"/>
        <v>3541</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45259.458333333336</v>
      </c>
      <c r="I108" s="23">
        <f t="shared" si="14"/>
        <v>15707</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45259.458333333336</v>
      </c>
      <c r="I109" s="23">
        <f t="shared" si="14"/>
        <v>15707</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44752.541666666664</v>
      </c>
      <c r="I110" s="23">
        <f t="shared" si="14"/>
        <v>3541</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45259.458333333336</v>
      </c>
      <c r="I111" s="23">
        <f t="shared" si="14"/>
        <v>15707</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45259.458333333336</v>
      </c>
      <c r="I112" s="23">
        <f t="shared" si="14"/>
        <v>15707</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45259.458333333336</v>
      </c>
      <c r="I113" s="23">
        <f t="shared" si="14"/>
        <v>15707</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45259.458333333336</v>
      </c>
      <c r="I114" s="23">
        <f t="shared" si="14"/>
        <v>15707</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45259.458333333336</v>
      </c>
      <c r="I115" s="23">
        <f t="shared" si="14"/>
        <v>15707</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45259.458333333336</v>
      </c>
      <c r="I116" s="23">
        <f t="shared" si="14"/>
        <v>15707</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44907.666666666664</v>
      </c>
      <c r="I117" s="23">
        <f t="shared" si="14"/>
        <v>7264</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44907.666666666664</v>
      </c>
      <c r="I118" s="23">
        <f t="shared" si="14"/>
        <v>7264</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44907.666666666664</v>
      </c>
      <c r="I119" s="23">
        <f t="shared" si="14"/>
        <v>7264</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44907.666666666664</v>
      </c>
      <c r="I120" s="23">
        <f t="shared" ref="I120:I132" si="24">D120-($F$4-G120)</f>
        <v>7264</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44907.666666666664</v>
      </c>
      <c r="I121" s="23">
        <f t="shared" si="24"/>
        <v>7264</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44907.666666666664</v>
      </c>
      <c r="I122" s="23">
        <f t="shared" si="24"/>
        <v>7264</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44907.666666666664</v>
      </c>
      <c r="I123" s="142">
        <f t="shared" si="24"/>
        <v>7264</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44907.666666666664</v>
      </c>
      <c r="I124" s="142">
        <f t="shared" si="24"/>
        <v>7264</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44752.541666666664</v>
      </c>
      <c r="I125" s="23">
        <f t="shared" si="24"/>
        <v>3541</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45259.458333333336</v>
      </c>
      <c r="I126" s="23">
        <f t="shared" si="24"/>
        <v>15707</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44752.541666666664</v>
      </c>
      <c r="I127" s="23">
        <f t="shared" si="24"/>
        <v>3541</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45259.458333333336</v>
      </c>
      <c r="I128" s="23">
        <f t="shared" si="24"/>
        <v>15707</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45259.458333333336</v>
      </c>
      <c r="I129" s="23">
        <f t="shared" si="24"/>
        <v>15707</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44752.541666666664</v>
      </c>
      <c r="I130" s="23">
        <f t="shared" si="24"/>
        <v>3541</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45259.458333333336</v>
      </c>
      <c r="I131" s="145">
        <f t="shared" si="24"/>
        <v>15707</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45259.458333333336</v>
      </c>
      <c r="I132" s="145">
        <f t="shared" si="24"/>
        <v>15707</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44601.916666666664</v>
      </c>
      <c r="I133" s="23">
        <f>D133-($F$4-G133)</f>
        <v>-74</v>
      </c>
      <c r="J133" s="17" t="str">
        <f t="shared" si="17"/>
        <v>OVERDUE</v>
      </c>
      <c r="K133" s="34" t="s">
        <v>289</v>
      </c>
      <c r="L133" s="20" t="s">
        <v>5321</v>
      </c>
    </row>
    <row r="134" spans="1:12" ht="39">
      <c r="A134" s="17" t="s">
        <v>284</v>
      </c>
      <c r="B134" s="26" t="s">
        <v>292</v>
      </c>
      <c r="C134" s="31" t="s">
        <v>294</v>
      </c>
      <c r="D134" s="17" t="s">
        <v>1</v>
      </c>
      <c r="E134" s="13">
        <v>41662</v>
      </c>
      <c r="F134" s="13">
        <v>44605</v>
      </c>
      <c r="G134" s="155"/>
      <c r="H134" s="15">
        <f>DATE(YEAR(F134),MONTH(F134),DAY(F134)+1)</f>
        <v>44606</v>
      </c>
      <c r="I134" s="16">
        <f ca="1">IF(ISBLANK(H134),"",H134-DATE(YEAR(NOW()),MONTH(NOW()),DAY(NOW())))</f>
        <v>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44907.75</v>
      </c>
      <c r="I135" s="23">
        <f t="shared" ref="I135:I159" si="27">D135-($F$4-G135)</f>
        <v>7266</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44907.75</v>
      </c>
      <c r="I136" s="23">
        <f t="shared" si="27"/>
        <v>7266</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44725.291666666664</v>
      </c>
      <c r="I137" s="23">
        <f t="shared" si="27"/>
        <v>2887</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44907.75</v>
      </c>
      <c r="I138" s="23">
        <f t="shared" si="27"/>
        <v>7266</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44643.791666666664</v>
      </c>
      <c r="I140" s="23">
        <f t="shared" si="27"/>
        <v>931</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45259.458333333336</v>
      </c>
      <c r="I141" s="23">
        <f t="shared" si="27"/>
        <v>15707</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45259.458333333336</v>
      </c>
      <c r="I142" s="23">
        <f t="shared" si="27"/>
        <v>15707</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45259.458333333336</v>
      </c>
      <c r="I143" s="23">
        <f t="shared" si="27"/>
        <v>15707</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45259.458333333336</v>
      </c>
      <c r="I144" s="23">
        <f t="shared" si="27"/>
        <v>15707</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44632.958333333336</v>
      </c>
      <c r="I145" s="23">
        <f t="shared" si="27"/>
        <v>671</v>
      </c>
      <c r="J145" s="17" t="str">
        <f t="shared" si="28"/>
        <v>NOT DUE</v>
      </c>
      <c r="K145" s="33"/>
      <c r="L145" s="20" t="s">
        <v>5235</v>
      </c>
    </row>
    <row r="146" spans="1:12" ht="18.75" customHeight="1">
      <c r="A146" s="17" t="s">
        <v>309</v>
      </c>
      <c r="B146" s="31" t="s">
        <v>323</v>
      </c>
      <c r="C146" s="31" t="s">
        <v>2956</v>
      </c>
      <c r="D146" s="42">
        <v>4000</v>
      </c>
      <c r="E146" s="13">
        <v>41662</v>
      </c>
      <c r="F146" s="13">
        <v>44368</v>
      </c>
      <c r="G146" s="27">
        <v>41453</v>
      </c>
      <c r="H146" s="22">
        <f t="shared" ref="H146:H153" si="30">IF(I146&lt;=4000,$F$5+(I146/24),"error")</f>
        <v>44632.958333333336</v>
      </c>
      <c r="I146" s="23">
        <f t="shared" si="27"/>
        <v>671</v>
      </c>
      <c r="J146" s="17" t="str">
        <f t="shared" si="28"/>
        <v>NOT DUE</v>
      </c>
      <c r="K146" s="33"/>
      <c r="L146" s="20" t="s">
        <v>5236</v>
      </c>
    </row>
    <row r="147" spans="1:12" ht="18.75" customHeight="1">
      <c r="A147" s="17" t="s">
        <v>328</v>
      </c>
      <c r="B147" s="31" t="s">
        <v>324</v>
      </c>
      <c r="C147" s="31" t="s">
        <v>2956</v>
      </c>
      <c r="D147" s="42">
        <v>4000</v>
      </c>
      <c r="E147" s="13">
        <v>41662</v>
      </c>
      <c r="F147" s="13">
        <v>44368</v>
      </c>
      <c r="G147" s="27">
        <v>41453</v>
      </c>
      <c r="H147" s="22">
        <f t="shared" si="30"/>
        <v>44632.958333333336</v>
      </c>
      <c r="I147" s="23">
        <f t="shared" si="27"/>
        <v>671</v>
      </c>
      <c r="J147" s="17" t="str">
        <f t="shared" si="28"/>
        <v>NOT DUE</v>
      </c>
      <c r="K147" s="33"/>
      <c r="L147" s="20" t="s">
        <v>5237</v>
      </c>
    </row>
    <row r="148" spans="1:12" ht="18.75" customHeight="1">
      <c r="A148" s="17" t="s">
        <v>329</v>
      </c>
      <c r="B148" s="31" t="s">
        <v>325</v>
      </c>
      <c r="C148" s="31" t="s">
        <v>2956</v>
      </c>
      <c r="D148" s="42">
        <v>4000</v>
      </c>
      <c r="E148" s="13">
        <v>41662</v>
      </c>
      <c r="F148" s="13">
        <v>44368</v>
      </c>
      <c r="G148" s="27">
        <v>41453</v>
      </c>
      <c r="H148" s="22">
        <f t="shared" si="30"/>
        <v>44632.958333333336</v>
      </c>
      <c r="I148" s="23">
        <f t="shared" si="27"/>
        <v>671</v>
      </c>
      <c r="J148" s="17" t="str">
        <f t="shared" si="28"/>
        <v>NOT DUE</v>
      </c>
      <c r="K148" s="33"/>
      <c r="L148" s="20" t="s">
        <v>5238</v>
      </c>
    </row>
    <row r="149" spans="1:12" ht="18.75" customHeight="1">
      <c r="A149" s="17" t="s">
        <v>330</v>
      </c>
      <c r="B149" s="31" t="s">
        <v>326</v>
      </c>
      <c r="C149" s="31" t="s">
        <v>2956</v>
      </c>
      <c r="D149" s="42">
        <v>4000</v>
      </c>
      <c r="E149" s="13">
        <v>41662</v>
      </c>
      <c r="F149" s="13">
        <v>44368</v>
      </c>
      <c r="G149" s="27">
        <v>41453</v>
      </c>
      <c r="H149" s="22">
        <f t="shared" si="30"/>
        <v>44632.958333333336</v>
      </c>
      <c r="I149" s="23">
        <f t="shared" si="27"/>
        <v>671</v>
      </c>
      <c r="J149" s="17" t="str">
        <f t="shared" si="28"/>
        <v>NOT DUE</v>
      </c>
      <c r="K149" s="33"/>
      <c r="L149" s="20" t="s">
        <v>5239</v>
      </c>
    </row>
    <row r="150" spans="1:12" ht="18.75" customHeight="1">
      <c r="A150" s="17" t="s">
        <v>331</v>
      </c>
      <c r="B150" s="31" t="s">
        <v>327</v>
      </c>
      <c r="C150" s="31" t="s">
        <v>2956</v>
      </c>
      <c r="D150" s="42">
        <v>4000</v>
      </c>
      <c r="E150" s="13">
        <v>41662</v>
      </c>
      <c r="F150" s="13">
        <v>44368</v>
      </c>
      <c r="G150" s="27">
        <v>41453</v>
      </c>
      <c r="H150" s="22">
        <f t="shared" si="30"/>
        <v>44632.958333333336</v>
      </c>
      <c r="I150" s="23">
        <f t="shared" si="27"/>
        <v>671</v>
      </c>
      <c r="J150" s="17" t="str">
        <f t="shared" si="28"/>
        <v>NOT DUE</v>
      </c>
      <c r="K150" s="33"/>
      <c r="L150" s="20" t="s">
        <v>5240</v>
      </c>
    </row>
    <row r="151" spans="1:12" ht="18.75" customHeight="1">
      <c r="A151" s="17" t="s">
        <v>332</v>
      </c>
      <c r="B151" s="31" t="s">
        <v>2953</v>
      </c>
      <c r="C151" s="31" t="s">
        <v>2956</v>
      </c>
      <c r="D151" s="42">
        <v>4000</v>
      </c>
      <c r="E151" s="13">
        <v>41662</v>
      </c>
      <c r="F151" s="13">
        <v>44368</v>
      </c>
      <c r="G151" s="27">
        <v>41453</v>
      </c>
      <c r="H151" s="22">
        <f t="shared" si="30"/>
        <v>44632.958333333336</v>
      </c>
      <c r="I151" s="23">
        <f t="shared" si="27"/>
        <v>671</v>
      </c>
      <c r="J151" s="17" t="str">
        <f t="shared" si="28"/>
        <v>NOT DUE</v>
      </c>
      <c r="K151" s="33"/>
      <c r="L151" s="20" t="s">
        <v>5241</v>
      </c>
    </row>
    <row r="152" spans="1:12" ht="18.75" customHeight="1">
      <c r="A152" s="17" t="s">
        <v>333</v>
      </c>
      <c r="B152" s="31" t="s">
        <v>2954</v>
      </c>
      <c r="C152" s="31" t="s">
        <v>2956</v>
      </c>
      <c r="D152" s="42">
        <v>4000</v>
      </c>
      <c r="E152" s="13">
        <v>41662</v>
      </c>
      <c r="F152" s="13">
        <v>44368</v>
      </c>
      <c r="G152" s="27">
        <v>41453</v>
      </c>
      <c r="H152" s="22">
        <f t="shared" si="30"/>
        <v>44632.958333333336</v>
      </c>
      <c r="I152" s="23">
        <f t="shared" si="27"/>
        <v>671</v>
      </c>
      <c r="J152" s="17" t="str">
        <f t="shared" si="28"/>
        <v>NOT DUE</v>
      </c>
      <c r="K152" s="33"/>
      <c r="L152" s="20" t="s">
        <v>5242</v>
      </c>
    </row>
    <row r="153" spans="1:12" ht="18.75" customHeight="1">
      <c r="A153" s="17" t="s">
        <v>334</v>
      </c>
      <c r="B153" s="31" t="s">
        <v>2955</v>
      </c>
      <c r="C153" s="31" t="s">
        <v>2956</v>
      </c>
      <c r="D153" s="42">
        <v>4000</v>
      </c>
      <c r="E153" s="13">
        <v>41662</v>
      </c>
      <c r="F153" s="13">
        <v>44368</v>
      </c>
      <c r="G153" s="27">
        <v>41453</v>
      </c>
      <c r="H153" s="22">
        <f t="shared" si="30"/>
        <v>44632.958333333336</v>
      </c>
      <c r="I153" s="23">
        <f t="shared" si="27"/>
        <v>671</v>
      </c>
      <c r="J153" s="17" t="str">
        <f t="shared" si="28"/>
        <v>NOT DUE</v>
      </c>
      <c r="K153" s="33"/>
      <c r="L153" s="20" t="s">
        <v>5243</v>
      </c>
    </row>
    <row r="154" spans="1:12" ht="25.5">
      <c r="A154" s="17" t="s">
        <v>335</v>
      </c>
      <c r="B154" s="31" t="s">
        <v>322</v>
      </c>
      <c r="C154" s="31" t="s">
        <v>342</v>
      </c>
      <c r="D154" s="21">
        <v>32000</v>
      </c>
      <c r="E154" s="13">
        <v>41662</v>
      </c>
      <c r="F154" s="13">
        <v>43472</v>
      </c>
      <c r="G154" s="27">
        <v>28489</v>
      </c>
      <c r="H154" s="22">
        <f>IF(I154&lt;=32000,$F$5+(I154/24),"error")</f>
        <v>45259.458333333336</v>
      </c>
      <c r="I154" s="23">
        <f t="shared" si="27"/>
        <v>15707</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45259.458333333336</v>
      </c>
      <c r="I155" s="23">
        <f t="shared" si="27"/>
        <v>15707</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45259.458333333336</v>
      </c>
      <c r="I156" s="23">
        <f t="shared" si="27"/>
        <v>15707</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45259.458333333336</v>
      </c>
      <c r="I157" s="23">
        <f t="shared" si="27"/>
        <v>15707</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45259.458333333336</v>
      </c>
      <c r="I158" s="23">
        <f t="shared" si="27"/>
        <v>15707</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45259.458333333336</v>
      </c>
      <c r="I159" s="23">
        <f t="shared" si="27"/>
        <v>15707</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45259.458333333336</v>
      </c>
      <c r="I163" s="23">
        <f>D163-($F$4-G163)</f>
        <v>15707</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44907.666666666664</v>
      </c>
      <c r="I165" s="23">
        <f>D165-($F$4-G165)</f>
        <v>7264</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44907.666666666664</v>
      </c>
      <c r="I166" s="23">
        <f>D166-($F$4-G166)</f>
        <v>7264</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44907.666666666664</v>
      </c>
      <c r="I167" s="23">
        <f>D167-($F$4-G167)</f>
        <v>7264</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44907.666666666664</v>
      </c>
      <c r="I168" s="23">
        <f>D168-($F$4-G168)</f>
        <v>7264</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44661.333333333336</v>
      </c>
      <c r="I169" s="23">
        <f>D169-($F$4-G169)</f>
        <v>1352</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107</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656</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44907.666666666664</v>
      </c>
      <c r="I172" s="23">
        <f>D172-($F$4-G172)</f>
        <v>7264</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44815.458333333336</v>
      </c>
      <c r="I173" s="23">
        <f>D173-($F$4-G173)</f>
        <v>5051</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44689.083333333336</v>
      </c>
      <c r="I174" s="23">
        <f>D174-($F$4-G174)</f>
        <v>2018</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136</v>
      </c>
      <c r="J175" s="17" t="str">
        <f t="shared" ca="1" si="28"/>
        <v>NOT DUE</v>
      </c>
      <c r="K175" s="33"/>
      <c r="L175" s="20"/>
    </row>
    <row r="176" spans="1:12" ht="25.5">
      <c r="A176" s="17" t="s">
        <v>397</v>
      </c>
      <c r="B176" s="31" t="s">
        <v>389</v>
      </c>
      <c r="C176" s="31" t="s">
        <v>386</v>
      </c>
      <c r="D176" s="21">
        <v>500</v>
      </c>
      <c r="E176" s="13">
        <v>41662</v>
      </c>
      <c r="F176" s="13">
        <v>44588</v>
      </c>
      <c r="G176" s="27">
        <v>44465</v>
      </c>
      <c r="H176" s="22">
        <f>DATE(YEAR(F176),MONTH(F176)+6,DAY(F176)-1)</f>
        <v>44768</v>
      </c>
      <c r="I176" s="23">
        <f>D176-($F$4-G176)</f>
        <v>183</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143</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105</v>
      </c>
      <c r="J178" s="17" t="str">
        <f t="shared" ca="1" si="28"/>
        <v>NOT DUE</v>
      </c>
      <c r="K178" s="33"/>
      <c r="L178" s="20"/>
    </row>
    <row r="179" spans="1:16" ht="38.25">
      <c r="A179" s="17" t="s">
        <v>400</v>
      </c>
      <c r="B179" s="31" t="s">
        <v>404</v>
      </c>
      <c r="C179" s="31" t="s">
        <v>405</v>
      </c>
      <c r="D179" s="40" t="s">
        <v>4</v>
      </c>
      <c r="E179" s="13">
        <v>41662</v>
      </c>
      <c r="F179" s="13">
        <v>44591</v>
      </c>
      <c r="G179" s="27">
        <v>44465</v>
      </c>
      <c r="H179" s="15">
        <f>EDATE(F179-1,1)</f>
        <v>44620</v>
      </c>
      <c r="I179" s="16">
        <f ca="1">IF(ISBLANK(H179),"",H179-DATE(YEAR(NOW()),MONTH(NOW()),DAY(NOW())))</f>
        <v>15</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35</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57</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44754.625</v>
      </c>
      <c r="I182" s="23">
        <f>D182-($F$4-G182)</f>
        <v>3591</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44754.625</v>
      </c>
      <c r="I183" s="23">
        <f>D183-($F$4-G183)</f>
        <v>3591</v>
      </c>
      <c r="J183" s="17" t="str">
        <f t="shared" si="28"/>
        <v>NOT DUE</v>
      </c>
      <c r="K183" s="31" t="s">
        <v>314</v>
      </c>
      <c r="L183" s="20"/>
    </row>
    <row r="184" spans="1:16" ht="36" customHeight="1">
      <c r="A184" s="17" t="s">
        <v>412</v>
      </c>
      <c r="B184" s="31" t="s">
        <v>418</v>
      </c>
      <c r="C184" s="31" t="s">
        <v>419</v>
      </c>
      <c r="D184" s="17" t="s">
        <v>1</v>
      </c>
      <c r="E184" s="13">
        <v>41662</v>
      </c>
      <c r="F184" s="13">
        <v>44605</v>
      </c>
      <c r="G184" s="27">
        <v>44782</v>
      </c>
      <c r="H184" s="15">
        <f>DATE(YEAR(F184),MONTH(F184),DAY(F184)+1)</f>
        <v>44606</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44936.666666666664</v>
      </c>
      <c r="I185" s="23">
        <f>D185-($F$4-G185)</f>
        <v>7960</v>
      </c>
      <c r="J185" s="17" t="str">
        <f t="shared" si="28"/>
        <v>NOT DUE</v>
      </c>
      <c r="K185" s="33"/>
      <c r="L185" s="20" t="s">
        <v>4518</v>
      </c>
    </row>
    <row r="186" spans="1:16" ht="26.45" customHeight="1">
      <c r="A186" s="17" t="s">
        <v>416</v>
      </c>
      <c r="B186" s="31" t="s">
        <v>423</v>
      </c>
      <c r="C186" s="31" t="s">
        <v>294</v>
      </c>
      <c r="D186" s="41" t="s">
        <v>426</v>
      </c>
      <c r="E186" s="13">
        <v>41662</v>
      </c>
      <c r="F186" s="13">
        <v>44605</v>
      </c>
      <c r="G186" s="27">
        <v>44782</v>
      </c>
      <c r="H186" s="15">
        <f>DATE(YEAR(F186),MONTH(F186),DAY(F186)+1)</f>
        <v>44606</v>
      </c>
      <c r="I186" s="16">
        <f ca="1">IF(ISBLANK(H186),"",H186-DATE(YEAR(NOW()),MONTH(NOW()),DAY(NOW())))</f>
        <v>1</v>
      </c>
      <c r="J186" s="17" t="str">
        <f t="shared" ca="1" si="28"/>
        <v>NOT 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44739.291666666664</v>
      </c>
      <c r="I188" s="23">
        <f t="shared" ref="I188:I193" si="37">D188-($F$4-G188)</f>
        <v>3223</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44739.291666666664</v>
      </c>
      <c r="I189" s="23">
        <f t="shared" si="37"/>
        <v>3223</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44786.25</v>
      </c>
      <c r="I190" s="23">
        <f t="shared" si="37"/>
        <v>4350</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44740.791666666664</v>
      </c>
      <c r="I191" s="23">
        <f t="shared" si="37"/>
        <v>3259</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44754.541666666664</v>
      </c>
      <c r="I192" s="23">
        <f t="shared" si="37"/>
        <v>3589</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44754.541666666664</v>
      </c>
      <c r="I193" s="23">
        <f t="shared" si="37"/>
        <v>3589</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44703</v>
      </c>
      <c r="I194" s="23">
        <f t="shared" ref="I194:I223" si="39">D194-($F$4-G194)</f>
        <v>2352</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44655.958333333336</v>
      </c>
      <c r="I195" s="23">
        <f t="shared" si="39"/>
        <v>1223</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44769.583333333336</v>
      </c>
      <c r="I196" s="23">
        <f t="shared" si="39"/>
        <v>3950</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44757.625</v>
      </c>
      <c r="I197" s="23">
        <f t="shared" si="39"/>
        <v>3663</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44780.833333333336</v>
      </c>
      <c r="I198" s="23">
        <f t="shared" si="39"/>
        <v>4220</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44716.333333333336</v>
      </c>
      <c r="I199" s="145">
        <f t="shared" si="39"/>
        <v>2672</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45259.458333333336</v>
      </c>
      <c r="I200" s="23">
        <f t="shared" si="39"/>
        <v>15707</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45259.458333333336</v>
      </c>
      <c r="I201" s="23">
        <f t="shared" si="39"/>
        <v>15707</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45259.458333333336</v>
      </c>
      <c r="I202" s="23">
        <f t="shared" si="39"/>
        <v>15707</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45259.458333333336</v>
      </c>
      <c r="I203" s="23">
        <f t="shared" si="39"/>
        <v>15707</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45259.458333333336</v>
      </c>
      <c r="I204" s="23">
        <f t="shared" si="39"/>
        <v>15707</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45259.458333333336</v>
      </c>
      <c r="I205" s="23">
        <f t="shared" si="39"/>
        <v>15707</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44908.375</v>
      </c>
      <c r="I206" s="23">
        <f t="shared" si="39"/>
        <v>7281</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44908.375</v>
      </c>
      <c r="I207" s="23">
        <f t="shared" si="39"/>
        <v>7281</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44908.375</v>
      </c>
      <c r="I208" s="23">
        <f t="shared" si="39"/>
        <v>7281</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44908.375</v>
      </c>
      <c r="I209" s="23">
        <f t="shared" si="39"/>
        <v>7281</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44908.375</v>
      </c>
      <c r="I210" s="23">
        <f t="shared" si="39"/>
        <v>7281</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44908.375</v>
      </c>
      <c r="I211" s="23">
        <f t="shared" si="39"/>
        <v>7281</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44619.583333333336</v>
      </c>
      <c r="I212" s="23">
        <f t="shared" si="39"/>
        <v>350</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44741</v>
      </c>
      <c r="I213" s="23">
        <f t="shared" si="39"/>
        <v>3264</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44633</v>
      </c>
      <c r="I214" s="23">
        <f t="shared" si="39"/>
        <v>672</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44647.416666666664</v>
      </c>
      <c r="I215" s="23">
        <f t="shared" si="39"/>
        <v>1018</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44619.583333333336</v>
      </c>
      <c r="I216" s="23">
        <f t="shared" si="39"/>
        <v>350</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44633</v>
      </c>
      <c r="I217" s="23">
        <f t="shared" si="39"/>
        <v>672</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44786.25</v>
      </c>
      <c r="I218" s="23">
        <f t="shared" si="39"/>
        <v>4350</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44907.666666666664</v>
      </c>
      <c r="I219" s="23">
        <f t="shared" si="39"/>
        <v>7264</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44799.666666666664</v>
      </c>
      <c r="I220" s="23">
        <f t="shared" si="39"/>
        <v>4672</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44814.083333333336</v>
      </c>
      <c r="I221" s="23">
        <f t="shared" si="39"/>
        <v>5018</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44786.25</v>
      </c>
      <c r="I222" s="23">
        <f t="shared" si="39"/>
        <v>4350</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44799.666666666664</v>
      </c>
      <c r="I223" s="23">
        <f t="shared" si="39"/>
        <v>4672</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44786.25</v>
      </c>
      <c r="I224" s="23">
        <f t="shared" ref="I224:I229" si="46">D224-($F$4-G224)</f>
        <v>4350</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44739.291666666664</v>
      </c>
      <c r="I225" s="23">
        <f t="shared" si="46"/>
        <v>3223</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44799.666666666664</v>
      </c>
      <c r="I226" s="23">
        <f t="shared" si="46"/>
        <v>4672</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44814.083333333336</v>
      </c>
      <c r="I227" s="23">
        <f t="shared" si="46"/>
        <v>5018</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44786.25</v>
      </c>
      <c r="I228" s="23">
        <f t="shared" si="46"/>
        <v>4350</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44799.666666666664</v>
      </c>
      <c r="I229" s="23">
        <f t="shared" si="46"/>
        <v>4672</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44628.666666666664</v>
      </c>
      <c r="I230" s="23">
        <f t="shared" ref="I230:I236" si="48">D230-($F$4-G230)</f>
        <v>568</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44907.666666666664</v>
      </c>
      <c r="I231" s="23">
        <f t="shared" si="48"/>
        <v>7264</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44646.5</v>
      </c>
      <c r="I232" s="23">
        <f t="shared" si="48"/>
        <v>996</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44668.375</v>
      </c>
      <c r="I233" s="23">
        <f t="shared" si="48"/>
        <v>1521</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44618.166666666664</v>
      </c>
      <c r="I234" s="23">
        <f t="shared" si="48"/>
        <v>316</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44907.666666666664</v>
      </c>
      <c r="I235" s="23">
        <f t="shared" si="48"/>
        <v>7264</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44628.666666666664</v>
      </c>
      <c r="I236" s="23">
        <f t="shared" si="48"/>
        <v>568</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44907.666666666664</v>
      </c>
      <c r="I237" s="23">
        <f t="shared" ref="I237:I241" si="50">D237-($F$4-G237)</f>
        <v>7264</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44646.5</v>
      </c>
      <c r="I238" s="23">
        <f t="shared" si="50"/>
        <v>996</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44668.375</v>
      </c>
      <c r="I239" s="23">
        <f t="shared" si="50"/>
        <v>1521</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44618.166666666664</v>
      </c>
      <c r="I240" s="23">
        <f t="shared" si="50"/>
        <v>316</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44907.666666666664</v>
      </c>
      <c r="I241" s="23">
        <f t="shared" si="50"/>
        <v>7264</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44628.666666666664</v>
      </c>
      <c r="I242" s="23">
        <f t="shared" ref="I242" si="52">D242-($F$4-G242)</f>
        <v>568</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44799.666666666664</v>
      </c>
      <c r="I243" s="145">
        <f t="shared" ref="I243:I247" si="54">D243-($F$4-G243)</f>
        <v>4672</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44799.666666666664</v>
      </c>
      <c r="I244" s="145">
        <f t="shared" si="54"/>
        <v>4672</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44799.666666666664</v>
      </c>
      <c r="I245" s="145">
        <f t="shared" si="54"/>
        <v>4672</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44618.166666666664</v>
      </c>
      <c r="I246" s="145">
        <f t="shared" si="54"/>
        <v>316</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44799.666666666664</v>
      </c>
      <c r="I247" s="145">
        <f t="shared" si="54"/>
        <v>4672</v>
      </c>
      <c r="J247" s="136" t="str">
        <f t="shared" si="41"/>
        <v>NOT DUE</v>
      </c>
      <c r="K247" s="146" t="s">
        <v>5137</v>
      </c>
      <c r="L247" s="203" t="s">
        <v>4528</v>
      </c>
    </row>
    <row r="248" spans="1:12" ht="36" customHeight="1">
      <c r="A248" s="17" t="s">
        <v>536</v>
      </c>
      <c r="B248" s="31" t="s">
        <v>506</v>
      </c>
      <c r="C248" s="31" t="s">
        <v>2965</v>
      </c>
      <c r="D248" s="41" t="s">
        <v>1</v>
      </c>
      <c r="E248" s="13">
        <v>41662</v>
      </c>
      <c r="F248" s="13">
        <v>44605</v>
      </c>
      <c r="G248" s="27">
        <v>44782</v>
      </c>
      <c r="H248" s="15">
        <f>DATE(YEAR(F248),MONTH(F248),DAY(F248)+1)</f>
        <v>44606</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44605</v>
      </c>
      <c r="G249" s="27">
        <v>44782</v>
      </c>
      <c r="H249" s="15">
        <f>DATE(YEAR(F249),MONTH(F249),DAY(F249)+1)</f>
        <v>44606</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44605</v>
      </c>
      <c r="G250" s="27">
        <v>44782</v>
      </c>
      <c r="H250" s="15">
        <f>DATE(YEAR(F250),MONTH(F250),DAY(F250)+1)</f>
        <v>44606</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44605</v>
      </c>
      <c r="G251" s="27">
        <v>44782</v>
      </c>
      <c r="H251" s="15">
        <f>DATE(YEAR(F251),MONTH(F251),DAY(F251)+7)</f>
        <v>44612</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993</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44591</v>
      </c>
      <c r="G253" s="27">
        <v>44465</v>
      </c>
      <c r="H253" s="15">
        <f>EDATE(F253-1,1)</f>
        <v>44620</v>
      </c>
      <c r="I253" s="16">
        <f t="shared" ca="1" si="55"/>
        <v>15</v>
      </c>
      <c r="J253" s="17" t="str">
        <f t="shared" ca="1" si="41"/>
        <v>NOT 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708</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708</v>
      </c>
      <c r="J255" s="17" t="str">
        <f t="shared" ca="1" si="58"/>
        <v>NOT DUE</v>
      </c>
      <c r="K255" s="33"/>
      <c r="L255" s="20"/>
    </row>
    <row r="256" spans="1:12" ht="38.25">
      <c r="A256" s="17" t="s">
        <v>544</v>
      </c>
      <c r="B256" s="31" t="s">
        <v>553</v>
      </c>
      <c r="C256" s="31" t="s">
        <v>552</v>
      </c>
      <c r="D256" s="41" t="s">
        <v>1</v>
      </c>
      <c r="E256" s="13">
        <v>41662</v>
      </c>
      <c r="F256" s="13">
        <v>44605</v>
      </c>
      <c r="G256" s="27">
        <v>44782</v>
      </c>
      <c r="H256" s="15">
        <f>DATE(YEAR(F256),MONTH(F256),DAY(F256)+1)</f>
        <v>44606</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44605</v>
      </c>
      <c r="G257" s="27">
        <v>44782</v>
      </c>
      <c r="H257" s="15">
        <f>DATE(YEAR(F257),MONTH(F257),DAY(F257)+1)</f>
        <v>44606</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44598</v>
      </c>
      <c r="G258" s="27">
        <v>44614</v>
      </c>
      <c r="H258" s="22">
        <f>IF(I258&lt;=250,F258+(D258/24),"error")</f>
        <v>44608.416666666664</v>
      </c>
      <c r="I258" s="23">
        <f>D258-($F$4-G258)</f>
        <v>82</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44921.291666666664</v>
      </c>
      <c r="I259" s="23">
        <f>D259-($F$4-G259)</f>
        <v>7591</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44921.291666666664</v>
      </c>
      <c r="I260" s="23">
        <f>D260-($F$4-G260)</f>
        <v>7591</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44926.125</v>
      </c>
      <c r="I261" s="23">
        <f>D261-($F$4-G261)</f>
        <v>7707</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45801.125</v>
      </c>
      <c r="I262" s="23">
        <f>D262-($F$4-G262)</f>
        <v>28707</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44605</v>
      </c>
      <c r="G263" s="27">
        <v>44782</v>
      </c>
      <c r="H263" s="15">
        <f>DATE(YEAR(F263),MONTH(F263),DAY(F263)+1)</f>
        <v>44606</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44908.375</v>
      </c>
      <c r="I264" s="23">
        <f>D264-($F$4-G264)</f>
        <v>7281</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45801.125</v>
      </c>
      <c r="I265" s="23">
        <f>D265-($F$4-G265)</f>
        <v>28707</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44908.375</v>
      </c>
      <c r="I266" s="23">
        <f t="shared" ref="I266:I279" si="62">D266-($F$4-G266)</f>
        <v>7281</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44908.375</v>
      </c>
      <c r="I267" s="23">
        <f t="shared" si="62"/>
        <v>7281</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44921.291666666664</v>
      </c>
      <c r="I268" s="23">
        <f t="shared" si="62"/>
        <v>7591</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44908.375</v>
      </c>
      <c r="I269" s="23">
        <f t="shared" si="62"/>
        <v>7281</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44908.375</v>
      </c>
      <c r="I270" s="23">
        <f t="shared" si="62"/>
        <v>7281</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44908.375</v>
      </c>
      <c r="I271" s="23">
        <f t="shared" si="62"/>
        <v>7281</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44908.375</v>
      </c>
      <c r="I272" s="23">
        <f t="shared" si="62"/>
        <v>7281</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44908.375</v>
      </c>
      <c r="I273" s="23">
        <f t="shared" si="62"/>
        <v>7281</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44908.375</v>
      </c>
      <c r="I274" s="23">
        <f t="shared" si="62"/>
        <v>7281</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45241.708333333336</v>
      </c>
      <c r="I275" s="23">
        <f t="shared" si="62"/>
        <v>15281</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44908.375</v>
      </c>
      <c r="I276" s="23">
        <f t="shared" si="62"/>
        <v>7281</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45259.458333333336</v>
      </c>
      <c r="I277" s="23">
        <f t="shared" si="62"/>
        <v>15707</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44727.125</v>
      </c>
      <c r="I278" s="23">
        <f t="shared" si="62"/>
        <v>2931</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44908.375</v>
      </c>
      <c r="I279" s="23">
        <f t="shared" si="62"/>
        <v>7281</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1061</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1061</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75</v>
      </c>
      <c r="J282" s="17" t="str">
        <f t="shared" ca="1" si="60"/>
        <v>NOT DUE</v>
      </c>
      <c r="K282" s="33"/>
      <c r="L282" s="125"/>
    </row>
    <row r="283" spans="1:12" ht="39.75" customHeight="1">
      <c r="A283" s="17" t="s">
        <v>4603</v>
      </c>
      <c r="B283" s="31" t="s">
        <v>4552</v>
      </c>
      <c r="C283" s="31" t="s">
        <v>4553</v>
      </c>
      <c r="D283" s="21">
        <v>240</v>
      </c>
      <c r="E283" s="13">
        <v>41662</v>
      </c>
      <c r="F283" s="13">
        <v>44565</v>
      </c>
      <c r="G283" s="27">
        <v>44535</v>
      </c>
      <c r="H283" s="22">
        <f>IF(I283&lt;=240,$F$5+(I283/24),"error")</f>
        <v>44604.708333333336</v>
      </c>
      <c r="I283" s="23">
        <f>D283-($F$4-G283)</f>
        <v>-7</v>
      </c>
      <c r="J283" s="17" t="str">
        <f t="shared" si="60"/>
        <v>OVERDUE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5258</v>
      </c>
      <c r="D289"/>
      <c r="E289" s="380" t="s">
        <v>5300</v>
      </c>
      <c r="F289" s="380"/>
      <c r="G289" s="380"/>
      <c r="I289" s="380" t="s">
        <v>5287</v>
      </c>
      <c r="J289" s="380"/>
      <c r="K289" s="380"/>
    </row>
    <row r="290" spans="1:11">
      <c r="A290"/>
      <c r="C290" s="253" t="s">
        <v>5146</v>
      </c>
      <c r="D290"/>
      <c r="E290" s="381" t="s">
        <v>5147</v>
      </c>
      <c r="F290" s="381"/>
      <c r="G290" s="381"/>
      <c r="I290" s="381" t="s">
        <v>5148</v>
      </c>
      <c r="J290" s="381"/>
      <c r="K290" s="381"/>
    </row>
    <row r="291" spans="1:11">
      <c r="A291"/>
      <c r="C291"/>
      <c r="D291"/>
      <c r="F291"/>
      <c r="G291"/>
      <c r="I291" s="256"/>
      <c r="J291" s="256"/>
      <c r="K291" s="256"/>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5336.8</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44836.258333333331</v>
      </c>
      <c r="I8" s="23">
        <f>D8-($F$4-G8)</f>
        <v>5550.2</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44836.258333333331</v>
      </c>
      <c r="I9" s="23">
        <f t="shared" ref="I9:I17" si="1">D9-($F$4-G9)</f>
        <v>5550.2</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45336.258333333331</v>
      </c>
      <c r="I10" s="23">
        <f t="shared" si="1"/>
        <v>17550.2</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44836.258333333331</v>
      </c>
      <c r="I11" s="23">
        <f t="shared" si="1"/>
        <v>5550.2</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45336.258333333331</v>
      </c>
      <c r="I12" s="23">
        <f t="shared" si="1"/>
        <v>17550.2</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44836.258333333331</v>
      </c>
      <c r="I13" s="23">
        <f t="shared" si="1"/>
        <v>5550.2</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45336.258333333331</v>
      </c>
      <c r="I14" s="23">
        <f t="shared" si="1"/>
        <v>17550.2</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44836.258333333331</v>
      </c>
      <c r="I15" s="23">
        <f t="shared" si="1"/>
        <v>5550.2</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44836.258333333331</v>
      </c>
      <c r="I16" s="23">
        <f t="shared" si="1"/>
        <v>5550.2</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44836.258333333331</v>
      </c>
      <c r="I17" s="23">
        <f t="shared" si="1"/>
        <v>5550.2</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44602</v>
      </c>
      <c r="G26" s="154"/>
      <c r="H26" s="15">
        <f>DATE(YEAR(F26),MONTH(F26)+3,DAY(F26)-1)</f>
        <v>44690</v>
      </c>
      <c r="I26" s="16">
        <f t="shared" ca="1" si="3"/>
        <v>85</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-14</v>
      </c>
      <c r="J27" s="17" t="str">
        <f t="shared" ca="1" si="0"/>
        <v>OVERDUE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3879</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250</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250</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250</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250</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250</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250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19"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692.5</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44917.8125</v>
      </c>
      <c r="I8" s="23">
        <f>D8-($F$4-G8)</f>
        <v>7507.5</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44917.8125</v>
      </c>
      <c r="I9" s="23">
        <f t="shared" ref="I9:I17" si="1">D9-($F$4-G9)</f>
        <v>7507.5</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45417.8125</v>
      </c>
      <c r="I10" s="23">
        <f t="shared" si="1"/>
        <v>19507.5</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44917.8125</v>
      </c>
      <c r="I11" s="23">
        <f t="shared" si="1"/>
        <v>7507.5</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45417.8125</v>
      </c>
      <c r="I12" s="23">
        <f t="shared" si="1"/>
        <v>19507.5</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44917.8125</v>
      </c>
      <c r="I13" s="23">
        <f t="shared" si="1"/>
        <v>7507.5</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45417.8125</v>
      </c>
      <c r="I14" s="23">
        <f t="shared" si="1"/>
        <v>19507.5</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44917.8125</v>
      </c>
      <c r="I15" s="23">
        <f t="shared" si="1"/>
        <v>7507.5</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44917.8125</v>
      </c>
      <c r="I16" s="23">
        <f t="shared" si="1"/>
        <v>7507.5</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44917.8125</v>
      </c>
      <c r="I17" s="23">
        <f t="shared" si="1"/>
        <v>7507.5</v>
      </c>
      <c r="J17" s="17" t="str">
        <f t="shared" si="0"/>
        <v>NOT DUE</v>
      </c>
      <c r="K17" s="31"/>
      <c r="L17" s="123"/>
    </row>
    <row r="18" spans="1:12" ht="36" customHeight="1">
      <c r="A18" s="17" t="s">
        <v>3840</v>
      </c>
      <c r="B18" s="31" t="s">
        <v>1765</v>
      </c>
      <c r="C18" s="31" t="s">
        <v>1766</v>
      </c>
      <c r="D18" s="43" t="s">
        <v>1</v>
      </c>
      <c r="E18" s="13">
        <v>41662</v>
      </c>
      <c r="F18" s="13">
        <f>'CMP01 Main Air Compressor No.1'!F33</f>
        <v>44605</v>
      </c>
      <c r="G18" s="154"/>
      <c r="H18" s="15">
        <f>DATE(YEAR(F18),MONTH(F18),DAY(F18)+1)</f>
        <v>44606</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3849</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3851</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250</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250</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250</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250</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250</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250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44934.166666666664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53</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44934.166666666664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45434.166666666664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44934.166666666664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45434.166666666664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45434.166666666664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45434.166666666664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44934.166666666664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53</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44605</v>
      </c>
      <c r="G18" s="154"/>
      <c r="H18" s="15">
        <f>DATE(YEAR(F18),MONTH(F18),DAY(F18)+1)</f>
        <v>44606</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3792</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28</v>
      </c>
      <c r="J28" s="17" t="str">
        <f t="shared" ca="1" si="0"/>
        <v>NOT DUE</v>
      </c>
      <c r="K28" s="31" t="s">
        <v>1803</v>
      </c>
      <c r="L28" s="20"/>
    </row>
    <row r="29" spans="1:12" ht="36" customHeight="1">
      <c r="A29" s="17" t="s">
        <v>3794</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236</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236</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236</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236</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236</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236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topLeftCell="A10"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44934.166666666664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59</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44934.166666666664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45434.166666666664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44934.166666666664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45434.166666666664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45434.166666666664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45434.166666666664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44934.166666666664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46</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44605</v>
      </c>
      <c r="G18" s="154"/>
      <c r="H18" s="15">
        <f>DATE(YEAR(F18),MONTH(F18),DAY(F18)+1)</f>
        <v>44606</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44605</v>
      </c>
      <c r="G19" s="154"/>
      <c r="H19" s="15">
        <f>DATE(YEAR(F19),MONTH(F19),DAY(F19)+1)</f>
        <v>44606</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44605</v>
      </c>
      <c r="G20" s="154"/>
      <c r="H20" s="15">
        <f>DATE(YEAR(F20),MONTH(F20),DAY(F20)+1)</f>
        <v>44606</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44602</v>
      </c>
      <c r="G21" s="154"/>
      <c r="H21" s="15">
        <f>EDATE(F21-1,1)</f>
        <v>44629</v>
      </c>
      <c r="I21" s="16">
        <f t="shared" ca="1" si="3"/>
        <v>24</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44605</v>
      </c>
      <c r="G22" s="154"/>
      <c r="H22" s="15">
        <f>DATE(YEAR(F22),MONTH(F22),DAY(F22)+1)</f>
        <v>44606</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44605</v>
      </c>
      <c r="G23" s="154"/>
      <c r="H23" s="15">
        <f>DATE(YEAR(F23),MONTH(F23),DAY(F23)+1)</f>
        <v>44606</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44605</v>
      </c>
      <c r="G24" s="154"/>
      <c r="H24" s="15">
        <f>DATE(YEAR(F24),MONTH(F24),DAY(F24)+1)</f>
        <v>44606</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44605</v>
      </c>
      <c r="G25" s="154"/>
      <c r="H25" s="15">
        <f>DATE(YEAR(F25),MONTH(F25),DAY(F25)+1)</f>
        <v>44606</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28</v>
      </c>
      <c r="J26" s="17" t="str">
        <f t="shared" ca="1" si="0"/>
        <v>NOT DUE</v>
      </c>
      <c r="K26" s="31" t="s">
        <v>1802</v>
      </c>
      <c r="L26" s="20"/>
    </row>
    <row r="27" spans="1:12" ht="36" customHeight="1">
      <c r="A27" s="17" t="s">
        <v>3821</v>
      </c>
      <c r="B27" s="31" t="s">
        <v>1782</v>
      </c>
      <c r="C27" s="31"/>
      <c r="D27" s="43" t="s">
        <v>4</v>
      </c>
      <c r="E27" s="13">
        <v>41662</v>
      </c>
      <c r="F27" s="13">
        <f>'CMP01 Main Air Compressor No.1'!F36</f>
        <v>44602</v>
      </c>
      <c r="G27" s="154"/>
      <c r="H27" s="15">
        <f>EDATE(F27-1,1)</f>
        <v>44629</v>
      </c>
      <c r="I27" s="16">
        <f t="shared" ca="1" si="3"/>
        <v>24</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28</v>
      </c>
      <c r="J28" s="17" t="str">
        <f t="shared" ca="1" si="0"/>
        <v>NOT DUE</v>
      </c>
      <c r="K28" s="31" t="s">
        <v>1803</v>
      </c>
      <c r="L28" s="20"/>
    </row>
    <row r="29" spans="1:12" ht="36" customHeight="1">
      <c r="A29" s="17" t="s">
        <v>3823</v>
      </c>
      <c r="B29" s="31" t="s">
        <v>2355</v>
      </c>
      <c r="C29" s="31"/>
      <c r="D29" s="43" t="s">
        <v>1</v>
      </c>
      <c r="E29" s="13">
        <v>41662</v>
      </c>
      <c r="F29" s="13">
        <f>'CMP01 Main Air Compressor No.1'!F33</f>
        <v>44605</v>
      </c>
      <c r="G29" s="154"/>
      <c r="H29" s="15">
        <f>DATE(YEAR(F29),MONTH(F29),DAY(F29)+1)</f>
        <v>44606</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229</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229</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229</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229</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229</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229</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16"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69720.899999999994</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241</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59</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259</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241</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259</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241</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259</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241</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241</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59</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44605</v>
      </c>
      <c r="G19" s="154"/>
      <c r="H19" s="15">
        <f>DATE(YEAR(F19),MONTH(F19),DAY(F19)+1)</f>
        <v>44606</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44605</v>
      </c>
      <c r="G20" s="154"/>
      <c r="H20" s="15">
        <f>DATE(YEAR(F20),MONTH(F20),DAY(F20)+1)</f>
        <v>44606</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44605</v>
      </c>
      <c r="G21" s="154"/>
      <c r="H21" s="15">
        <f>DATE(YEAR(F21),MONTH(F21),DAY(F21)+1)</f>
        <v>44606</v>
      </c>
      <c r="I21" s="16">
        <f t="shared" ca="1" si="0"/>
        <v>1</v>
      </c>
      <c r="J21" s="17" t="str">
        <f t="shared" ca="1" si="1"/>
        <v>NOT DUE</v>
      </c>
      <c r="K21" s="31"/>
      <c r="L21" s="20"/>
    </row>
    <row r="22" spans="1:12" ht="36" customHeight="1">
      <c r="A22" s="17" t="s">
        <v>3757</v>
      </c>
      <c r="B22" s="31" t="s">
        <v>1771</v>
      </c>
      <c r="C22" s="31" t="s">
        <v>1772</v>
      </c>
      <c r="D22" s="43" t="s">
        <v>4</v>
      </c>
      <c r="E22" s="13">
        <v>41662</v>
      </c>
      <c r="F22" s="13">
        <v>44575</v>
      </c>
      <c r="G22" s="154"/>
      <c r="H22" s="15">
        <f>EDATE(F22-1,1)</f>
        <v>44605</v>
      </c>
      <c r="I22" s="16">
        <f t="shared" ca="1" si="0"/>
        <v>0</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44605</v>
      </c>
      <c r="G23" s="154"/>
      <c r="H23" s="15">
        <f>DATE(YEAR(F23),MONTH(F23),DAY(F23)+1)</f>
        <v>44606</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44605</v>
      </c>
      <c r="G24" s="154"/>
      <c r="H24" s="15">
        <f>DATE(YEAR(F24),MONTH(F24),DAY(F24)+1)</f>
        <v>44606</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44605</v>
      </c>
      <c r="G25" s="154"/>
      <c r="H25" s="15">
        <f>DATE(YEAR(F25),MONTH(F25),DAY(F25)+1)</f>
        <v>44606</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44605</v>
      </c>
      <c r="G26" s="154"/>
      <c r="H26" s="15">
        <f>DATE(YEAR(F26),MONTH(F26),DAY(F26)+1)</f>
        <v>44606</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53</v>
      </c>
      <c r="J27" s="17" t="str">
        <f t="shared" ca="1" si="1"/>
        <v>NOT DUE</v>
      </c>
      <c r="K27" s="31" t="s">
        <v>1804</v>
      </c>
      <c r="L27" s="20"/>
    </row>
    <row r="28" spans="1:12" ht="36" customHeight="1">
      <c r="A28" s="17" t="s">
        <v>3763</v>
      </c>
      <c r="B28" s="31" t="s">
        <v>1782</v>
      </c>
      <c r="C28" s="31"/>
      <c r="D28" s="43" t="s">
        <v>4</v>
      </c>
      <c r="E28" s="13">
        <v>41662</v>
      </c>
      <c r="F28" s="13">
        <f>'CMP01 Main Air Compressor No.1'!F36</f>
        <v>44602</v>
      </c>
      <c r="G28" s="154"/>
      <c r="H28" s="15">
        <f>EDATE(F28-1,1)</f>
        <v>44629</v>
      </c>
      <c r="I28" s="16">
        <f t="shared" ca="1" si="0"/>
        <v>24</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28</v>
      </c>
      <c r="J29" s="17" t="str">
        <f t="shared" ca="1" si="1"/>
        <v>NOT DUE</v>
      </c>
      <c r="K29" s="31" t="s">
        <v>1805</v>
      </c>
      <c r="L29" s="20"/>
    </row>
    <row r="30" spans="1:12" ht="36" customHeight="1">
      <c r="A30" s="17" t="s">
        <v>3765</v>
      </c>
      <c r="B30" s="31" t="s">
        <v>2355</v>
      </c>
      <c r="C30" s="31"/>
      <c r="D30" s="43" t="s">
        <v>1</v>
      </c>
      <c r="E30" s="13">
        <v>41662</v>
      </c>
      <c r="F30" s="13">
        <f>'CMP01 Main Air Compressor No.1'!F33</f>
        <v>44605</v>
      </c>
      <c r="G30" s="154"/>
      <c r="H30" s="15">
        <f>DATE(YEAR(F30),MONTH(F30),DAY(F30)+1)</f>
        <v>44606</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241</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241</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241</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241</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241</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241</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1"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69720.899999999994</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241</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28</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259</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241</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259</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241</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259</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241</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241</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28</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44605</v>
      </c>
      <c r="G19" s="154"/>
      <c r="H19" s="15">
        <f>DATE(YEAR(F19),MONTH(F19),DAY(F19)+1)</f>
        <v>44606</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44605</v>
      </c>
      <c r="G20" s="154"/>
      <c r="H20" s="15">
        <f>DATE(YEAR(F20),MONTH(F20),DAY(F20)+1)</f>
        <v>44606</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44605</v>
      </c>
      <c r="G21" s="154"/>
      <c r="H21" s="15">
        <f>DATE(YEAR(F21),MONTH(F21),DAY(F21)+1)</f>
        <v>44606</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44602</v>
      </c>
      <c r="G22" s="154"/>
      <c r="H22" s="15">
        <f>EDATE(F22-1,1)</f>
        <v>44629</v>
      </c>
      <c r="I22" s="16">
        <f t="shared" ca="1" si="0"/>
        <v>24</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44605</v>
      </c>
      <c r="G23" s="154"/>
      <c r="H23" s="15">
        <f>DATE(YEAR(F23),MONTH(F23),DAY(F23)+1)</f>
        <v>44606</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44605</v>
      </c>
      <c r="G24" s="154"/>
      <c r="H24" s="15">
        <f>DATE(YEAR(F24),MONTH(F24),DAY(F24)+1)</f>
        <v>44606</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44605</v>
      </c>
      <c r="G25" s="154"/>
      <c r="H25" s="15">
        <f>DATE(YEAR(F25),MONTH(F25),DAY(F25)+1)</f>
        <v>44606</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44605</v>
      </c>
      <c r="G26" s="154"/>
      <c r="H26" s="15">
        <f>DATE(YEAR(F26),MONTH(F26),DAY(F26)+1)</f>
        <v>44606</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28</v>
      </c>
      <c r="J27" s="17" t="str">
        <f t="shared" ca="1" si="1"/>
        <v>NOT DUE</v>
      </c>
      <c r="K27" s="31" t="s">
        <v>1804</v>
      </c>
      <c r="L27" s="20"/>
    </row>
    <row r="28" spans="1:12" ht="36" customHeight="1">
      <c r="A28" s="17" t="s">
        <v>3734</v>
      </c>
      <c r="B28" s="31" t="s">
        <v>1782</v>
      </c>
      <c r="C28" s="31"/>
      <c r="D28" s="43" t="s">
        <v>4</v>
      </c>
      <c r="E28" s="13">
        <v>41662</v>
      </c>
      <c r="F28" s="13">
        <f>'CMP01 Main Air Compressor No.1'!F36</f>
        <v>44602</v>
      </c>
      <c r="G28" s="154"/>
      <c r="H28" s="15">
        <f>EDATE(F28-1,1)</f>
        <v>44629</v>
      </c>
      <c r="I28" s="16">
        <f t="shared" ca="1" si="0"/>
        <v>24</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28</v>
      </c>
      <c r="J29" s="17" t="str">
        <f t="shared" ca="1" si="1"/>
        <v>NOT DUE</v>
      </c>
      <c r="K29" s="31" t="s">
        <v>1805</v>
      </c>
      <c r="L29" s="20"/>
    </row>
    <row r="30" spans="1:12" ht="36" customHeight="1">
      <c r="A30" s="17" t="s">
        <v>3736</v>
      </c>
      <c r="B30" s="31" t="s">
        <v>2355</v>
      </c>
      <c r="C30" s="31"/>
      <c r="D30" s="43" t="s">
        <v>1</v>
      </c>
      <c r="E30" s="13">
        <v>41662</v>
      </c>
      <c r="F30" s="13">
        <f>'CMP01 Main Air Compressor No.1'!F33</f>
        <v>44605</v>
      </c>
      <c r="G30" s="154"/>
      <c r="H30" s="15">
        <f>DATE(YEAR(F30),MONTH(F30),DAY(F30)+1)</f>
        <v>44606</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241</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241</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241</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241</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241</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241</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5299</v>
      </c>
      <c r="D44"/>
      <c r="E44" s="380" t="s">
        <v>5300</v>
      </c>
      <c r="F44" s="380"/>
      <c r="G44" s="380"/>
      <c r="I44" s="446" t="s">
        <v>5288</v>
      </c>
      <c r="J44" s="446"/>
      <c r="K44" s="446"/>
    </row>
    <row r="45" spans="1:12">
      <c r="A45"/>
      <c r="C45" s="253"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1"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235</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53</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259</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235</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259</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235</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259</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235</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235</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28</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44605</v>
      </c>
      <c r="G23" s="154"/>
      <c r="H23" s="15">
        <f>DATE(YEAR(F23),MONTH(F23),DAY(F23)+1)</f>
        <v>44606</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44605</v>
      </c>
      <c r="G24" s="154"/>
      <c r="H24" s="15">
        <f>DATE(YEAR(F24),MONTH(F24),DAY(F24)+1)</f>
        <v>44606</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44605</v>
      </c>
      <c r="G25" s="154"/>
      <c r="H25" s="15">
        <f>DATE(YEAR(F25),MONTH(F25),DAY(F25)+1)</f>
        <v>44606</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44602</v>
      </c>
      <c r="G26" s="154"/>
      <c r="H26" s="15">
        <f>EDATE(F26-1,1)</f>
        <v>44629</v>
      </c>
      <c r="I26" s="16">
        <f t="shared" ca="1" si="0"/>
        <v>24</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44605</v>
      </c>
      <c r="G27" s="154"/>
      <c r="H27" s="15">
        <f>DATE(YEAR(F27),MONTH(F27),DAY(F27)+1)</f>
        <v>44606</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44605</v>
      </c>
      <c r="G28" s="154"/>
      <c r="H28" s="15">
        <f>DATE(YEAR(F28),MONTH(F28),DAY(F28)+1)</f>
        <v>44606</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44605</v>
      </c>
      <c r="G29" s="154"/>
      <c r="H29" s="15">
        <f>DATE(YEAR(F29),MONTH(F29),DAY(F29)+1)</f>
        <v>44606</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44605</v>
      </c>
      <c r="G30" s="154"/>
      <c r="H30" s="15">
        <f>DATE(YEAR(F30),MONTH(F30),DAY(F30)+1)</f>
        <v>44606</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28</v>
      </c>
      <c r="J31" s="17" t="str">
        <f t="shared" ca="1" si="1"/>
        <v>NOT DUE</v>
      </c>
      <c r="K31" s="31" t="s">
        <v>1804</v>
      </c>
      <c r="L31" s="20"/>
    </row>
    <row r="32" spans="1:12" ht="36" customHeight="1">
      <c r="A32" s="17" t="s">
        <v>3671</v>
      </c>
      <c r="B32" s="31" t="s">
        <v>1782</v>
      </c>
      <c r="C32" s="31"/>
      <c r="D32" s="43" t="s">
        <v>4</v>
      </c>
      <c r="E32" s="13">
        <v>41662</v>
      </c>
      <c r="F32" s="13">
        <f>'CMP01 Main Air Compressor No.1'!F36</f>
        <v>44602</v>
      </c>
      <c r="G32" s="154"/>
      <c r="H32" s="15">
        <f>EDATE(F32-1,1)</f>
        <v>44629</v>
      </c>
      <c r="I32" s="16">
        <f t="shared" ca="1" si="0"/>
        <v>24</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28</v>
      </c>
      <c r="J33" s="17" t="str">
        <f t="shared" ca="1" si="1"/>
        <v>NOT DUE</v>
      </c>
      <c r="K33" s="31" t="s">
        <v>1805</v>
      </c>
      <c r="L33" s="20"/>
    </row>
    <row r="34" spans="1:12" ht="36" customHeight="1">
      <c r="A34" s="17" t="s">
        <v>3673</v>
      </c>
      <c r="B34" s="31" t="s">
        <v>2355</v>
      </c>
      <c r="C34" s="31"/>
      <c r="D34" s="43" t="s">
        <v>1</v>
      </c>
      <c r="E34" s="13">
        <v>41662</v>
      </c>
      <c r="F34" s="13">
        <f>'CMP01 Main Air Compressor No.1'!F33</f>
        <v>44605</v>
      </c>
      <c r="G34" s="154"/>
      <c r="H34" s="15">
        <f>DATE(YEAR(F34),MONTH(F34),DAY(F34)+1)</f>
        <v>44606</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235</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235</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235</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235</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235</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235</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28"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235</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28</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259</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235</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259</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235</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259</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235</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235</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52</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44605</v>
      </c>
      <c r="G23" s="154"/>
      <c r="H23" s="15">
        <f>DATE(YEAR(F23),MONTH(F23),DAY(F23)+1)</f>
        <v>44606</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44605</v>
      </c>
      <c r="G24" s="154"/>
      <c r="H24" s="15">
        <f>DATE(YEAR(F24),MONTH(F24),DAY(F24)+1)</f>
        <v>44606</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44605</v>
      </c>
      <c r="G25" s="154"/>
      <c r="H25" s="15">
        <f>DATE(YEAR(F25),MONTH(F25),DAY(F25)+1)</f>
        <v>44606</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44602</v>
      </c>
      <c r="G26" s="154"/>
      <c r="H26" s="15">
        <f>EDATE(F26-1,1)</f>
        <v>44629</v>
      </c>
      <c r="I26" s="16">
        <f t="shared" ca="1" si="0"/>
        <v>24</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44605</v>
      </c>
      <c r="G27" s="154"/>
      <c r="H27" s="15">
        <f>DATE(YEAR(F27),MONTH(F27),DAY(F27)+1)</f>
        <v>44606</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44605</v>
      </c>
      <c r="G28" s="154"/>
      <c r="H28" s="15">
        <f>DATE(YEAR(F28),MONTH(F28),DAY(F28)+1)</f>
        <v>44606</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44605</v>
      </c>
      <c r="G29" s="154"/>
      <c r="H29" s="15">
        <f>DATE(YEAR(F29),MONTH(F29),DAY(F29)+1)</f>
        <v>44606</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44605</v>
      </c>
      <c r="G30" s="154"/>
      <c r="H30" s="15">
        <f>DATE(YEAR(F30),MONTH(F30),DAY(F30)+1)</f>
        <v>44606</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28</v>
      </c>
      <c r="J31" s="17" t="str">
        <f t="shared" ca="1" si="1"/>
        <v>NOT DUE</v>
      </c>
      <c r="K31" s="31" t="s">
        <v>1804</v>
      </c>
      <c r="L31" s="20"/>
    </row>
    <row r="32" spans="1:12" ht="36" customHeight="1">
      <c r="A32" s="17" t="s">
        <v>3705</v>
      </c>
      <c r="B32" s="31" t="s">
        <v>1782</v>
      </c>
      <c r="C32" s="31"/>
      <c r="D32" s="43" t="s">
        <v>4</v>
      </c>
      <c r="E32" s="13">
        <v>41662</v>
      </c>
      <c r="F32" s="13">
        <f>'CMP01 Main Air Compressor No.1'!F36</f>
        <v>44602</v>
      </c>
      <c r="G32" s="154"/>
      <c r="H32" s="15">
        <f>EDATE(F32-1,1)</f>
        <v>44629</v>
      </c>
      <c r="I32" s="16">
        <f t="shared" ca="1" si="0"/>
        <v>24</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28</v>
      </c>
      <c r="J33" s="17" t="str">
        <f t="shared" ca="1" si="1"/>
        <v>NOT DUE</v>
      </c>
      <c r="K33" s="31" t="s">
        <v>1805</v>
      </c>
      <c r="L33" s="20"/>
    </row>
    <row r="34" spans="1:12" ht="36" customHeight="1">
      <c r="A34" s="17" t="s">
        <v>3707</v>
      </c>
      <c r="B34" s="31" t="s">
        <v>2355</v>
      </c>
      <c r="C34" s="31"/>
      <c r="D34" s="43" t="s">
        <v>1</v>
      </c>
      <c r="E34" s="13">
        <v>41662</v>
      </c>
      <c r="F34" s="13">
        <f>'CMP01 Main Air Compressor No.1'!F33</f>
        <v>44605</v>
      </c>
      <c r="G34" s="154"/>
      <c r="H34" s="15">
        <f>DATE(YEAR(F34),MONTH(F34),DAY(F34)+1)</f>
        <v>44606</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235</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235</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235</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235</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235</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235</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267</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28</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267</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259</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28</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267</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259</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267</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259</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257</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259</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257</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257</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28</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44605</v>
      </c>
      <c r="G23" s="154"/>
      <c r="H23" s="15">
        <f>DATE(YEAR(F23),MONTH(F23),DAY(F23)+1)</f>
        <v>44606</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44605</v>
      </c>
      <c r="G24" s="154"/>
      <c r="H24" s="15">
        <f>DATE(YEAR(F24),MONTH(F24),DAY(F24)+1)</f>
        <v>44606</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44605</v>
      </c>
      <c r="G25" s="154"/>
      <c r="H25" s="15">
        <f>DATE(YEAR(F25),MONTH(F25),DAY(F25)+1)</f>
        <v>44606</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44602</v>
      </c>
      <c r="G26" s="154"/>
      <c r="H26" s="15">
        <f>EDATE(F26-1,1)</f>
        <v>44629</v>
      </c>
      <c r="I26" s="16">
        <f t="shared" ca="1" si="0"/>
        <v>24</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44605</v>
      </c>
      <c r="G27" s="154"/>
      <c r="H27" s="15">
        <f>DATE(YEAR(F27),MONTH(F27),DAY(F27)+1)</f>
        <v>44606</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44605</v>
      </c>
      <c r="G28" s="154"/>
      <c r="H28" s="15">
        <f>DATE(YEAR(F28),MONTH(F28),DAY(F28)+1)</f>
        <v>44606</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44605</v>
      </c>
      <c r="G29" s="154"/>
      <c r="H29" s="15">
        <f>DATE(YEAR(F29),MONTH(F29),DAY(F29)+1)</f>
        <v>44606</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44605</v>
      </c>
      <c r="G30" s="154"/>
      <c r="H30" s="15">
        <f>DATE(YEAR(F30),MONTH(F30),DAY(F30)+1)</f>
        <v>44606</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28</v>
      </c>
      <c r="J31" s="17" t="str">
        <f t="shared" ca="1" si="1"/>
        <v>NOT DUE</v>
      </c>
      <c r="K31" s="31" t="s">
        <v>1804</v>
      </c>
      <c r="L31" s="20"/>
    </row>
    <row r="32" spans="1:12" ht="36" customHeight="1">
      <c r="A32" s="17" t="s">
        <v>3637</v>
      </c>
      <c r="B32" s="31" t="s">
        <v>1782</v>
      </c>
      <c r="C32" s="31"/>
      <c r="D32" s="43" t="s">
        <v>4</v>
      </c>
      <c r="E32" s="13">
        <v>41662</v>
      </c>
      <c r="F32" s="13">
        <f>'CMP01 Main Air Compressor No.1'!F36</f>
        <v>44602</v>
      </c>
      <c r="G32" s="154"/>
      <c r="H32" s="15">
        <f>EDATE(F32-1,1)</f>
        <v>44629</v>
      </c>
      <c r="I32" s="16">
        <f t="shared" ca="1" si="0"/>
        <v>24</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28</v>
      </c>
      <c r="J33" s="17" t="str">
        <f t="shared" ca="1" si="1"/>
        <v>NOT DUE</v>
      </c>
      <c r="K33" s="31" t="s">
        <v>1805</v>
      </c>
      <c r="L33" s="20"/>
    </row>
    <row r="34" spans="1:12" ht="36" customHeight="1">
      <c r="A34" s="17" t="s">
        <v>3639</v>
      </c>
      <c r="B34" s="31" t="s">
        <v>2355</v>
      </c>
      <c r="C34" s="31"/>
      <c r="D34" s="43" t="s">
        <v>1</v>
      </c>
      <c r="E34" s="13">
        <v>41662</v>
      </c>
      <c r="F34" s="13">
        <f>'CMP01 Main Air Compressor No.1'!F33</f>
        <v>44605</v>
      </c>
      <c r="G34" s="154"/>
      <c r="H34" s="15">
        <f>DATE(YEAR(F34),MONTH(F34),DAY(F34)+1)</f>
        <v>44606</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257</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257</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257</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257</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257</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257</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28"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243</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259</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28</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252</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259</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28</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243</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259</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243</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259</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243</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259</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243</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243</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28</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44605</v>
      </c>
      <c r="G23" s="154"/>
      <c r="H23" s="15">
        <f>DATE(YEAR(F23),MONTH(F23),DAY(F23)+1)</f>
        <v>44606</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44605</v>
      </c>
      <c r="G24" s="154"/>
      <c r="H24" s="15">
        <f>DATE(YEAR(F24),MONTH(F24),DAY(F24)+1)</f>
        <v>44606</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44605</v>
      </c>
      <c r="G25" s="154"/>
      <c r="H25" s="15">
        <f>DATE(YEAR(F25),MONTH(F25),DAY(F25)+1)</f>
        <v>44606</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44602</v>
      </c>
      <c r="G26" s="154"/>
      <c r="H26" s="15">
        <f>EDATE(F26-1,1)</f>
        <v>44629</v>
      </c>
      <c r="I26" s="16">
        <f t="shared" ca="1" si="0"/>
        <v>24</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44605</v>
      </c>
      <c r="G27" s="154"/>
      <c r="H27" s="15">
        <f>DATE(YEAR(F27),MONTH(F27),DAY(F27)+1)</f>
        <v>44606</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44605</v>
      </c>
      <c r="G28" s="154"/>
      <c r="H28" s="15">
        <f>DATE(YEAR(F28),MONTH(F28),DAY(F28)+1)</f>
        <v>44606</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44605</v>
      </c>
      <c r="G29" s="154"/>
      <c r="H29" s="15">
        <f>DATE(YEAR(F29),MONTH(F29),DAY(F29)+1)</f>
        <v>44606</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44605</v>
      </c>
      <c r="G30" s="154"/>
      <c r="H30" s="15">
        <f>DATE(YEAR(F30),MONTH(F30),DAY(F30)+1)</f>
        <v>44606</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28</v>
      </c>
      <c r="J31" s="17" t="str">
        <f t="shared" ca="1" si="1"/>
        <v>NOT DUE</v>
      </c>
      <c r="K31" s="31" t="s">
        <v>1804</v>
      </c>
      <c r="L31" s="20"/>
    </row>
    <row r="32" spans="1:12" ht="36" customHeight="1">
      <c r="A32" s="17" t="s">
        <v>3604</v>
      </c>
      <c r="B32" s="31" t="s">
        <v>1782</v>
      </c>
      <c r="C32" s="31"/>
      <c r="D32" s="43" t="s">
        <v>4</v>
      </c>
      <c r="E32" s="13">
        <v>41662</v>
      </c>
      <c r="F32" s="13">
        <f>'CMP01 Main Air Compressor No.1'!F36</f>
        <v>44602</v>
      </c>
      <c r="G32" s="154"/>
      <c r="H32" s="15">
        <f>EDATE(F32-1,1)</f>
        <v>44629</v>
      </c>
      <c r="I32" s="16">
        <f t="shared" ca="1" si="0"/>
        <v>24</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28</v>
      </c>
      <c r="J33" s="17" t="str">
        <f t="shared" ca="1" si="1"/>
        <v>NOT DUE</v>
      </c>
      <c r="K33" s="31" t="s">
        <v>1805</v>
      </c>
      <c r="L33" s="20"/>
    </row>
    <row r="34" spans="1:12" ht="36" customHeight="1">
      <c r="A34" s="17" t="s">
        <v>3606</v>
      </c>
      <c r="B34" s="31" t="s">
        <v>2355</v>
      </c>
      <c r="C34" s="31"/>
      <c r="D34" s="43" t="s">
        <v>1</v>
      </c>
      <c r="E34" s="13">
        <v>41662</v>
      </c>
      <c r="F34" s="13">
        <f>'CMP01 Main Air Compressor No.1'!F37</f>
        <v>44605</v>
      </c>
      <c r="G34" s="154"/>
      <c r="H34" s="15">
        <f>DATE(YEAR(F34),MONTH(F34),DAY(F34)+1)</f>
        <v>44606</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243</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243</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243</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243</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243</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243</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70"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5226</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5226</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5249</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5251</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5252</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5267</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5292</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5303</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5312</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1"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36017.4</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45272.60833333333</v>
      </c>
      <c r="I8" s="23">
        <f t="shared" ref="I8:I19" si="0">D8-($F$4-G8)</f>
        <v>16022.599999999999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44600.929166666669</v>
      </c>
      <c r="I9" s="23">
        <f t="shared" si="0"/>
        <v>-97.700000000004366</v>
      </c>
      <c r="J9" s="17" t="str">
        <f t="shared" si="1"/>
        <v>OVERDUE</v>
      </c>
      <c r="K9" s="31"/>
      <c r="L9" s="121"/>
    </row>
    <row r="10" spans="1:12" ht="36" customHeight="1">
      <c r="A10" s="17" t="s">
        <v>3520</v>
      </c>
      <c r="B10" s="31" t="s">
        <v>2340</v>
      </c>
      <c r="C10" s="31" t="s">
        <v>2414</v>
      </c>
      <c r="D10" s="43">
        <v>8000</v>
      </c>
      <c r="E10" s="13">
        <v>41662</v>
      </c>
      <c r="F10" s="13">
        <v>44272</v>
      </c>
      <c r="G10" s="27">
        <v>32040</v>
      </c>
      <c r="H10" s="22">
        <f>IF(I10&lt;=8000,$F$5+(I10/24),"error")</f>
        <v>44772.60833333333</v>
      </c>
      <c r="I10" s="23">
        <f t="shared" si="0"/>
        <v>4022.5999999999985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45272.60833333333</v>
      </c>
      <c r="I11" s="23">
        <f t="shared" si="0"/>
        <v>16022.599999999999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44772.60833333333</v>
      </c>
      <c r="I12" s="23">
        <f t="shared" si="0"/>
        <v>4022.5999999999985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45272.60833333333</v>
      </c>
      <c r="I13" s="23">
        <f t="shared" si="0"/>
        <v>16022.599999999999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44772.60833333333</v>
      </c>
      <c r="I14" s="23">
        <f t="shared" si="0"/>
        <v>4022.5999999999985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44772.60833333333</v>
      </c>
      <c r="I15" s="23">
        <f t="shared" si="0"/>
        <v>4022.5999999999985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44772.60833333333</v>
      </c>
      <c r="I16" s="23">
        <f t="shared" si="0"/>
        <v>4022.5999999999985</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44604.895833333336</v>
      </c>
      <c r="I17" s="23">
        <f t="shared" si="0"/>
        <v>-2.5</v>
      </c>
      <c r="J17" s="17" t="str">
        <f t="shared" si="1"/>
        <v>OVERDUE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44772.60833333333</v>
      </c>
      <c r="I18" s="23">
        <f t="shared" si="0"/>
        <v>4022.5999999999985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44772.60833333333</v>
      </c>
      <c r="I19" s="23">
        <f t="shared" si="0"/>
        <v>4022.5999999999985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44605</v>
      </c>
      <c r="G20" s="154"/>
      <c r="H20" s="15">
        <f>DATE(YEAR(F20),MONTH(F20),DAY(F20)+1)</f>
        <v>44606</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44605</v>
      </c>
      <c r="G21" s="154"/>
      <c r="H21" s="15">
        <f>DATE(YEAR(F21),MONTH(F21),DAY(F21)+1)</f>
        <v>44606</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44605</v>
      </c>
      <c r="G22" s="154"/>
      <c r="H22" s="15">
        <f>DATE(YEAR(F22),MONTH(F22),DAY(F22)+1)</f>
        <v>44606</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44602</v>
      </c>
      <c r="G23" s="154"/>
      <c r="H23" s="15">
        <f>EDATE(F23-1,1)</f>
        <v>44629</v>
      </c>
      <c r="I23" s="16">
        <f t="shared" ca="1" si="4"/>
        <v>24</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44605</v>
      </c>
      <c r="G24" s="154"/>
      <c r="H24" s="15">
        <f>DATE(YEAR(F24),MONTH(F24),DAY(F24)+1)</f>
        <v>44606</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44605</v>
      </c>
      <c r="G25" s="154"/>
      <c r="H25" s="15">
        <f>DATE(YEAR(F25),MONTH(F25),DAY(F25)+1)</f>
        <v>44606</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44605</v>
      </c>
      <c r="G26" s="154"/>
      <c r="H26" s="15">
        <f>DATE(YEAR(F26),MONTH(F26),DAY(F26)+1)</f>
        <v>44606</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44605</v>
      </c>
      <c r="G27" s="154"/>
      <c r="H27" s="15">
        <f>DATE(YEAR(F27),MONTH(F27),DAY(F27)+1)</f>
        <v>44606</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28</v>
      </c>
      <c r="J28" s="17" t="str">
        <f t="shared" ca="1" si="5"/>
        <v>NOT DUE</v>
      </c>
      <c r="K28" s="31" t="s">
        <v>1802</v>
      </c>
      <c r="L28" s="20"/>
    </row>
    <row r="29" spans="1:12" ht="36" customHeight="1">
      <c r="A29" s="17" t="s">
        <v>3539</v>
      </c>
      <c r="B29" s="31" t="s">
        <v>1782</v>
      </c>
      <c r="C29" s="31"/>
      <c r="D29" s="43" t="s">
        <v>4</v>
      </c>
      <c r="E29" s="13">
        <v>41662</v>
      </c>
      <c r="F29" s="13">
        <f>'CMP01 Main Air Compressor No.1'!F36</f>
        <v>44602</v>
      </c>
      <c r="G29" s="154"/>
      <c r="H29" s="15">
        <f>EDATE(F29-1,1)</f>
        <v>44629</v>
      </c>
      <c r="I29" s="16">
        <f t="shared" ca="1" si="4"/>
        <v>24</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28</v>
      </c>
      <c r="J30" s="17" t="str">
        <f t="shared" ca="1" si="5"/>
        <v>NOT DUE</v>
      </c>
      <c r="K30" s="31" t="s">
        <v>1803</v>
      </c>
      <c r="L30" s="20"/>
    </row>
    <row r="31" spans="1:12" ht="36" customHeight="1">
      <c r="A31" s="17" t="s">
        <v>3541</v>
      </c>
      <c r="B31" s="31" t="s">
        <v>2355</v>
      </c>
      <c r="C31" s="31"/>
      <c r="D31" s="43" t="s">
        <v>1</v>
      </c>
      <c r="E31" s="13">
        <v>41662</v>
      </c>
      <c r="F31" s="13">
        <f>'CMP01 Main Air Compressor No.1'!F33</f>
        <v>44605</v>
      </c>
      <c r="G31" s="154"/>
      <c r="H31" s="15">
        <f>DATE(YEAR(F31),MONTH(F31),DAY(F31)+1)</f>
        <v>44606</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31</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31</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31</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31</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31</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31</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32071.7</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44988.804166666669</v>
      </c>
      <c r="I8" s="23">
        <f t="shared" ref="I8:I19" si="0">D8-($F$4-G8)</f>
        <v>9211.2999999999993</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44619.254166666666</v>
      </c>
      <c r="I9" s="23">
        <f t="shared" si="0"/>
        <v>342.09999999999854</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44734.137499999997</v>
      </c>
      <c r="I10" s="23">
        <f t="shared" si="0"/>
        <v>3099.2999999999993</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44988.804166666669</v>
      </c>
      <c r="I11" s="23">
        <f t="shared" si="0"/>
        <v>9211.2999999999993</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44734.137499999997</v>
      </c>
      <c r="I12" s="23">
        <f t="shared" si="0"/>
        <v>3099.2999999999993</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44988.804166666669</v>
      </c>
      <c r="I13" s="23">
        <f t="shared" si="0"/>
        <v>9211.2999999999993</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44734.137499999997</v>
      </c>
      <c r="I14" s="23">
        <f t="shared" si="0"/>
        <v>3099.2999999999993</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44734.137499999997</v>
      </c>
      <c r="I15" s="23">
        <f t="shared" si="0"/>
        <v>3099.2999999999993</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44734.137499999997</v>
      </c>
      <c r="I16" s="23">
        <f t="shared" si="0"/>
        <v>3099.2999999999993</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44619.254166666666</v>
      </c>
      <c r="I17" s="23">
        <f t="shared" si="0"/>
        <v>342.09999999999854</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44734.137499999997</v>
      </c>
      <c r="I18" s="23">
        <f t="shared" si="0"/>
        <v>3099.2999999999993</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44734.137499999997</v>
      </c>
      <c r="I19" s="23">
        <f t="shared" si="0"/>
        <v>3099.2999999999993</v>
      </c>
      <c r="J19" s="17" t="str">
        <f t="shared" si="1"/>
        <v>NOT DUE</v>
      </c>
      <c r="K19" s="31"/>
      <c r="L19" s="121"/>
    </row>
    <row r="20" spans="1:12" ht="36" customHeight="1">
      <c r="A20" s="17" t="s">
        <v>3561</v>
      </c>
      <c r="B20" s="31" t="s">
        <v>1765</v>
      </c>
      <c r="C20" s="31" t="s">
        <v>1766</v>
      </c>
      <c r="D20" s="43" t="s">
        <v>1</v>
      </c>
      <c r="E20" s="13">
        <v>41662</v>
      </c>
      <c r="F20" s="13">
        <f>'CMP01 Main Air Compressor No.1'!F33</f>
        <v>44605</v>
      </c>
      <c r="G20" s="154"/>
      <c r="H20" s="15">
        <f>DATE(YEAR(F20),MONTH(F20),DAY(F20)+1)</f>
        <v>44606</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44605</v>
      </c>
      <c r="G21" s="154"/>
      <c r="H21" s="15">
        <f>DATE(YEAR(F21),MONTH(F21),DAY(F21)+1)</f>
        <v>44606</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44605</v>
      </c>
      <c r="G22" s="154"/>
      <c r="H22" s="15">
        <f>DATE(YEAR(F22),MONTH(F22),DAY(F22)+1)</f>
        <v>44606</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44602</v>
      </c>
      <c r="G23" s="154"/>
      <c r="H23" s="15">
        <f>EDATE(F23-1,1)</f>
        <v>44629</v>
      </c>
      <c r="I23" s="16">
        <f t="shared" ca="1" si="4"/>
        <v>24</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44605</v>
      </c>
      <c r="G24" s="154"/>
      <c r="H24" s="15">
        <f>DATE(YEAR(F24),MONTH(F24),DAY(F24)+1)</f>
        <v>44606</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44605</v>
      </c>
      <c r="G25" s="154"/>
      <c r="H25" s="15">
        <f>DATE(YEAR(F25),MONTH(F25),DAY(F25)+1)</f>
        <v>44606</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44605</v>
      </c>
      <c r="G26" s="154"/>
      <c r="H26" s="15">
        <f>DATE(YEAR(F26),MONTH(F26),DAY(F26)+1)</f>
        <v>44606</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44605</v>
      </c>
      <c r="G27" s="154"/>
      <c r="H27" s="15">
        <f>DATE(YEAR(F27),MONTH(F27),DAY(F27)+1)</f>
        <v>44606</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28</v>
      </c>
      <c r="J28" s="17" t="str">
        <f t="shared" ca="1" si="1"/>
        <v>NOT DUE</v>
      </c>
      <c r="K28" s="31" t="s">
        <v>1802</v>
      </c>
      <c r="L28" s="20"/>
    </row>
    <row r="29" spans="1:12" ht="36" customHeight="1">
      <c r="A29" s="17" t="s">
        <v>3570</v>
      </c>
      <c r="B29" s="31" t="s">
        <v>1782</v>
      </c>
      <c r="C29" s="31"/>
      <c r="D29" s="43" t="s">
        <v>4</v>
      </c>
      <c r="E29" s="13">
        <v>41662</v>
      </c>
      <c r="F29" s="13">
        <f>'CMP01 Main Air Compressor No.1'!F36</f>
        <v>44602</v>
      </c>
      <c r="G29" s="154"/>
      <c r="H29" s="15">
        <f>EDATE(F29-1,1)</f>
        <v>44629</v>
      </c>
      <c r="I29" s="16">
        <f t="shared" ca="1" si="4"/>
        <v>24</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28</v>
      </c>
      <c r="J30" s="17" t="str">
        <f t="shared" ca="1" si="1"/>
        <v>NOT DUE</v>
      </c>
      <c r="K30" s="31" t="s">
        <v>1803</v>
      </c>
      <c r="L30" s="20"/>
    </row>
    <row r="31" spans="1:12" ht="36" customHeight="1">
      <c r="A31" s="17" t="s">
        <v>3572</v>
      </c>
      <c r="B31" s="31" t="s">
        <v>2355</v>
      </c>
      <c r="C31" s="31"/>
      <c r="D31" s="43" t="s">
        <v>1</v>
      </c>
      <c r="E31" s="13">
        <v>41662</v>
      </c>
      <c r="F31" s="13">
        <f>'CMP01 Main Air Compressor No.1'!F33</f>
        <v>44605</v>
      </c>
      <c r="G31" s="154"/>
      <c r="H31" s="15">
        <f>DATE(YEAR(F31),MONTH(F31),DAY(F31)+1)</f>
        <v>44606</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208</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208</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208</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208</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208</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208</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28"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39353.9</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45217.587500000001</v>
      </c>
      <c r="I8" s="23">
        <f t="shared" ref="I8:I19" si="0">D8-($F$4-G8)</f>
        <v>14702.099999999999</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44600.929166666669</v>
      </c>
      <c r="I9" s="23">
        <f>D9-($F$4-G9)</f>
        <v>-97.700000000004366</v>
      </c>
      <c r="J9" s="17" t="str">
        <f t="shared" si="1"/>
        <v>OVERDUE</v>
      </c>
      <c r="K9" s="31"/>
      <c r="L9" s="121"/>
    </row>
    <row r="10" spans="1:12" ht="36" customHeight="1">
      <c r="A10" s="17" t="s">
        <v>3459</v>
      </c>
      <c r="B10" s="31" t="s">
        <v>2340</v>
      </c>
      <c r="C10" s="31" t="s">
        <v>2414</v>
      </c>
      <c r="D10" s="43">
        <v>8000</v>
      </c>
      <c r="E10" s="13">
        <v>41662</v>
      </c>
      <c r="F10" s="13">
        <v>44145</v>
      </c>
      <c r="G10" s="27">
        <v>34056</v>
      </c>
      <c r="H10" s="22">
        <f>IF(I10&lt;=8000,$F$5+(I10/24),"error")</f>
        <v>44717.587500000001</v>
      </c>
      <c r="I10" s="23">
        <f t="shared" si="0"/>
        <v>2702.0999999999985</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45217.587500000001</v>
      </c>
      <c r="I11" s="23">
        <f t="shared" si="0"/>
        <v>14702.099999999999</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44717.587500000001</v>
      </c>
      <c r="I12" s="23">
        <f t="shared" si="0"/>
        <v>2702.0999999999985</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45217.587500000001</v>
      </c>
      <c r="I13" s="23">
        <f t="shared" si="0"/>
        <v>14702.099999999999</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44717.587500000001</v>
      </c>
      <c r="I14" s="23">
        <f t="shared" si="0"/>
        <v>2702.0999999999985</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44717.587500000001</v>
      </c>
      <c r="I15" s="23">
        <f t="shared" si="0"/>
        <v>2702.0999999999985</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44717.587500000001</v>
      </c>
      <c r="I16" s="23">
        <f t="shared" si="0"/>
        <v>2702.0999999999985</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44600.929166666669</v>
      </c>
      <c r="I17" s="23">
        <f t="shared" si="0"/>
        <v>-97.700000000004366</v>
      </c>
      <c r="J17" s="17" t="str">
        <f t="shared" si="1"/>
        <v>OVERDUE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44717.587500000001</v>
      </c>
      <c r="I18" s="23">
        <f t="shared" si="0"/>
        <v>2702.0999999999985</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44717.587500000001</v>
      </c>
      <c r="I19" s="23">
        <f t="shared" si="0"/>
        <v>2702.0999999999985</v>
      </c>
      <c r="J19" s="17" t="str">
        <f t="shared" si="1"/>
        <v>NOT DUE</v>
      </c>
      <c r="K19" s="31"/>
      <c r="L19" s="20"/>
    </row>
    <row r="20" spans="1:12" ht="36" customHeight="1">
      <c r="A20" s="17" t="s">
        <v>3469</v>
      </c>
      <c r="B20" s="31" t="s">
        <v>1765</v>
      </c>
      <c r="C20" s="31" t="s">
        <v>1766</v>
      </c>
      <c r="D20" s="43" t="s">
        <v>1</v>
      </c>
      <c r="E20" s="13">
        <v>41662</v>
      </c>
      <c r="F20" s="13">
        <f>'CMP01 Main Air Compressor No.1'!F33</f>
        <v>44605</v>
      </c>
      <c r="G20" s="154"/>
      <c r="H20" s="15">
        <f>DATE(YEAR(F20),MONTH(F20),DAY(F20)+1)</f>
        <v>44606</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44605</v>
      </c>
      <c r="G21" s="154"/>
      <c r="H21" s="15">
        <f>DATE(YEAR(F21),MONTH(F21),DAY(F21)+1)</f>
        <v>44606</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44605</v>
      </c>
      <c r="G22" s="154"/>
      <c r="H22" s="15">
        <f>DATE(YEAR(F22),MONTH(F22),DAY(F22)+1)</f>
        <v>44606</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44602</v>
      </c>
      <c r="G23" s="154"/>
      <c r="H23" s="15">
        <f>EDATE(F23-1,1)</f>
        <v>44629</v>
      </c>
      <c r="I23" s="16">
        <f t="shared" ca="1" si="4"/>
        <v>24</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44605</v>
      </c>
      <c r="G24" s="154"/>
      <c r="H24" s="15">
        <f>DATE(YEAR(F24),MONTH(F24),DAY(F24)+1)</f>
        <v>44606</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44605</v>
      </c>
      <c r="G25" s="154"/>
      <c r="H25" s="15">
        <f>DATE(YEAR(F25),MONTH(F25),DAY(F25)+1)</f>
        <v>44606</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44605</v>
      </c>
      <c r="G26" s="154"/>
      <c r="H26" s="15">
        <f>DATE(YEAR(F26),MONTH(F26),DAY(F26)+1)</f>
        <v>44606</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44605</v>
      </c>
      <c r="G27" s="154"/>
      <c r="H27" s="15">
        <f>DATE(YEAR(F27),MONTH(F27),DAY(F27)+1)</f>
        <v>44606</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28</v>
      </c>
      <c r="J28" s="17" t="str">
        <f t="shared" ca="1" si="1"/>
        <v>NOT DUE</v>
      </c>
      <c r="K28" s="31" t="s">
        <v>1802</v>
      </c>
      <c r="L28" s="20"/>
    </row>
    <row r="29" spans="1:12" ht="36" customHeight="1">
      <c r="A29" s="17" t="s">
        <v>3478</v>
      </c>
      <c r="B29" s="31" t="s">
        <v>1782</v>
      </c>
      <c r="C29" s="31"/>
      <c r="D29" s="43" t="s">
        <v>4</v>
      </c>
      <c r="E29" s="13">
        <v>41662</v>
      </c>
      <c r="F29" s="13">
        <f>'CMP01 Main Air Compressor No.1'!F36</f>
        <v>44602</v>
      </c>
      <c r="G29" s="154"/>
      <c r="H29" s="15">
        <f>EDATE(F29-1,1)</f>
        <v>44629</v>
      </c>
      <c r="I29" s="16">
        <f t="shared" ca="1" si="4"/>
        <v>24</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28</v>
      </c>
      <c r="J30" s="17" t="str">
        <f t="shared" ca="1" si="1"/>
        <v>NOT DUE</v>
      </c>
      <c r="K30" s="31" t="s">
        <v>1803</v>
      </c>
      <c r="L30" s="20"/>
    </row>
    <row r="31" spans="1:12" ht="36" customHeight="1">
      <c r="A31" s="17" t="s">
        <v>3480</v>
      </c>
      <c r="B31" s="31" t="s">
        <v>2355</v>
      </c>
      <c r="C31" s="31"/>
      <c r="D31" s="43" t="s">
        <v>1</v>
      </c>
      <c r="E31" s="13">
        <v>41662</v>
      </c>
      <c r="F31" s="13">
        <f>'CMP01 Main Air Compressor No.1'!F33</f>
        <v>44605</v>
      </c>
      <c r="G31" s="154"/>
      <c r="H31" s="15">
        <f>DATE(YEAR(F31),MONTH(F31),DAY(F31)+1)</f>
        <v>44606</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263</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263</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263</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263</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263</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263</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zoomScaleNormal="100" workbookViewId="0">
      <selection activeCell="I12" sqref="I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28675.9</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44632.541666666664</v>
      </c>
      <c r="I8" s="23">
        <f t="shared" ref="I8:I19" si="0">D8-($F$4-G8)</f>
        <v>661</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44619.254166666666</v>
      </c>
      <c r="I9" s="23">
        <f t="shared" si="0"/>
        <v>342.09999999999854</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44832.404166666667</v>
      </c>
      <c r="I10" s="23">
        <f t="shared" si="0"/>
        <v>5457.6999999999971</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44632.541666666664</v>
      </c>
      <c r="I11" s="23">
        <f t="shared" si="0"/>
        <v>661</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44832.404166666667</v>
      </c>
      <c r="I12" s="23">
        <f t="shared" si="0"/>
        <v>5457.6999999999971</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44632.541666666664</v>
      </c>
      <c r="I13" s="23">
        <f t="shared" si="0"/>
        <v>661</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44832.404166666667</v>
      </c>
      <c r="I14" s="23">
        <f t="shared" si="0"/>
        <v>5457.6999999999971</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44832.404166666667</v>
      </c>
      <c r="I15" s="23">
        <f t="shared" si="0"/>
        <v>5457.6999999999971</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44832.404166666667</v>
      </c>
      <c r="I16" s="23">
        <f t="shared" si="0"/>
        <v>5457.6999999999971</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44596.066666666666</v>
      </c>
      <c r="I17" s="23">
        <f t="shared" si="0"/>
        <v>-214.40000000000146</v>
      </c>
      <c r="J17" s="17" t="str">
        <f t="shared" si="1"/>
        <v>OVERDUE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44832.404166666667</v>
      </c>
      <c r="I18" s="23">
        <f t="shared" si="0"/>
        <v>5457.6999999999971</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44832.404166666667</v>
      </c>
      <c r="I19" s="23">
        <f t="shared" si="0"/>
        <v>5457.6999999999971</v>
      </c>
      <c r="J19" s="17" t="str">
        <f t="shared" si="1"/>
        <v>NOT DUE</v>
      </c>
      <c r="K19" s="31"/>
      <c r="L19" s="20"/>
    </row>
    <row r="20" spans="1:12" ht="36" customHeight="1">
      <c r="A20" s="17" t="s">
        <v>3500</v>
      </c>
      <c r="B20" s="31" t="s">
        <v>1765</v>
      </c>
      <c r="C20" s="31" t="s">
        <v>1766</v>
      </c>
      <c r="D20" s="43" t="s">
        <v>1</v>
      </c>
      <c r="E20" s="13">
        <v>41662</v>
      </c>
      <c r="F20" s="13">
        <f>'CMP01 Main Air Compressor No.1'!F33</f>
        <v>44605</v>
      </c>
      <c r="G20" s="154"/>
      <c r="H20" s="15">
        <f>DATE(YEAR(F20),MONTH(F20),DAY(F20)+1)</f>
        <v>44606</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44605</v>
      </c>
      <c r="G21" s="154"/>
      <c r="H21" s="15">
        <f>DATE(YEAR(F21),MONTH(F21),DAY(F21)+1)</f>
        <v>44606</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44605</v>
      </c>
      <c r="G22" s="154"/>
      <c r="H22" s="15">
        <f>DATE(YEAR(F22),MONTH(F22),DAY(F22)+1)</f>
        <v>44606</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44602</v>
      </c>
      <c r="G23" s="154"/>
      <c r="H23" s="15">
        <f>EDATE(F23-1,1)</f>
        <v>44629</v>
      </c>
      <c r="I23" s="16">
        <f t="shared" ca="1" si="4"/>
        <v>24</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44605</v>
      </c>
      <c r="G24" s="154"/>
      <c r="H24" s="15">
        <f>DATE(YEAR(F24),MONTH(F24),DAY(F24)+1)</f>
        <v>44606</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44605</v>
      </c>
      <c r="G25" s="154"/>
      <c r="H25" s="15">
        <f>DATE(YEAR(F25),MONTH(F25),DAY(F25)+1)</f>
        <v>44606</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44605</v>
      </c>
      <c r="G26" s="154"/>
      <c r="H26" s="15">
        <f>DATE(YEAR(F26),MONTH(F26),DAY(F26)+1)</f>
        <v>44606</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44605</v>
      </c>
      <c r="G27" s="154"/>
      <c r="H27" s="15">
        <f>DATE(YEAR(F27),MONTH(F27),DAY(F27)+1)</f>
        <v>44606</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28</v>
      </c>
      <c r="J28" s="17" t="str">
        <f t="shared" ca="1" si="1"/>
        <v>NOT DUE</v>
      </c>
      <c r="K28" s="31" t="s">
        <v>1802</v>
      </c>
      <c r="L28" s="20"/>
    </row>
    <row r="29" spans="1:12" ht="36" customHeight="1">
      <c r="A29" s="17" t="s">
        <v>3509</v>
      </c>
      <c r="B29" s="31" t="s">
        <v>1782</v>
      </c>
      <c r="C29" s="31"/>
      <c r="D29" s="43" t="s">
        <v>4</v>
      </c>
      <c r="E29" s="13">
        <v>41662</v>
      </c>
      <c r="F29" s="13">
        <f>'CMP01 Main Air Compressor No.1'!F36</f>
        <v>44602</v>
      </c>
      <c r="G29" s="154"/>
      <c r="H29" s="15">
        <f>EDATE(F29-1,1)</f>
        <v>44629</v>
      </c>
      <c r="I29" s="16">
        <f t="shared" ca="1" si="4"/>
        <v>24</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28</v>
      </c>
      <c r="J30" s="17" t="str">
        <f t="shared" ca="1" si="1"/>
        <v>NOT DUE</v>
      </c>
      <c r="K30" s="31" t="s">
        <v>1803</v>
      </c>
      <c r="L30" s="20"/>
    </row>
    <row r="31" spans="1:12" ht="36" customHeight="1">
      <c r="A31" s="17" t="s">
        <v>3511</v>
      </c>
      <c r="B31" s="31" t="s">
        <v>2355</v>
      </c>
      <c r="C31" s="31"/>
      <c r="D31" s="43" t="s">
        <v>1</v>
      </c>
      <c r="E31" s="13">
        <v>41662</v>
      </c>
      <c r="F31" s="13">
        <f>'CMP01 Main Air Compressor No.1'!F33</f>
        <v>44605</v>
      </c>
      <c r="G31" s="154"/>
      <c r="H31" s="15">
        <f>DATE(YEAR(F31),MONTH(F31),DAY(F31)+1)</f>
        <v>44606</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208</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208</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208</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208</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208</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208</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zoomScale="85" zoomScaleNormal="85" workbookViewId="0">
      <selection activeCell="G12" sqref="G12"/>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34959.4</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44815.025000000001</v>
      </c>
      <c r="I8" s="23">
        <f t="shared" ref="I8:I18" si="0">D8-($F$4-G8)</f>
        <v>5040.5999999999985</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44570.15</v>
      </c>
      <c r="I9" s="23">
        <f t="shared" si="0"/>
        <v>-836.40000000000146</v>
      </c>
      <c r="J9" s="17" t="str">
        <f t="shared" si="1"/>
        <v>OVERDUE</v>
      </c>
      <c r="K9" s="31" t="s">
        <v>2452</v>
      </c>
      <c r="L9" s="20" t="s">
        <v>5314</v>
      </c>
    </row>
    <row r="10" spans="1:12" ht="36" customHeight="1">
      <c r="A10" s="17" t="s">
        <v>3399</v>
      </c>
      <c r="B10" s="31" t="s">
        <v>2389</v>
      </c>
      <c r="C10" s="31" t="s">
        <v>2441</v>
      </c>
      <c r="D10" s="43">
        <v>2000</v>
      </c>
      <c r="E10" s="13">
        <v>41662</v>
      </c>
      <c r="F10" s="13">
        <v>44589</v>
      </c>
      <c r="G10" s="27">
        <v>34882.1</v>
      </c>
      <c r="H10" s="22">
        <f>IF(I10&lt;=2000,$F$5+(I10/24),"error")</f>
        <v>44685.112500000003</v>
      </c>
      <c r="I10" s="23">
        <f t="shared" si="0"/>
        <v>1922.6999999999971</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44570.15</v>
      </c>
      <c r="I11" s="23">
        <f t="shared" si="0"/>
        <v>-836.40000000000146</v>
      </c>
      <c r="J11" s="17" t="str">
        <f t="shared" si="1"/>
        <v>OVERDUE</v>
      </c>
      <c r="K11" s="31"/>
      <c r="L11" s="20" t="s">
        <v>5314</v>
      </c>
    </row>
    <row r="12" spans="1:12" ht="36" customHeight="1">
      <c r="A12" s="17" t="s">
        <v>3401</v>
      </c>
      <c r="B12" s="31" t="s">
        <v>2343</v>
      </c>
      <c r="C12" s="31" t="s">
        <v>2443</v>
      </c>
      <c r="D12" s="43">
        <v>20000</v>
      </c>
      <c r="E12" s="13">
        <v>41662</v>
      </c>
      <c r="F12" s="13">
        <v>43404</v>
      </c>
      <c r="G12" s="27">
        <v>20000</v>
      </c>
      <c r="H12" s="22">
        <f>IF(I12&lt;=20000,$F$5+(I12/24),"error")</f>
        <v>44815.025000000001</v>
      </c>
      <c r="I12" s="23">
        <f t="shared" si="0"/>
        <v>5040.5999999999985</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44570.15</v>
      </c>
      <c r="I13" s="23">
        <f t="shared" si="0"/>
        <v>-836.40000000000146</v>
      </c>
      <c r="J13" s="17" t="str">
        <f t="shared" si="1"/>
        <v>OVERDUE</v>
      </c>
      <c r="K13" s="31" t="s">
        <v>2453</v>
      </c>
      <c r="L13" s="20" t="s">
        <v>5314</v>
      </c>
    </row>
    <row r="14" spans="1:12" ht="36" customHeight="1">
      <c r="A14" s="17" t="s">
        <v>3403</v>
      </c>
      <c r="B14" s="31" t="s">
        <v>2346</v>
      </c>
      <c r="C14" s="31" t="s">
        <v>2445</v>
      </c>
      <c r="D14" s="43">
        <v>8000</v>
      </c>
      <c r="E14" s="13">
        <v>41662</v>
      </c>
      <c r="F14" s="13">
        <v>44025</v>
      </c>
      <c r="G14" s="27">
        <v>26123</v>
      </c>
      <c r="H14" s="22">
        <f t="shared" si="2"/>
        <v>44570.15</v>
      </c>
      <c r="I14" s="23">
        <f t="shared" si="0"/>
        <v>-836.40000000000146</v>
      </c>
      <c r="J14" s="17" t="str">
        <f t="shared" si="1"/>
        <v>OVERDUE</v>
      </c>
      <c r="K14" s="31" t="s">
        <v>2454</v>
      </c>
      <c r="L14" s="20" t="s">
        <v>5314</v>
      </c>
    </row>
    <row r="15" spans="1:12" ht="36" customHeight="1">
      <c r="A15" s="17" t="s">
        <v>3404</v>
      </c>
      <c r="B15" s="31" t="s">
        <v>2346</v>
      </c>
      <c r="C15" s="31" t="s">
        <v>2446</v>
      </c>
      <c r="D15" s="43">
        <v>20000</v>
      </c>
      <c r="E15" s="13">
        <v>41662</v>
      </c>
      <c r="F15" s="13">
        <v>43404</v>
      </c>
      <c r="G15" s="27">
        <v>20000</v>
      </c>
      <c r="H15" s="22">
        <f t="shared" ref="H15:H17" si="3">IF(I15&lt;=20000,$F$5+(I15/24),"error")</f>
        <v>44815.025000000001</v>
      </c>
      <c r="I15" s="23">
        <f t="shared" si="0"/>
        <v>5040.5999999999985</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44815.025000000001</v>
      </c>
      <c r="I16" s="23">
        <f t="shared" si="0"/>
        <v>5040.5999999999985</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44815.025000000001</v>
      </c>
      <c r="I17" s="23">
        <f t="shared" si="0"/>
        <v>5040.5999999999985</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44570.15</v>
      </c>
      <c r="I18" s="23">
        <f t="shared" si="0"/>
        <v>-836.40000000000146</v>
      </c>
      <c r="J18" s="17" t="str">
        <f t="shared" si="1"/>
        <v>OVERDUE</v>
      </c>
      <c r="K18" s="31" t="s">
        <v>2457</v>
      </c>
      <c r="L18" s="20" t="s">
        <v>5314</v>
      </c>
    </row>
    <row r="19" spans="1:12" ht="36" customHeight="1">
      <c r="A19" s="17" t="s">
        <v>3408</v>
      </c>
      <c r="B19" s="31" t="s">
        <v>1765</v>
      </c>
      <c r="C19" s="31" t="s">
        <v>1766</v>
      </c>
      <c r="D19" s="43" t="s">
        <v>1</v>
      </c>
      <c r="E19" s="13">
        <v>41662</v>
      </c>
      <c r="F19" s="13">
        <f>'CMP01 Main Air Compressor No.1'!F33</f>
        <v>44605</v>
      </c>
      <c r="G19" s="155"/>
      <c r="H19" s="15">
        <f>DATE(YEAR(F19),MONTH(F19),DAY(F19)+1)</f>
        <v>44606</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44605</v>
      </c>
      <c r="G20" s="155"/>
      <c r="H20" s="15">
        <f>DATE(YEAR(F20),MONTH(F20),DAY(F20)+1)</f>
        <v>44606</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44605</v>
      </c>
      <c r="G21" s="155"/>
      <c r="H21" s="15">
        <f>DATE(YEAR(F21),MONTH(F21),DAY(F21)+1)</f>
        <v>44606</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44602</v>
      </c>
      <c r="G22" s="155"/>
      <c r="H22" s="15">
        <f>EDATE(F22-1,1)</f>
        <v>44629</v>
      </c>
      <c r="I22" s="16">
        <f t="shared" ca="1" si="4"/>
        <v>24</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44605</v>
      </c>
      <c r="G23" s="155"/>
      <c r="H23" s="15">
        <f>DATE(YEAR(F23),MONTH(F23),DAY(F23)+1)</f>
        <v>44606</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44605</v>
      </c>
      <c r="G24" s="155"/>
      <c r="H24" s="15">
        <f>DATE(YEAR(F24),MONTH(F24),DAY(F24)+1)</f>
        <v>44606</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44605</v>
      </c>
      <c r="G25" s="155"/>
      <c r="H25" s="15">
        <f>DATE(YEAR(F25),MONTH(F25),DAY(F25)+1)</f>
        <v>44606</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44605</v>
      </c>
      <c r="G26" s="155"/>
      <c r="H26" s="15">
        <f>DATE(YEAR(F26),MONTH(F26),DAY(F26)+1)</f>
        <v>44606</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28</v>
      </c>
      <c r="J27" s="17" t="str">
        <f t="shared" ca="1" si="1"/>
        <v>NOT DUE</v>
      </c>
      <c r="K27" s="31" t="s">
        <v>1802</v>
      </c>
      <c r="L27" s="20"/>
    </row>
    <row r="28" spans="1:12" ht="36" customHeight="1">
      <c r="A28" s="17" t="s">
        <v>3417</v>
      </c>
      <c r="B28" s="31" t="s">
        <v>1782</v>
      </c>
      <c r="C28" s="31"/>
      <c r="D28" s="43" t="s">
        <v>4</v>
      </c>
      <c r="E28" s="13">
        <v>41662</v>
      </c>
      <c r="F28" s="13">
        <f>'CMP01 Main Air Compressor No.1'!F36</f>
        <v>44602</v>
      </c>
      <c r="G28" s="155"/>
      <c r="H28" s="15">
        <f>EDATE(F28-1,1)</f>
        <v>44629</v>
      </c>
      <c r="I28" s="16">
        <f t="shared" ca="1" si="4"/>
        <v>24</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28</v>
      </c>
      <c r="J29" s="17" t="str">
        <f t="shared" ca="1" si="1"/>
        <v>NOT DUE</v>
      </c>
      <c r="K29" s="31" t="s">
        <v>1803</v>
      </c>
      <c r="L29" s="20"/>
    </row>
    <row r="30" spans="1:12" ht="36" customHeight="1">
      <c r="A30" s="17" t="s">
        <v>3419</v>
      </c>
      <c r="B30" s="31" t="s">
        <v>2355</v>
      </c>
      <c r="C30" s="31"/>
      <c r="D30" s="43" t="s">
        <v>1</v>
      </c>
      <c r="E30" s="13">
        <v>41662</v>
      </c>
      <c r="F30" s="13">
        <f>'CMP01 Main Air Compressor No.1'!F33</f>
        <v>44605</v>
      </c>
      <c r="G30" s="155"/>
      <c r="H30" s="15">
        <f>DATE(YEAR(F30),MONTH(F30),DAY(F30)+1)</f>
        <v>44606</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257</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257</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257</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257</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257</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257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6" t="s">
        <v>5288</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1"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34836.9</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44820.129166666666</v>
      </c>
      <c r="I8" s="23">
        <f t="shared" ref="I8:I18" si="0">D8-($F$4-G8)</f>
        <v>5163.0999999999985</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44575.254166666666</v>
      </c>
      <c r="I9" s="23">
        <f t="shared" si="0"/>
        <v>-713.90000000000146</v>
      </c>
      <c r="J9" s="17" t="str">
        <f t="shared" si="1"/>
        <v>OVERDUE</v>
      </c>
      <c r="K9" s="31" t="s">
        <v>2452</v>
      </c>
      <c r="L9" s="20" t="s">
        <v>5314</v>
      </c>
    </row>
    <row r="10" spans="1:12" ht="36" customHeight="1">
      <c r="A10" s="17" t="s">
        <v>3429</v>
      </c>
      <c r="B10" s="31" t="s">
        <v>2389</v>
      </c>
      <c r="C10" s="31" t="s">
        <v>2441</v>
      </c>
      <c r="D10" s="43">
        <v>2000</v>
      </c>
      <c r="E10" s="13">
        <v>41662</v>
      </c>
      <c r="F10" s="13">
        <v>44498</v>
      </c>
      <c r="G10" s="27">
        <v>33727</v>
      </c>
      <c r="H10" s="22">
        <f>IF(I10&lt;=2000,$F$5+(I10/24),"error")</f>
        <v>44642.087500000001</v>
      </c>
      <c r="I10" s="23">
        <f t="shared" si="0"/>
        <v>890.09999999999854</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44575.254166666666</v>
      </c>
      <c r="I11" s="23">
        <f t="shared" si="0"/>
        <v>-713.90000000000146</v>
      </c>
      <c r="J11" s="17" t="str">
        <f t="shared" si="1"/>
        <v>OVERDUE</v>
      </c>
      <c r="K11" s="31"/>
      <c r="L11" s="20" t="s">
        <v>5314</v>
      </c>
    </row>
    <row r="12" spans="1:12" ht="36" customHeight="1">
      <c r="A12" s="17" t="s">
        <v>3431</v>
      </c>
      <c r="B12" s="31" t="s">
        <v>2343</v>
      </c>
      <c r="C12" s="31" t="s">
        <v>2443</v>
      </c>
      <c r="D12" s="43">
        <v>20000</v>
      </c>
      <c r="E12" s="13">
        <v>41662</v>
      </c>
      <c r="F12" s="13">
        <v>43404</v>
      </c>
      <c r="G12" s="27">
        <v>20000</v>
      </c>
      <c r="H12" s="22">
        <f>IF(I12&lt;=20000,$F$5+(I12/24),"error")</f>
        <v>44820.129166666666</v>
      </c>
      <c r="I12" s="23">
        <f t="shared" si="0"/>
        <v>5163.0999999999985</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44575.254166666666</v>
      </c>
      <c r="I13" s="23">
        <f t="shared" si="0"/>
        <v>-713.90000000000146</v>
      </c>
      <c r="J13" s="17" t="str">
        <f t="shared" si="1"/>
        <v>OVERDUE</v>
      </c>
      <c r="K13" s="31" t="s">
        <v>2453</v>
      </c>
      <c r="L13" s="20" t="s">
        <v>5314</v>
      </c>
    </row>
    <row r="14" spans="1:12" ht="36" customHeight="1">
      <c r="A14" s="17" t="s">
        <v>3433</v>
      </c>
      <c r="B14" s="31" t="s">
        <v>2346</v>
      </c>
      <c r="C14" s="31" t="s">
        <v>2445</v>
      </c>
      <c r="D14" s="43">
        <v>8000</v>
      </c>
      <c r="E14" s="13">
        <v>41662</v>
      </c>
      <c r="F14" s="13">
        <v>44025</v>
      </c>
      <c r="G14" s="27">
        <v>26123</v>
      </c>
      <c r="H14" s="22">
        <f t="shared" si="2"/>
        <v>44575.254166666666</v>
      </c>
      <c r="I14" s="23">
        <f t="shared" si="0"/>
        <v>-713.90000000000146</v>
      </c>
      <c r="J14" s="17" t="str">
        <f t="shared" si="1"/>
        <v>OVERDUE</v>
      </c>
      <c r="K14" s="31" t="s">
        <v>2454</v>
      </c>
      <c r="L14" s="20" t="s">
        <v>5314</v>
      </c>
    </row>
    <row r="15" spans="1:12" ht="36" customHeight="1">
      <c r="A15" s="17" t="s">
        <v>3434</v>
      </c>
      <c r="B15" s="31" t="s">
        <v>2346</v>
      </c>
      <c r="C15" s="31" t="s">
        <v>2446</v>
      </c>
      <c r="D15" s="43">
        <v>20000</v>
      </c>
      <c r="E15" s="13">
        <v>41662</v>
      </c>
      <c r="F15" s="13">
        <v>43404</v>
      </c>
      <c r="G15" s="27">
        <v>20000</v>
      </c>
      <c r="H15" s="22">
        <f t="shared" ref="H15:H17" si="3">IF(I15&lt;=20000,$F$5+(I15/24),"error")</f>
        <v>44820.129166666666</v>
      </c>
      <c r="I15" s="23">
        <f t="shared" si="0"/>
        <v>5163.0999999999985</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44820.129166666666</v>
      </c>
      <c r="I16" s="23">
        <f t="shared" si="0"/>
        <v>5163.0999999999985</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44820.129166666666</v>
      </c>
      <c r="I17" s="23">
        <f t="shared" si="0"/>
        <v>5163.0999999999985</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44575.254166666666</v>
      </c>
      <c r="I18" s="23">
        <f t="shared" si="0"/>
        <v>-713.90000000000146</v>
      </c>
      <c r="J18" s="17" t="str">
        <f t="shared" si="1"/>
        <v>OVERDUE</v>
      </c>
      <c r="K18" s="31" t="s">
        <v>2457</v>
      </c>
      <c r="L18" s="20" t="s">
        <v>5314</v>
      </c>
    </row>
    <row r="19" spans="1:12" ht="36" customHeight="1">
      <c r="A19" s="17" t="s">
        <v>3438</v>
      </c>
      <c r="B19" s="31" t="s">
        <v>1765</v>
      </c>
      <c r="C19" s="31" t="s">
        <v>1766</v>
      </c>
      <c r="D19" s="43" t="s">
        <v>1</v>
      </c>
      <c r="E19" s="13">
        <v>41662</v>
      </c>
      <c r="F19" s="13">
        <f>'CMP01 Main Air Compressor No.1'!F33</f>
        <v>44605</v>
      </c>
      <c r="G19" s="155"/>
      <c r="H19" s="15">
        <f>DATE(YEAR(F19),MONTH(F19),DAY(F19)+1)</f>
        <v>44606</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44605</v>
      </c>
      <c r="G20" s="155"/>
      <c r="H20" s="15">
        <f>DATE(YEAR(F20),MONTH(F20),DAY(F20)+1)</f>
        <v>44606</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44605</v>
      </c>
      <c r="G21" s="155"/>
      <c r="H21" s="15">
        <f>DATE(YEAR(F21),MONTH(F21),DAY(F21)+1)</f>
        <v>44606</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44602</v>
      </c>
      <c r="G22" s="155"/>
      <c r="H22" s="15">
        <f>EDATE(F22-1,1)</f>
        <v>44629</v>
      </c>
      <c r="I22" s="16">
        <f t="shared" ca="1" si="4"/>
        <v>24</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44605</v>
      </c>
      <c r="G23" s="155"/>
      <c r="H23" s="15">
        <f>DATE(YEAR(F23),MONTH(F23),DAY(F23)+1)</f>
        <v>44606</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44605</v>
      </c>
      <c r="G24" s="155"/>
      <c r="H24" s="15">
        <f>DATE(YEAR(F24),MONTH(F24),DAY(F24)+1)</f>
        <v>44606</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44605</v>
      </c>
      <c r="G25" s="155"/>
      <c r="H25" s="15">
        <f>DATE(YEAR(F25),MONTH(F25),DAY(F25)+1)</f>
        <v>44606</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44605</v>
      </c>
      <c r="G26" s="155"/>
      <c r="H26" s="15">
        <f>DATE(YEAR(F26),MONTH(F26),DAY(F26)+1)</f>
        <v>44606</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28</v>
      </c>
      <c r="J27" s="17" t="str">
        <f t="shared" ca="1" si="1"/>
        <v>NOT DUE</v>
      </c>
      <c r="K27" s="31" t="s">
        <v>1802</v>
      </c>
      <c r="L27" s="20"/>
    </row>
    <row r="28" spans="1:12" ht="36" customHeight="1">
      <c r="A28" s="17" t="s">
        <v>3447</v>
      </c>
      <c r="B28" s="31" t="s">
        <v>1782</v>
      </c>
      <c r="C28" s="31"/>
      <c r="D28" s="43" t="s">
        <v>4</v>
      </c>
      <c r="E28" s="13">
        <v>41662</v>
      </c>
      <c r="F28" s="13">
        <f>'CMP01 Main Air Compressor No.1'!F36</f>
        <v>44602</v>
      </c>
      <c r="G28" s="155"/>
      <c r="H28" s="15">
        <f>EDATE(F28-1,1)</f>
        <v>44629</v>
      </c>
      <c r="I28" s="16">
        <f t="shared" ca="1" si="4"/>
        <v>24</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28</v>
      </c>
      <c r="J29" s="17" t="str">
        <f t="shared" ca="1" si="1"/>
        <v>NOT DUE</v>
      </c>
      <c r="K29" s="31" t="s">
        <v>1803</v>
      </c>
      <c r="L29" s="20"/>
    </row>
    <row r="30" spans="1:12" ht="36" customHeight="1">
      <c r="A30" s="17" t="s">
        <v>3449</v>
      </c>
      <c r="B30" s="31" t="s">
        <v>2355</v>
      </c>
      <c r="C30" s="31"/>
      <c r="D30" s="43" t="s">
        <v>1</v>
      </c>
      <c r="E30" s="13">
        <v>41662</v>
      </c>
      <c r="F30" s="13">
        <f>'CMP01 Main Air Compressor No.1'!F33</f>
        <v>44605</v>
      </c>
      <c r="G30" s="155"/>
      <c r="H30" s="15">
        <f>DATE(YEAR(F30),MONTH(F30),DAY(F30)+1)</f>
        <v>44606</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257</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257</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257</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257</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257</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257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9" t="s">
        <v>5288</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259</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259</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28</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267</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267</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267</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257</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28</v>
      </c>
      <c r="J15" s="17" t="str">
        <f t="shared" ca="1" si="1"/>
        <v>NOT DUE</v>
      </c>
      <c r="K15" s="31"/>
      <c r="L15" s="20"/>
    </row>
    <row r="16" spans="1:12" ht="36" customHeight="1">
      <c r="A16" s="17" t="s">
        <v>3378</v>
      </c>
      <c r="B16" s="31" t="s">
        <v>1765</v>
      </c>
      <c r="C16" s="31" t="s">
        <v>1766</v>
      </c>
      <c r="D16" s="43" t="s">
        <v>1</v>
      </c>
      <c r="E16" s="13">
        <v>41662</v>
      </c>
      <c r="F16" s="13">
        <f>'CMP01 Main Air Compressor No.1'!F33</f>
        <v>44605</v>
      </c>
      <c r="G16" s="155"/>
      <c r="H16" s="15">
        <f>DATE(YEAR(F16),MONTH(F16),DAY(F16)+1)</f>
        <v>44606</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44605</v>
      </c>
      <c r="G17" s="155"/>
      <c r="H17" s="15">
        <f>DATE(YEAR(F17),MONTH(F17),DAY(F17)+1)</f>
        <v>44606</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44605</v>
      </c>
      <c r="G18" s="155"/>
      <c r="H18" s="15">
        <f>DATE(YEAR(F18),MONTH(F18),DAY(F18)+1)</f>
        <v>44606</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44602</v>
      </c>
      <c r="G19" s="155"/>
      <c r="H19" s="15">
        <f>EDATE(F19-1,1)</f>
        <v>44629</v>
      </c>
      <c r="I19" s="16">
        <f t="shared" ca="1" si="0"/>
        <v>24</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44605</v>
      </c>
      <c r="G20" s="155"/>
      <c r="H20" s="15">
        <f>DATE(YEAR(F20),MONTH(F20),DAY(F20)+1)</f>
        <v>44606</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44605</v>
      </c>
      <c r="G21" s="155"/>
      <c r="H21" s="15">
        <f>DATE(YEAR(F21),MONTH(F21),DAY(F21)+1)</f>
        <v>44606</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44605</v>
      </c>
      <c r="G22" s="155"/>
      <c r="H22" s="15">
        <f>DATE(YEAR(F22),MONTH(F22),DAY(F22)+1)</f>
        <v>44606</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44605</v>
      </c>
      <c r="G23" s="155"/>
      <c r="H23" s="15">
        <f>DATE(YEAR(F23),MONTH(F23),DAY(F23)+1)</f>
        <v>44606</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28</v>
      </c>
      <c r="J24" s="17" t="str">
        <f t="shared" ca="1" si="1"/>
        <v>NOT DUE</v>
      </c>
      <c r="K24" s="31" t="s">
        <v>1802</v>
      </c>
      <c r="L24" s="20"/>
    </row>
    <row r="25" spans="1:12" ht="36" customHeight="1">
      <c r="A25" s="17" t="s">
        <v>3387</v>
      </c>
      <c r="B25" s="31" t="s">
        <v>1782</v>
      </c>
      <c r="C25" s="31"/>
      <c r="D25" s="43" t="s">
        <v>4</v>
      </c>
      <c r="E25" s="13">
        <v>41662</v>
      </c>
      <c r="F25" s="13">
        <f>'CMP01 Main Air Compressor No.1'!F36</f>
        <v>44602</v>
      </c>
      <c r="G25" s="155"/>
      <c r="H25" s="15">
        <f>EDATE(F25-1,1)</f>
        <v>44629</v>
      </c>
      <c r="I25" s="16">
        <f t="shared" ca="1" si="0"/>
        <v>24</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28</v>
      </c>
      <c r="J26" s="17" t="str">
        <f t="shared" ca="1" si="1"/>
        <v>NOT DUE</v>
      </c>
      <c r="K26" s="31" t="s">
        <v>1803</v>
      </c>
      <c r="L26" s="20"/>
    </row>
    <row r="27" spans="1:12" ht="36" customHeight="1">
      <c r="A27" s="17" t="s">
        <v>3389</v>
      </c>
      <c r="B27" s="31" t="s">
        <v>2355</v>
      </c>
      <c r="C27" s="31"/>
      <c r="D27" s="43" t="s">
        <v>1</v>
      </c>
      <c r="E27" s="13">
        <v>41662</v>
      </c>
      <c r="F27" s="13">
        <f>'CMP01 Main Air Compressor No.1'!F33</f>
        <v>44605</v>
      </c>
      <c r="G27" s="155"/>
      <c r="H27" s="15">
        <f>DATE(YEAR(F27),MONTH(F27),DAY(F27)+1)</f>
        <v>44606</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257</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257</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257</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257</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257</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257</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5299</v>
      </c>
      <c r="D39"/>
      <c r="E39" s="380" t="s">
        <v>5300</v>
      </c>
      <c r="F39" s="380"/>
      <c r="G39" s="380"/>
      <c r="I39" s="449" t="s">
        <v>5288</v>
      </c>
      <c r="J39" s="449"/>
      <c r="K39" s="449"/>
    </row>
    <row r="40" spans="1:12">
      <c r="A40"/>
      <c r="C40" s="253"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34" zoomScale="85" zoomScaleNormal="85"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257</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259</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28</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257</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257</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259</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257</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257</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28</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257</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257</v>
      </c>
      <c r="J18" s="17" t="str">
        <f t="shared" ca="1" si="1"/>
        <v>NOT DUE</v>
      </c>
      <c r="K18" s="31"/>
      <c r="L18" s="20"/>
    </row>
    <row r="19" spans="1:12" ht="36" customHeight="1">
      <c r="A19" s="17" t="s">
        <v>3352</v>
      </c>
      <c r="B19" s="31" t="s">
        <v>1765</v>
      </c>
      <c r="C19" s="31" t="s">
        <v>1766</v>
      </c>
      <c r="D19" s="43" t="s">
        <v>1</v>
      </c>
      <c r="E19" s="13">
        <v>41662</v>
      </c>
      <c r="F19" s="13">
        <f>'CMP01 Main Air Compressor No.1'!F33</f>
        <v>44605</v>
      </c>
      <c r="G19" s="155"/>
      <c r="H19" s="15">
        <f>DATE(YEAR(F19),MONTH(F19),DAY(F19)+1)</f>
        <v>44606</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44605</v>
      </c>
      <c r="G20" s="155"/>
      <c r="H20" s="15">
        <f>DATE(YEAR(F20),MONTH(F20),DAY(F20)+1)</f>
        <v>44606</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44605</v>
      </c>
      <c r="G21" s="155"/>
      <c r="H21" s="15">
        <f>DATE(YEAR(F21),MONTH(F21),DAY(F21)+1)</f>
        <v>44606</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44602</v>
      </c>
      <c r="G22" s="155"/>
      <c r="H22" s="15">
        <f>EDATE(F22-1,1)</f>
        <v>44629</v>
      </c>
      <c r="I22" s="16">
        <f t="shared" ca="1" si="0"/>
        <v>24</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44605</v>
      </c>
      <c r="G23" s="155"/>
      <c r="H23" s="15">
        <f>DATE(YEAR(F23),MONTH(F23),DAY(F23)+1)</f>
        <v>44606</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44605</v>
      </c>
      <c r="G24" s="155"/>
      <c r="H24" s="15">
        <f>DATE(YEAR(F24),MONTH(F24),DAY(F24)+1)</f>
        <v>44606</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44605</v>
      </c>
      <c r="G25" s="155"/>
      <c r="H25" s="15">
        <f>DATE(YEAR(F25),MONTH(F25),DAY(F25)+1)</f>
        <v>44606</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44605</v>
      </c>
      <c r="G26" s="155"/>
      <c r="H26" s="15">
        <f>DATE(YEAR(F26),MONTH(F26),DAY(F26)+1)</f>
        <v>44606</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28</v>
      </c>
      <c r="J27" s="17" t="str">
        <f t="shared" ca="1" si="1"/>
        <v>NOT DUE</v>
      </c>
      <c r="K27" s="31" t="s">
        <v>1802</v>
      </c>
      <c r="L27" s="20"/>
    </row>
    <row r="28" spans="1:12" ht="36" customHeight="1">
      <c r="A28" s="17" t="s">
        <v>3361</v>
      </c>
      <c r="B28" s="31" t="s">
        <v>1782</v>
      </c>
      <c r="C28" s="31"/>
      <c r="D28" s="43" t="s">
        <v>4</v>
      </c>
      <c r="E28" s="13">
        <v>41662</v>
      </c>
      <c r="F28" s="13">
        <f>'CMP01 Main Air Compressor No.1'!F36</f>
        <v>44602</v>
      </c>
      <c r="G28" s="155"/>
      <c r="H28" s="15">
        <f>EDATE(F28-1,1)</f>
        <v>44629</v>
      </c>
      <c r="I28" s="16">
        <f t="shared" ca="1" si="0"/>
        <v>24</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28</v>
      </c>
      <c r="J29" s="17" t="str">
        <f t="shared" ca="1" si="1"/>
        <v>NOT DUE</v>
      </c>
      <c r="K29" s="31" t="s">
        <v>1803</v>
      </c>
      <c r="L29" s="20"/>
    </row>
    <row r="30" spans="1:12" ht="36" customHeight="1">
      <c r="A30" s="17" t="s">
        <v>3363</v>
      </c>
      <c r="B30" s="31" t="s">
        <v>2355</v>
      </c>
      <c r="C30" s="31"/>
      <c r="D30" s="43" t="s">
        <v>1</v>
      </c>
      <c r="E30" s="13">
        <v>41662</v>
      </c>
      <c r="F30" s="13">
        <f>'CMP01 Main Air Compressor No.1'!F33</f>
        <v>44605</v>
      </c>
      <c r="G30" s="155"/>
      <c r="H30" s="15">
        <f>DATE(YEAR(F30),MONTH(F30),DAY(F30)+1)</f>
        <v>44606</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257</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257</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257</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257</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257</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257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9" t="s">
        <v>5288</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topLeftCell="A16"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257</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259</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28</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257</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257</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259</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257</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257</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28</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257</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257</v>
      </c>
      <c r="J18" s="17" t="str">
        <f t="shared" ca="1" si="1"/>
        <v>NOT DUE</v>
      </c>
      <c r="K18" s="31"/>
      <c r="L18" s="20"/>
    </row>
    <row r="19" spans="1:12" ht="36" customHeight="1">
      <c r="A19" s="17" t="s">
        <v>3323</v>
      </c>
      <c r="B19" s="31" t="s">
        <v>1765</v>
      </c>
      <c r="C19" s="31" t="s">
        <v>1766</v>
      </c>
      <c r="D19" s="43" t="s">
        <v>1</v>
      </c>
      <c r="E19" s="13">
        <v>41662</v>
      </c>
      <c r="F19" s="13">
        <f>'CMP01 Main Air Compressor No.1'!F33</f>
        <v>44605</v>
      </c>
      <c r="G19" s="155"/>
      <c r="H19" s="15">
        <f>DATE(YEAR(F19),MONTH(F19),DAY(F19)+1)</f>
        <v>44606</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44605</v>
      </c>
      <c r="G20" s="155"/>
      <c r="H20" s="15">
        <f>DATE(YEAR(F20),MONTH(F20),DAY(F20)+1)</f>
        <v>44606</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44605</v>
      </c>
      <c r="G21" s="155"/>
      <c r="H21" s="15">
        <f>DATE(YEAR(F21),MONTH(F21),DAY(F21)+1)</f>
        <v>44606</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44602</v>
      </c>
      <c r="G22" s="155"/>
      <c r="H22" s="15">
        <f>EDATE(F22-1,1)</f>
        <v>44629</v>
      </c>
      <c r="I22" s="16">
        <f t="shared" ca="1" si="0"/>
        <v>24</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44605</v>
      </c>
      <c r="G23" s="155"/>
      <c r="H23" s="15">
        <f>DATE(YEAR(F23),MONTH(F23),DAY(F23)+1)</f>
        <v>44606</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44605</v>
      </c>
      <c r="G24" s="155"/>
      <c r="H24" s="15">
        <f>DATE(YEAR(F24),MONTH(F24),DAY(F24)+1)</f>
        <v>44606</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44605</v>
      </c>
      <c r="G25" s="155"/>
      <c r="H25" s="15">
        <f>DATE(YEAR(F25),MONTH(F25),DAY(F25)+1)</f>
        <v>44606</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44605</v>
      </c>
      <c r="G26" s="155"/>
      <c r="H26" s="15">
        <f>DATE(YEAR(F26),MONTH(F26),DAY(F26)+1)</f>
        <v>44606</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28</v>
      </c>
      <c r="J27" s="17" t="str">
        <f t="shared" ca="1" si="1"/>
        <v>NOT DUE</v>
      </c>
      <c r="K27" s="31" t="s">
        <v>1802</v>
      </c>
      <c r="L27" s="20"/>
    </row>
    <row r="28" spans="1:12" ht="36" customHeight="1">
      <c r="A28" s="17" t="s">
        <v>3332</v>
      </c>
      <c r="B28" s="31" t="s">
        <v>1782</v>
      </c>
      <c r="C28" s="31"/>
      <c r="D28" s="43" t="s">
        <v>4</v>
      </c>
      <c r="E28" s="13">
        <v>41662</v>
      </c>
      <c r="F28" s="13">
        <f>'CMP01 Main Air Compressor No.1'!F36</f>
        <v>44602</v>
      </c>
      <c r="G28" s="155"/>
      <c r="H28" s="15">
        <f>EDATE(F28-1,1)</f>
        <v>44629</v>
      </c>
      <c r="I28" s="16">
        <f t="shared" ca="1" si="0"/>
        <v>24</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28</v>
      </c>
      <c r="J29" s="17" t="str">
        <f t="shared" ca="1" si="1"/>
        <v>NOT DUE</v>
      </c>
      <c r="K29" s="31" t="s">
        <v>1803</v>
      </c>
      <c r="L29" s="20"/>
    </row>
    <row r="30" spans="1:12" ht="36" customHeight="1">
      <c r="A30" s="17" t="s">
        <v>3334</v>
      </c>
      <c r="B30" s="31" t="s">
        <v>2355</v>
      </c>
      <c r="C30" s="31"/>
      <c r="D30" s="43" t="s">
        <v>1</v>
      </c>
      <c r="E30" s="13">
        <v>41662</v>
      </c>
      <c r="F30" s="13">
        <f>'CMP01 Main Air Compressor No.1'!F39</f>
        <v>44605</v>
      </c>
      <c r="G30" s="155"/>
      <c r="H30" s="15">
        <f>DATE(YEAR(F30),MONTH(F30),DAY(F30)+1)</f>
        <v>44606</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257</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257</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257</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257</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257</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257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6" t="s">
        <v>5288</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4"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44605</v>
      </c>
      <c r="G8" s="155"/>
      <c r="H8" s="22">
        <f>DATE(YEAR(F8),MONTH(F8),DAY(F8)+1)</f>
        <v>44606</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44658.304166666669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44637.470833333333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45387.470833333333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44637.470833333333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45403.929166666669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5299</v>
      </c>
      <c r="D19"/>
      <c r="E19" s="380" t="s">
        <v>5300</v>
      </c>
      <c r="F19" s="380"/>
      <c r="G19" s="380"/>
      <c r="I19" s="446" t="s">
        <v>5288</v>
      </c>
      <c r="J19" s="446"/>
      <c r="K19" s="446"/>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5259</v>
      </c>
      <c r="D13" s="380" t="s">
        <v>5300</v>
      </c>
      <c r="E13" s="380"/>
      <c r="F13" s="380"/>
      <c r="H13" s="380" t="s">
        <v>5287</v>
      </c>
      <c r="I13" s="380"/>
      <c r="J13" s="380"/>
    </row>
    <row r="14" spans="1:10">
      <c r="B14" s="277" t="s">
        <v>5146</v>
      </c>
      <c r="D14" s="381" t="s">
        <v>5147</v>
      </c>
      <c r="E14" s="381"/>
      <c r="F14" s="381"/>
      <c r="H14" s="381" t="s">
        <v>5148</v>
      </c>
      <c r="I14" s="381"/>
      <c r="J14" s="381"/>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13"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1" t="s">
        <v>2946</v>
      </c>
      <c r="F5" s="13">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44935.833333333336</v>
      </c>
      <c r="I8" s="23">
        <f>D8-($F$4-G8)</f>
        <v>7940</v>
      </c>
      <c r="J8" s="17" t="str">
        <f t="shared" ref="J8:J34" si="0">IF(I8="","",IF(I8&lt;0,"OVERDUE","NOT DUE"))</f>
        <v>NOT DUE</v>
      </c>
      <c r="K8" s="31" t="s">
        <v>2356</v>
      </c>
      <c r="L8" s="20" t="s">
        <v>5310</v>
      </c>
    </row>
    <row r="9" spans="1:12" ht="36" customHeight="1">
      <c r="A9" s="17" t="s">
        <v>3280</v>
      </c>
      <c r="B9" s="31" t="s">
        <v>2340</v>
      </c>
      <c r="C9" s="31" t="s">
        <v>2341</v>
      </c>
      <c r="D9" s="43">
        <v>8000</v>
      </c>
      <c r="E9" s="13">
        <v>41662</v>
      </c>
      <c r="F9" s="13">
        <v>43471</v>
      </c>
      <c r="G9" s="27"/>
      <c r="H9" s="22">
        <f>IF(I9&lt;=8000,$F$5+(I9/24),"error")</f>
        <v>44935.833333333336</v>
      </c>
      <c r="I9" s="23">
        <f t="shared" ref="I9:I16" si="1">D9-($F$4-G9)</f>
        <v>7940</v>
      </c>
      <c r="J9" s="17" t="str">
        <f t="shared" si="0"/>
        <v>NOT DUE</v>
      </c>
      <c r="K9" s="31"/>
      <c r="L9" s="20" t="s">
        <v>5310</v>
      </c>
    </row>
    <row r="10" spans="1:12" ht="36" customHeight="1">
      <c r="A10" s="17" t="s">
        <v>3281</v>
      </c>
      <c r="B10" s="31" t="s">
        <v>2340</v>
      </c>
      <c r="C10" s="31" t="s">
        <v>2342</v>
      </c>
      <c r="D10" s="43">
        <v>20000</v>
      </c>
      <c r="E10" s="13">
        <v>41662</v>
      </c>
      <c r="F10" s="13">
        <v>43471</v>
      </c>
      <c r="G10" s="27"/>
      <c r="H10" s="22">
        <f>IF(I10&lt;=20000,$F$5+(I10/24),"error")</f>
        <v>45435.833333333336</v>
      </c>
      <c r="I10" s="23">
        <f t="shared" si="1"/>
        <v>19940</v>
      </c>
      <c r="J10" s="17" t="str">
        <f t="shared" si="0"/>
        <v>NOT DUE</v>
      </c>
      <c r="K10" s="31"/>
      <c r="L10" s="20" t="s">
        <v>5310</v>
      </c>
    </row>
    <row r="11" spans="1:12" ht="36" customHeight="1">
      <c r="A11" s="17" t="s">
        <v>3282</v>
      </c>
      <c r="B11" s="31" t="s">
        <v>2343</v>
      </c>
      <c r="C11" s="31" t="s">
        <v>2344</v>
      </c>
      <c r="D11" s="43">
        <v>8000</v>
      </c>
      <c r="E11" s="13">
        <v>41662</v>
      </c>
      <c r="F11" s="13">
        <v>43471</v>
      </c>
      <c r="G11" s="27">
        <v>0</v>
      </c>
      <c r="H11" s="22">
        <f>IF(I11&lt;=8000,$F$5+(I11/24),"error")</f>
        <v>44935.833333333336</v>
      </c>
      <c r="I11" s="23">
        <f t="shared" si="1"/>
        <v>7940</v>
      </c>
      <c r="J11" s="17" t="str">
        <f t="shared" si="0"/>
        <v>NOT DUE</v>
      </c>
      <c r="K11" s="31" t="s">
        <v>2357</v>
      </c>
      <c r="L11" s="20" t="s">
        <v>5310</v>
      </c>
    </row>
    <row r="12" spans="1:12" ht="36" customHeight="1">
      <c r="A12" s="17" t="s">
        <v>3283</v>
      </c>
      <c r="B12" s="31" t="s">
        <v>2343</v>
      </c>
      <c r="C12" s="31" t="s">
        <v>2345</v>
      </c>
      <c r="D12" s="43">
        <v>20000</v>
      </c>
      <c r="E12" s="13">
        <v>41662</v>
      </c>
      <c r="F12" s="13">
        <v>43471</v>
      </c>
      <c r="G12" s="27">
        <v>0</v>
      </c>
      <c r="H12" s="22">
        <f>IF(I12&lt;=20000,$F$5+(I12/24),"error")</f>
        <v>45435.833333333336</v>
      </c>
      <c r="I12" s="23">
        <f t="shared" si="1"/>
        <v>19940</v>
      </c>
      <c r="J12" s="17" t="str">
        <f t="shared" si="0"/>
        <v>NOT DUE</v>
      </c>
      <c r="K12" s="31"/>
      <c r="L12" s="20" t="s">
        <v>5310</v>
      </c>
    </row>
    <row r="13" spans="1:12" ht="36" customHeight="1">
      <c r="A13" s="17" t="s">
        <v>3284</v>
      </c>
      <c r="B13" s="31" t="s">
        <v>2346</v>
      </c>
      <c r="C13" s="31" t="s">
        <v>2347</v>
      </c>
      <c r="D13" s="43">
        <v>8000</v>
      </c>
      <c r="E13" s="13">
        <v>41662</v>
      </c>
      <c r="F13" s="13">
        <v>43471</v>
      </c>
      <c r="G13" s="27">
        <v>0</v>
      </c>
      <c r="H13" s="22">
        <f>IF(I13&lt;=8000,$F$5+(I13/24),"error")</f>
        <v>44935.833333333336</v>
      </c>
      <c r="I13" s="23">
        <f t="shared" si="1"/>
        <v>7940</v>
      </c>
      <c r="J13" s="17" t="str">
        <f t="shared" si="0"/>
        <v>NOT DUE</v>
      </c>
      <c r="K13" s="31"/>
      <c r="L13" s="20" t="s">
        <v>5310</v>
      </c>
    </row>
    <row r="14" spans="1:12" ht="36" customHeight="1">
      <c r="A14" s="17" t="s">
        <v>3285</v>
      </c>
      <c r="B14" s="31" t="s">
        <v>2346</v>
      </c>
      <c r="C14" s="31" t="s">
        <v>2342</v>
      </c>
      <c r="D14" s="43">
        <v>20000</v>
      </c>
      <c r="E14" s="13">
        <v>41662</v>
      </c>
      <c r="F14" s="13">
        <v>43471</v>
      </c>
      <c r="G14" s="27">
        <v>0</v>
      </c>
      <c r="H14" s="22">
        <f>IF(I14&lt;=20000,$F$5+(I14/24),"error")</f>
        <v>45435.833333333336</v>
      </c>
      <c r="I14" s="23">
        <f t="shared" si="1"/>
        <v>19940</v>
      </c>
      <c r="J14" s="17" t="str">
        <f t="shared" si="0"/>
        <v>NOT DUE</v>
      </c>
      <c r="K14" s="31"/>
      <c r="L14" s="20" t="s">
        <v>5310</v>
      </c>
    </row>
    <row r="15" spans="1:12" ht="36" customHeight="1">
      <c r="A15" s="17" t="s">
        <v>3286</v>
      </c>
      <c r="B15" s="31" t="s">
        <v>1963</v>
      </c>
      <c r="C15" s="31" t="s">
        <v>2348</v>
      </c>
      <c r="D15" s="43">
        <v>8000</v>
      </c>
      <c r="E15" s="13">
        <v>41662</v>
      </c>
      <c r="F15" s="13">
        <v>43471</v>
      </c>
      <c r="G15" s="27">
        <v>0</v>
      </c>
      <c r="H15" s="22">
        <f t="shared" ref="H15:H16" si="2">IF(I15&lt;=8000,$F$5+(I15/24),"error")</f>
        <v>44935.833333333336</v>
      </c>
      <c r="I15" s="23">
        <f t="shared" si="1"/>
        <v>7940</v>
      </c>
      <c r="J15" s="17" t="str">
        <f t="shared" si="0"/>
        <v>NOT DUE</v>
      </c>
      <c r="K15" s="31" t="s">
        <v>2358</v>
      </c>
      <c r="L15" s="20" t="s">
        <v>5310</v>
      </c>
    </row>
    <row r="16" spans="1:12" ht="36" customHeight="1">
      <c r="A16" s="17" t="s">
        <v>3287</v>
      </c>
      <c r="B16" s="31" t="s">
        <v>2349</v>
      </c>
      <c r="C16" s="31" t="s">
        <v>2350</v>
      </c>
      <c r="D16" s="43">
        <v>8000</v>
      </c>
      <c r="E16" s="13">
        <v>41662</v>
      </c>
      <c r="F16" s="13">
        <v>43471</v>
      </c>
      <c r="G16" s="27">
        <v>0</v>
      </c>
      <c r="H16" s="22">
        <f t="shared" si="2"/>
        <v>44935.833333333336</v>
      </c>
      <c r="I16" s="23">
        <f t="shared" si="1"/>
        <v>7940</v>
      </c>
      <c r="J16" s="17" t="str">
        <f t="shared" si="0"/>
        <v>NOT DUE</v>
      </c>
      <c r="K16" s="31" t="s">
        <v>2359</v>
      </c>
      <c r="L16" s="20" t="s">
        <v>5310</v>
      </c>
    </row>
    <row r="17" spans="1:12" ht="36" customHeight="1">
      <c r="A17" s="17" t="s">
        <v>3288</v>
      </c>
      <c r="B17" s="31" t="s">
        <v>1765</v>
      </c>
      <c r="C17" s="31" t="s">
        <v>1766</v>
      </c>
      <c r="D17" s="43" t="s">
        <v>1</v>
      </c>
      <c r="E17" s="13">
        <v>41662</v>
      </c>
      <c r="F17" s="13">
        <f>'FO Shifter Pump'!F8</f>
        <v>44605</v>
      </c>
      <c r="G17" s="155"/>
      <c r="H17" s="15">
        <f>DATE(YEAR(F17),MONTH(F17),DAY(F17)+1)</f>
        <v>44606</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44605</v>
      </c>
      <c r="G18" s="155"/>
      <c r="H18" s="15">
        <f>DATE(YEAR(F18),MONTH(F18),DAY(F18)+1)</f>
        <v>44606</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44605</v>
      </c>
      <c r="G19" s="155"/>
      <c r="H19" s="15">
        <f>DATE(YEAR(F19),MONTH(F19),DAY(F19)+1)</f>
        <v>44606</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44602</v>
      </c>
      <c r="G20" s="155"/>
      <c r="H20" s="15">
        <f>EDATE(F20-1,1)</f>
        <v>44629</v>
      </c>
      <c r="I20" s="16">
        <f t="shared" ca="1" si="3"/>
        <v>24</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44605</v>
      </c>
      <c r="G21" s="155"/>
      <c r="H21" s="15">
        <f>DATE(YEAR(F21),MONTH(F21),DAY(F21)+1)</f>
        <v>44606</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44605</v>
      </c>
      <c r="G22" s="155"/>
      <c r="H22" s="15">
        <f>DATE(YEAR(F22),MONTH(F22),DAY(F22)+1)</f>
        <v>44606</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44605</v>
      </c>
      <c r="G23" s="155"/>
      <c r="H23" s="15">
        <f>DATE(YEAR(F23),MONTH(F23),DAY(F23)+1)</f>
        <v>44606</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44605</v>
      </c>
      <c r="G24" s="155"/>
      <c r="H24" s="15">
        <f>DATE(YEAR(F24),MONTH(F24),DAY(F24)+1)</f>
        <v>44606</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28</v>
      </c>
      <c r="J25" s="17" t="str">
        <f t="shared" ca="1" si="0"/>
        <v>NOT DUE</v>
      </c>
      <c r="K25" s="31" t="s">
        <v>1802</v>
      </c>
      <c r="L25" s="20"/>
    </row>
    <row r="26" spans="1:12" ht="36" customHeight="1">
      <c r="A26" s="17" t="s">
        <v>3297</v>
      </c>
      <c r="B26" s="31" t="s">
        <v>1782</v>
      </c>
      <c r="C26" s="31"/>
      <c r="D26" s="43" t="s">
        <v>4</v>
      </c>
      <c r="E26" s="13">
        <v>41662</v>
      </c>
      <c r="F26" s="13">
        <f>'CMP01 Main Air Compressor No.1'!F36</f>
        <v>44602</v>
      </c>
      <c r="G26" s="155"/>
      <c r="H26" s="15">
        <f>EDATE(F26-1,1)</f>
        <v>44629</v>
      </c>
      <c r="I26" s="16">
        <f t="shared" ca="1" si="3"/>
        <v>24</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28</v>
      </c>
      <c r="J27" s="17" t="str">
        <f t="shared" ca="1" si="0"/>
        <v>NOT DUE</v>
      </c>
      <c r="K27" s="31" t="s">
        <v>1803</v>
      </c>
      <c r="L27" s="20"/>
    </row>
    <row r="28" spans="1:12" ht="36" customHeight="1">
      <c r="A28" s="17" t="s">
        <v>3299</v>
      </c>
      <c r="B28" s="31" t="s">
        <v>2355</v>
      </c>
      <c r="C28" s="31"/>
      <c r="D28" s="43" t="s">
        <v>1</v>
      </c>
      <c r="E28" s="13">
        <v>41662</v>
      </c>
      <c r="F28" s="13">
        <f>'CMP01 Main Air Compressor No.1'!F37</f>
        <v>44605</v>
      </c>
      <c r="G28" s="155"/>
      <c r="H28" s="15">
        <f>DATE(YEAR(F28),MONTH(F28),DAY(F28)+1)</f>
        <v>44606</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280</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280</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280</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280</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280</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280</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5299</v>
      </c>
      <c r="D40"/>
      <c r="E40" s="380" t="s">
        <v>5300</v>
      </c>
      <c r="F40" s="380"/>
      <c r="G40" s="380"/>
      <c r="I40" s="446" t="s">
        <v>5288</v>
      </c>
      <c r="J40" s="446"/>
      <c r="K40" s="446"/>
    </row>
    <row r="41" spans="1:12">
      <c r="A41"/>
      <c r="C41" s="253"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A7" workbookViewId="0">
      <selection activeCell="C16" sqref="C16"/>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44605</v>
      </c>
      <c r="G8" s="155"/>
      <c r="H8" s="15">
        <f>DATE(YEAR(F8),MONTH(F8),DAY(F8)+1)</f>
        <v>44606</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264</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80</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80</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-75</v>
      </c>
      <c r="J12" s="17" t="str">
        <f t="shared" ca="1" si="2"/>
        <v>OVERDUE</v>
      </c>
      <c r="K12" s="31"/>
      <c r="L12" s="125" t="s">
        <v>5297</v>
      </c>
    </row>
    <row r="13" spans="1:12" ht="24">
      <c r="A13" s="17" t="s">
        <v>5008</v>
      </c>
      <c r="B13" s="217" t="s">
        <v>5007</v>
      </c>
      <c r="C13" s="217" t="s">
        <v>5005</v>
      </c>
      <c r="D13" s="218" t="s">
        <v>3</v>
      </c>
      <c r="E13" s="13">
        <v>41664</v>
      </c>
      <c r="F13" s="219">
        <v>44347</v>
      </c>
      <c r="G13" s="155"/>
      <c r="H13" s="15">
        <f t="shared" si="0"/>
        <v>44530</v>
      </c>
      <c r="I13" s="16">
        <f t="shared" ca="1" si="1"/>
        <v>-75</v>
      </c>
      <c r="J13" s="17" t="str">
        <f t="shared" ca="1" si="2"/>
        <v>OVERDUE</v>
      </c>
      <c r="K13" s="31"/>
      <c r="L13" s="125" t="s">
        <v>5297</v>
      </c>
    </row>
    <row r="14" spans="1:12" ht="24">
      <c r="A14" s="17" t="s">
        <v>5010</v>
      </c>
      <c r="B14" s="217" t="s">
        <v>5009</v>
      </c>
      <c r="C14" s="217" t="s">
        <v>5005</v>
      </c>
      <c r="D14" s="218" t="s">
        <v>3</v>
      </c>
      <c r="E14" s="13">
        <v>41665</v>
      </c>
      <c r="F14" s="219">
        <v>44347</v>
      </c>
      <c r="G14" s="155"/>
      <c r="H14" s="15">
        <f t="shared" si="0"/>
        <v>44530</v>
      </c>
      <c r="I14" s="16">
        <f t="shared" ca="1" si="1"/>
        <v>-75</v>
      </c>
      <c r="J14" s="17" t="str">
        <f t="shared" ca="1" si="2"/>
        <v>OVERDUE</v>
      </c>
      <c r="K14" s="31"/>
      <c r="L14" s="125" t="s">
        <v>5297</v>
      </c>
    </row>
    <row r="15" spans="1:12" ht="24">
      <c r="A15" s="17" t="s">
        <v>5012</v>
      </c>
      <c r="B15" s="217" t="s">
        <v>5011</v>
      </c>
      <c r="C15" s="217" t="s">
        <v>5005</v>
      </c>
      <c r="D15" s="218" t="s">
        <v>3</v>
      </c>
      <c r="E15" s="13">
        <v>41666</v>
      </c>
      <c r="F15" s="219">
        <v>44347</v>
      </c>
      <c r="G15" s="155"/>
      <c r="H15" s="15">
        <f t="shared" si="0"/>
        <v>44530</v>
      </c>
      <c r="I15" s="16">
        <f t="shared" ca="1" si="1"/>
        <v>-75</v>
      </c>
      <c r="J15" s="17" t="str">
        <f t="shared" ca="1" si="2"/>
        <v>OVERDUE</v>
      </c>
      <c r="K15" s="31"/>
      <c r="L15" s="125" t="s">
        <v>5297</v>
      </c>
    </row>
    <row r="16" spans="1:12">
      <c r="A16" s="17" t="s">
        <v>5014</v>
      </c>
      <c r="B16" s="217" t="s">
        <v>5013</v>
      </c>
      <c r="C16" s="217" t="s">
        <v>5005</v>
      </c>
      <c r="D16" s="218" t="s">
        <v>3</v>
      </c>
      <c r="E16" s="13">
        <v>41667</v>
      </c>
      <c r="F16" s="13">
        <v>44555</v>
      </c>
      <c r="G16" s="155"/>
      <c r="H16" s="15">
        <f t="shared" si="0"/>
        <v>44736</v>
      </c>
      <c r="I16" s="16">
        <f t="shared" ca="1" si="1"/>
        <v>131</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131</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131</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131</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587</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78</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78</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5299</v>
      </c>
      <c r="D28"/>
      <c r="E28" s="380" t="s">
        <v>5300</v>
      </c>
      <c r="F28" s="380"/>
      <c r="G28" s="380"/>
      <c r="I28" s="446" t="s">
        <v>5288</v>
      </c>
      <c r="J28" s="446"/>
      <c r="K28" s="446"/>
    </row>
    <row r="29" spans="1:12">
      <c r="A29"/>
      <c r="C29" s="253"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7" zoomScale="85" zoomScaleNormal="85"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1388</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-5</v>
      </c>
      <c r="J9" s="17" t="str">
        <f ca="1">IF(I9="","",IF(I9&lt;0,"OVERDUE","NOT DUE"))</f>
        <v>OVERDUE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-53</v>
      </c>
      <c r="J10" s="17" t="str">
        <f ca="1">IF(I10="","",IF(I10&lt;0,"OVERDUE","NOT DUE"))</f>
        <v>OVERDUE</v>
      </c>
      <c r="K10" s="31"/>
      <c r="L10" s="125" t="s">
        <v>5152</v>
      </c>
    </row>
    <row r="11" spans="1:12" ht="36" customHeight="1">
      <c r="A11" s="17" t="s">
        <v>2590</v>
      </c>
      <c r="B11" s="31" t="s">
        <v>2539</v>
      </c>
      <c r="C11" s="31" t="s">
        <v>2540</v>
      </c>
      <c r="D11" s="41" t="s">
        <v>3</v>
      </c>
      <c r="E11" s="13">
        <v>41662</v>
      </c>
      <c r="F11" s="13">
        <v>44589</v>
      </c>
      <c r="G11" s="155"/>
      <c r="H11" s="15">
        <f>DATE(YEAR(F11),MONTH(F11)+6,DAY(F11)-1)</f>
        <v>44769</v>
      </c>
      <c r="I11" s="16">
        <f ca="1">IF(ISBLANK(H11),"",H11-DATE(YEAR(NOW()),MONTH(NOW()),DAY(NOW())))</f>
        <v>164</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-5</v>
      </c>
      <c r="J12" s="17" t="str">
        <f t="shared" ref="J12:J48" ca="1" si="1">IF(I12="","",IF(I12&lt;0,"OVERDUE","NOT DUE"))</f>
        <v>OVERDUE</v>
      </c>
      <c r="K12" s="31" t="s">
        <v>2517</v>
      </c>
      <c r="L12" s="121"/>
    </row>
    <row r="13" spans="1:12" ht="36" customHeight="1">
      <c r="A13" s="17" t="s">
        <v>2592</v>
      </c>
      <c r="B13" s="31" t="s">
        <v>2543</v>
      </c>
      <c r="C13" s="31" t="s">
        <v>2544</v>
      </c>
      <c r="D13" s="41" t="s">
        <v>3</v>
      </c>
      <c r="E13" s="13">
        <v>41662</v>
      </c>
      <c r="F13" s="13">
        <v>44589</v>
      </c>
      <c r="G13" s="155"/>
      <c r="H13" s="15">
        <f>DATE(YEAR(F13),MONTH(F13)+6,DAY(F13)-1)</f>
        <v>44769</v>
      </c>
      <c r="I13" s="16">
        <f t="shared" ca="1" si="0"/>
        <v>164</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-5</v>
      </c>
      <c r="J14" s="17" t="str">
        <f t="shared" ca="1" si="1"/>
        <v>OVERDUE</v>
      </c>
      <c r="K14" s="31" t="s">
        <v>2515</v>
      </c>
      <c r="L14" s="121"/>
    </row>
    <row r="15" spans="1:12" ht="36" customHeight="1">
      <c r="A15" s="17" t="s">
        <v>2594</v>
      </c>
      <c r="B15" s="31" t="s">
        <v>2547</v>
      </c>
      <c r="C15" s="31" t="s">
        <v>2548</v>
      </c>
      <c r="D15" s="41" t="s">
        <v>3</v>
      </c>
      <c r="E15" s="13">
        <v>41662</v>
      </c>
      <c r="F15" s="13">
        <v>44589</v>
      </c>
      <c r="G15" s="155"/>
      <c r="H15" s="15">
        <f>DATE(YEAR(F15),MONTH(F15)+6,DAY(F15)-1)</f>
        <v>44769</v>
      </c>
      <c r="I15" s="16">
        <f t="shared" ca="1" si="0"/>
        <v>164</v>
      </c>
      <c r="J15" s="17" t="str">
        <f t="shared" ca="1" si="1"/>
        <v>NOT DUE</v>
      </c>
      <c r="K15" s="31" t="s">
        <v>2519</v>
      </c>
      <c r="L15" s="121"/>
    </row>
    <row r="16" spans="1:12" ht="36" customHeight="1">
      <c r="A16" s="17" t="s">
        <v>2595</v>
      </c>
      <c r="B16" s="31" t="s">
        <v>2549</v>
      </c>
      <c r="C16" s="31" t="s">
        <v>2550</v>
      </c>
      <c r="D16" s="41" t="s">
        <v>3</v>
      </c>
      <c r="E16" s="13">
        <v>41662</v>
      </c>
      <c r="F16" s="13">
        <v>44589</v>
      </c>
      <c r="G16" s="155"/>
      <c r="H16" s="15">
        <f>DATE(YEAR(F16),MONTH(F16)+6,DAY(F16)-1)</f>
        <v>44769</v>
      </c>
      <c r="I16" s="16">
        <f t="shared" ca="1" si="0"/>
        <v>164</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-5</v>
      </c>
      <c r="J17" s="17" t="str">
        <f t="shared" ca="1" si="1"/>
        <v>OVERDUE</v>
      </c>
      <c r="K17" s="31" t="s">
        <v>2517</v>
      </c>
      <c r="L17" s="121"/>
    </row>
    <row r="18" spans="1:12" ht="36" customHeight="1">
      <c r="A18" s="17" t="s">
        <v>2597</v>
      </c>
      <c r="B18" s="31" t="s">
        <v>2552</v>
      </c>
      <c r="C18" s="31" t="s">
        <v>2553</v>
      </c>
      <c r="D18" s="41" t="s">
        <v>3</v>
      </c>
      <c r="E18" s="13">
        <v>41662</v>
      </c>
      <c r="F18" s="13">
        <v>44589</v>
      </c>
      <c r="G18" s="155"/>
      <c r="H18" s="15">
        <f>DATE(YEAR(F18),MONTH(F18)+6,DAY(F18)-1)</f>
        <v>44769</v>
      </c>
      <c r="I18" s="16">
        <f t="shared" ca="1" si="0"/>
        <v>164</v>
      </c>
      <c r="J18" s="17" t="str">
        <f t="shared" ca="1" si="1"/>
        <v>NOT DUE</v>
      </c>
      <c r="K18" s="31" t="s">
        <v>2518</v>
      </c>
      <c r="L18" s="121"/>
    </row>
    <row r="19" spans="1:12" ht="36" customHeight="1">
      <c r="A19" s="17" t="s">
        <v>2598</v>
      </c>
      <c r="B19" s="31" t="s">
        <v>2554</v>
      </c>
      <c r="C19" s="31" t="s">
        <v>2555</v>
      </c>
      <c r="D19" s="41" t="s">
        <v>3</v>
      </c>
      <c r="E19" s="13">
        <v>41662</v>
      </c>
      <c r="F19" s="13">
        <v>44589</v>
      </c>
      <c r="G19" s="155"/>
      <c r="H19" s="15">
        <f>DATE(YEAR(F19),MONTH(F19)+6,DAY(F19)-1)</f>
        <v>44769</v>
      </c>
      <c r="I19" s="16">
        <f t="shared" ca="1" si="0"/>
        <v>164</v>
      </c>
      <c r="J19" s="17" t="str">
        <f t="shared" ca="1" si="1"/>
        <v>NOT DUE</v>
      </c>
      <c r="K19" s="31" t="s">
        <v>2518</v>
      </c>
      <c r="L19" s="121"/>
    </row>
    <row r="20" spans="1:12" ht="36" customHeight="1">
      <c r="A20" s="17" t="s">
        <v>2599</v>
      </c>
      <c r="B20" s="31" t="s">
        <v>2556</v>
      </c>
      <c r="C20" s="31" t="s">
        <v>2557</v>
      </c>
      <c r="D20" s="41" t="s">
        <v>2630</v>
      </c>
      <c r="E20" s="13">
        <v>41662</v>
      </c>
      <c r="F20" s="13">
        <v>44589</v>
      </c>
      <c r="G20" s="155"/>
      <c r="H20" s="15">
        <f>EDATE(F20-1,1)</f>
        <v>44619</v>
      </c>
      <c r="I20" s="16">
        <f t="shared" ca="1" si="0"/>
        <v>14</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1353</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-5</v>
      </c>
      <c r="J22" s="17" t="str">
        <f t="shared" ca="1" si="1"/>
        <v>OVERDUE</v>
      </c>
      <c r="K22" s="31" t="s">
        <v>2515</v>
      </c>
      <c r="L22" s="121"/>
    </row>
    <row r="23" spans="1:12" ht="36" customHeight="1">
      <c r="A23" s="17" t="s">
        <v>2602</v>
      </c>
      <c r="B23" s="31" t="s">
        <v>2559</v>
      </c>
      <c r="C23" s="31" t="s">
        <v>2548</v>
      </c>
      <c r="D23" s="41" t="s">
        <v>3</v>
      </c>
      <c r="E23" s="13">
        <v>41662</v>
      </c>
      <c r="F23" s="13">
        <v>44589</v>
      </c>
      <c r="G23" s="155"/>
      <c r="H23" s="15">
        <f>DATE(YEAR(F23),MONTH(F23)+6,DAY(F23)-1)</f>
        <v>44769</v>
      </c>
      <c r="I23" s="16">
        <f t="shared" ca="1" si="0"/>
        <v>164</v>
      </c>
      <c r="J23" s="17" t="str">
        <f t="shared" ca="1" si="1"/>
        <v>NOT DUE</v>
      </c>
      <c r="K23" s="31" t="s">
        <v>2519</v>
      </c>
      <c r="L23" s="121"/>
    </row>
    <row r="24" spans="1:12" ht="36" customHeight="1">
      <c r="A24" s="17" t="s">
        <v>2603</v>
      </c>
      <c r="B24" s="31" t="s">
        <v>2560</v>
      </c>
      <c r="C24" s="31" t="s">
        <v>2550</v>
      </c>
      <c r="D24" s="41" t="s">
        <v>3</v>
      </c>
      <c r="E24" s="13">
        <v>41662</v>
      </c>
      <c r="F24" s="13">
        <v>44589</v>
      </c>
      <c r="G24" s="155"/>
      <c r="H24" s="15">
        <f>DATE(YEAR(F24),MONTH(F24)+6,DAY(F24)-1)</f>
        <v>44769</v>
      </c>
      <c r="I24" s="16">
        <f t="shared" ca="1" si="0"/>
        <v>164</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-5</v>
      </c>
      <c r="J25" s="17" t="str">
        <f t="shared" ca="1" si="1"/>
        <v>OVERDUE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-5</v>
      </c>
      <c r="J26" s="17" t="str">
        <f t="shared" ca="1" si="1"/>
        <v>OVERDUE</v>
      </c>
      <c r="K26" s="31" t="s">
        <v>2523</v>
      </c>
      <c r="L26" s="121"/>
    </row>
    <row r="27" spans="1:12" ht="36" customHeight="1">
      <c r="A27" s="17" t="s">
        <v>2606</v>
      </c>
      <c r="B27" s="31" t="s">
        <v>2564</v>
      </c>
      <c r="C27" s="31" t="s">
        <v>2562</v>
      </c>
      <c r="D27" s="41" t="s">
        <v>3</v>
      </c>
      <c r="E27" s="13">
        <v>41662</v>
      </c>
      <c r="F27" s="13">
        <v>44589</v>
      </c>
      <c r="G27" s="155"/>
      <c r="H27" s="15">
        <f>DATE(YEAR(F27),MONTH(F27)+6,DAY(F27)-1)</f>
        <v>44769</v>
      </c>
      <c r="I27" s="16">
        <f t="shared" ca="1" si="0"/>
        <v>164</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-5</v>
      </c>
      <c r="J28" s="17" t="str">
        <f t="shared" ca="1" si="1"/>
        <v>OVERDUE</v>
      </c>
      <c r="K28" s="31" t="s">
        <v>2525</v>
      </c>
      <c r="L28" s="121"/>
    </row>
    <row r="29" spans="1:12" ht="36" customHeight="1">
      <c r="A29" s="17" t="s">
        <v>2608</v>
      </c>
      <c r="B29" s="31" t="s">
        <v>2566</v>
      </c>
      <c r="C29" s="31" t="s">
        <v>2553</v>
      </c>
      <c r="D29" s="41" t="s">
        <v>3</v>
      </c>
      <c r="E29" s="13">
        <v>41662</v>
      </c>
      <c r="F29" s="13">
        <v>44589</v>
      </c>
      <c r="G29" s="155"/>
      <c r="H29" s="15">
        <f>DATE(YEAR(F29),MONTH(F29)+6,DAY(F29)-1)</f>
        <v>44769</v>
      </c>
      <c r="I29" s="16">
        <f t="shared" ca="1" si="0"/>
        <v>164</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-73</v>
      </c>
      <c r="J30" s="17" t="str">
        <f t="shared" ca="1" si="1"/>
        <v>OVERDUE</v>
      </c>
      <c r="K30" s="31" t="s">
        <v>2526</v>
      </c>
      <c r="L30" s="125" t="s">
        <v>5152</v>
      </c>
    </row>
    <row r="31" spans="1:12" ht="36" customHeight="1">
      <c r="A31" s="17" t="s">
        <v>2610</v>
      </c>
      <c r="B31" s="31" t="s">
        <v>2568</v>
      </c>
      <c r="C31" s="31" t="s">
        <v>2548</v>
      </c>
      <c r="D31" s="41" t="s">
        <v>3</v>
      </c>
      <c r="E31" s="13">
        <v>41662</v>
      </c>
      <c r="F31" s="13">
        <v>44589</v>
      </c>
      <c r="G31" s="155"/>
      <c r="H31" s="15">
        <f>DATE(YEAR(F31),MONTH(F31)+6,DAY(F31)-1)</f>
        <v>44769</v>
      </c>
      <c r="I31" s="16">
        <f t="shared" ca="1" si="0"/>
        <v>164</v>
      </c>
      <c r="J31" s="17" t="str">
        <f t="shared" ca="1" si="1"/>
        <v>NOT DUE</v>
      </c>
      <c r="K31" s="31" t="s">
        <v>2527</v>
      </c>
      <c r="L31" s="121"/>
    </row>
    <row r="32" spans="1:12" ht="36" customHeight="1">
      <c r="A32" s="17" t="s">
        <v>2611</v>
      </c>
      <c r="B32" s="31" t="s">
        <v>2569</v>
      </c>
      <c r="C32" s="31" t="s">
        <v>2570</v>
      </c>
      <c r="D32" s="41" t="s">
        <v>2630</v>
      </c>
      <c r="E32" s="13">
        <v>41662</v>
      </c>
      <c r="F32" s="13">
        <v>44589</v>
      </c>
      <c r="G32" s="155"/>
      <c r="H32" s="15">
        <f>EDATE(F32-1,1)</f>
        <v>44619</v>
      </c>
      <c r="I32" s="16">
        <f t="shared" ca="1" si="0"/>
        <v>14</v>
      </c>
      <c r="J32" s="17" t="str">
        <f t="shared" ca="1" si="1"/>
        <v>NOT DUE</v>
      </c>
      <c r="K32" s="31" t="s">
        <v>2528</v>
      </c>
      <c r="L32" s="121"/>
    </row>
    <row r="33" spans="1:12" ht="36" customHeight="1">
      <c r="A33" s="17" t="s">
        <v>2612</v>
      </c>
      <c r="B33" s="31" t="s">
        <v>2571</v>
      </c>
      <c r="C33" s="31" t="s">
        <v>2572</v>
      </c>
      <c r="D33" s="41" t="s">
        <v>4</v>
      </c>
      <c r="E33" s="13">
        <v>41662</v>
      </c>
      <c r="F33" s="13">
        <v>44589</v>
      </c>
      <c r="G33" s="155"/>
      <c r="H33" s="15">
        <f>EDATE(F33-1,1)</f>
        <v>44619</v>
      </c>
      <c r="I33" s="16">
        <f t="shared" ca="1" si="0"/>
        <v>14</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2229</v>
      </c>
      <c r="J34" s="17" t="str">
        <f t="shared" ca="1" si="1"/>
        <v>NOT DUE</v>
      </c>
      <c r="K34" s="31"/>
      <c r="L34" s="125" t="s">
        <v>5208</v>
      </c>
    </row>
    <row r="35" spans="1:12" ht="36" customHeight="1">
      <c r="A35" s="17" t="s">
        <v>2614</v>
      </c>
      <c r="B35" s="31" t="s">
        <v>2573</v>
      </c>
      <c r="C35" s="31" t="s">
        <v>2574</v>
      </c>
      <c r="D35" s="41" t="s">
        <v>3</v>
      </c>
      <c r="E35" s="13">
        <v>41662</v>
      </c>
      <c r="F35" s="13">
        <v>44589</v>
      </c>
      <c r="G35" s="155"/>
      <c r="H35" s="15">
        <f>DATE(YEAR(F35),MONTH(F35)+6,DAY(F35)-1)</f>
        <v>44769</v>
      </c>
      <c r="I35" s="16">
        <f t="shared" ca="1" si="0"/>
        <v>164</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-53</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2229</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2229</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2229</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-73</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-73</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-5</v>
      </c>
      <c r="J42" s="17" t="str">
        <f t="shared" ca="1" si="1"/>
        <v>OVERDUE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1353</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-5</v>
      </c>
      <c r="J44" s="17" t="str">
        <f t="shared" ca="1" si="1"/>
        <v>OVERDUE</v>
      </c>
      <c r="K44" s="31" t="s">
        <v>2532</v>
      </c>
      <c r="L44" s="20"/>
    </row>
    <row r="45" spans="1:12" ht="36" customHeight="1">
      <c r="A45" s="17" t="s">
        <v>2624</v>
      </c>
      <c r="B45" s="31" t="s">
        <v>2584</v>
      </c>
      <c r="C45" s="31" t="s">
        <v>2537</v>
      </c>
      <c r="D45" s="41" t="s">
        <v>3</v>
      </c>
      <c r="E45" s="13">
        <v>41662</v>
      </c>
      <c r="F45" s="13">
        <v>44589</v>
      </c>
      <c r="G45" s="155"/>
      <c r="H45" s="15">
        <f>DATE(YEAR(F45),MONTH(F45)+6,DAY(F45)-1)</f>
        <v>44769</v>
      </c>
      <c r="I45" s="16">
        <f t="shared" ca="1" si="0"/>
        <v>164</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-5</v>
      </c>
      <c r="J46" s="17" t="str">
        <f t="shared" ca="1" si="1"/>
        <v>OVERDUE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987</v>
      </c>
      <c r="J47" s="17" t="str">
        <f t="shared" ca="1" si="1"/>
        <v>NOT DUE</v>
      </c>
      <c r="K47" s="228" t="s">
        <v>5296</v>
      </c>
      <c r="L47" s="371" t="s">
        <v>5295</v>
      </c>
    </row>
    <row r="48" spans="1:12" ht="36" customHeight="1">
      <c r="A48" s="17" t="s">
        <v>2627</v>
      </c>
      <c r="B48" s="31" t="s">
        <v>2587</v>
      </c>
      <c r="C48" s="31" t="s">
        <v>940</v>
      </c>
      <c r="D48" s="41" t="s">
        <v>2628</v>
      </c>
      <c r="E48" s="13">
        <v>41662</v>
      </c>
      <c r="F48" s="13">
        <v>44278</v>
      </c>
      <c r="G48" s="155"/>
      <c r="H48" s="15">
        <f>DATE(YEAR(F48)+7,MONTH(F48),DAY(F48)-1)</f>
        <v>46834</v>
      </c>
      <c r="I48" s="16">
        <f t="shared" ca="1" si="0"/>
        <v>2229</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5299</v>
      </c>
      <c r="D54"/>
      <c r="E54" s="380" t="s">
        <v>5300</v>
      </c>
      <c r="F54" s="380"/>
      <c r="G54" s="380"/>
      <c r="I54" s="446" t="s">
        <v>5288</v>
      </c>
      <c r="J54" s="446"/>
      <c r="K54" s="446"/>
    </row>
    <row r="55" spans="1:11">
      <c r="A55"/>
      <c r="C55" s="253"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4"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44605</v>
      </c>
      <c r="G8" s="155"/>
      <c r="H8" s="15">
        <f>DATE(YEAR(F8),MONTH(F8),DAY(F8)+1)</f>
        <v>44606</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44605</v>
      </c>
      <c r="G9" s="155"/>
      <c r="H9" s="15">
        <f>DATE(YEAR(F9),MONTH(F9),DAY(F9)+1)</f>
        <v>44606</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44605</v>
      </c>
      <c r="G10" s="155"/>
      <c r="H10" s="15">
        <f>DATE(YEAR(F10),MONTH(F10),DAY(F10)+1)</f>
        <v>44606</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44605</v>
      </c>
      <c r="G11" s="155"/>
      <c r="H11" s="15">
        <f>DATE(YEAR(F11),MONTH(F11),DAY(F11)+7)</f>
        <v>44612</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44602</v>
      </c>
      <c r="G12" s="155"/>
      <c r="H12" s="15">
        <f>EDATE(F12-1,1)</f>
        <v>44629</v>
      </c>
      <c r="I12" s="16">
        <f t="shared" ref="I12:I18" ca="1" si="0">IF(ISBLANK(H12),"",H12-DATE(YEAR(NOW()),MONTH(NOW()),DAY(NOW())))</f>
        <v>24</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44602</v>
      </c>
      <c r="G13" s="155"/>
      <c r="H13" s="15">
        <f>EDATE(F13-1,1)</f>
        <v>44629</v>
      </c>
      <c r="I13" s="16">
        <f t="shared" ca="1" si="0"/>
        <v>24</v>
      </c>
      <c r="J13" s="17" t="str">
        <f t="shared" ca="1" si="1"/>
        <v>NOT DUE</v>
      </c>
      <c r="K13" s="31" t="s">
        <v>2660</v>
      </c>
      <c r="L13" s="121"/>
    </row>
    <row r="14" spans="1:12" ht="36" customHeight="1">
      <c r="A14" s="17" t="s">
        <v>2669</v>
      </c>
      <c r="B14" s="31" t="s">
        <v>2646</v>
      </c>
      <c r="C14" s="31" t="s">
        <v>2647</v>
      </c>
      <c r="D14" s="41" t="s">
        <v>0</v>
      </c>
      <c r="E14" s="13">
        <v>41662</v>
      </c>
      <c r="F14" s="13">
        <v>44600</v>
      </c>
      <c r="G14" s="155"/>
      <c r="H14" s="15">
        <f>DATE(YEAR(F14),MONTH(F14)+3,DAY(F14)-1)</f>
        <v>44688</v>
      </c>
      <c r="I14" s="16">
        <f t="shared" ca="1" si="0"/>
        <v>83</v>
      </c>
      <c r="J14" s="17" t="str">
        <f t="shared" ca="1" si="1"/>
        <v>NOT DUE</v>
      </c>
      <c r="K14" s="31" t="s">
        <v>2661</v>
      </c>
      <c r="L14" s="20"/>
    </row>
    <row r="15" spans="1:12" ht="36" customHeight="1">
      <c r="A15" s="17" t="s">
        <v>2670</v>
      </c>
      <c r="B15" s="31" t="s">
        <v>2648</v>
      </c>
      <c r="C15" s="31" t="s">
        <v>2649</v>
      </c>
      <c r="D15" s="41" t="s">
        <v>0</v>
      </c>
      <c r="E15" s="13">
        <v>41662</v>
      </c>
      <c r="F15" s="13">
        <v>44600</v>
      </c>
      <c r="G15" s="155"/>
      <c r="H15" s="15">
        <f>DATE(YEAR(F15),MONTH(F15)+3,DAY(F15)-1)</f>
        <v>44688</v>
      </c>
      <c r="I15" s="16">
        <f t="shared" ca="1" si="0"/>
        <v>83</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228</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228</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257</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5299</v>
      </c>
      <c r="D24"/>
      <c r="E24" s="380" t="s">
        <v>5300</v>
      </c>
      <c r="F24" s="380"/>
      <c r="G24" s="380"/>
      <c r="I24" s="446" t="s">
        <v>5288</v>
      </c>
      <c r="J24" s="446"/>
      <c r="K24" s="446"/>
    </row>
    <row r="25" spans="1:12">
      <c r="A25"/>
      <c r="C25" s="253"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7" workbookViewId="0">
      <selection activeCell="K20" sqref="K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f>'Running Hours'!B11</f>
        <v>10691.3</v>
      </c>
    </row>
    <row r="5" spans="1:12" ht="18" customHeight="1">
      <c r="A5" s="382" t="s">
        <v>78</v>
      </c>
      <c r="B5" s="382"/>
      <c r="C5" s="38" t="s">
        <v>2675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44604</v>
      </c>
      <c r="G8" s="155"/>
      <c r="H8" s="15">
        <f>DATE(YEAR(F8),MONTH(F8),DAY(F8)+7)</f>
        <v>44611</v>
      </c>
      <c r="I8" s="16">
        <f t="shared" ref="I8:I14" ca="1" si="0">IF(ISBLANK(H8),"",H8-DATE(YEAR(NOW()),MONTH(NOW()),DAY(NOW())))</f>
        <v>6</v>
      </c>
      <c r="J8" s="17" t="str">
        <f t="shared" ref="J8:J14" ca="1" si="1">IF(I8="","",IF(I8&lt;0,"OVERDUE","NOT DUE"))</f>
        <v>NOT DUE</v>
      </c>
      <c r="K8" s="31"/>
      <c r="L8" s="20"/>
    </row>
    <row r="9" spans="1:12" ht="15" customHeight="1">
      <c r="A9" s="17" t="s">
        <v>3266</v>
      </c>
      <c r="B9" s="31" t="s">
        <v>2678</v>
      </c>
      <c r="C9" s="31" t="s">
        <v>2679</v>
      </c>
      <c r="D9" s="41" t="s">
        <v>26</v>
      </c>
      <c r="E9" s="13">
        <v>41662</v>
      </c>
      <c r="F9" s="13">
        <v>44604</v>
      </c>
      <c r="G9" s="155"/>
      <c r="H9" s="15">
        <f>DATE(YEAR(F9),MONTH(F9),DAY(F9)+7)</f>
        <v>44611</v>
      </c>
      <c r="I9" s="16">
        <f t="shared" ca="1" si="0"/>
        <v>6</v>
      </c>
      <c r="J9" s="17" t="str">
        <f t="shared" ca="1" si="1"/>
        <v>NOT DUE</v>
      </c>
      <c r="K9" s="31"/>
      <c r="L9" s="20"/>
    </row>
    <row r="10" spans="1:12" ht="15" customHeight="1">
      <c r="A10" s="17" t="s">
        <v>3267</v>
      </c>
      <c r="B10" s="31" t="s">
        <v>2680</v>
      </c>
      <c r="C10" s="31" t="s">
        <v>2681</v>
      </c>
      <c r="D10" s="41" t="s">
        <v>26</v>
      </c>
      <c r="E10" s="13">
        <v>41662</v>
      </c>
      <c r="F10" s="13">
        <v>44604</v>
      </c>
      <c r="G10" s="155"/>
      <c r="H10" s="15">
        <f>DATE(YEAR(F10),MONTH(F10),DAY(F10)+7)</f>
        <v>44611</v>
      </c>
      <c r="I10" s="16">
        <f t="shared" ca="1" si="0"/>
        <v>6</v>
      </c>
      <c r="J10" s="17" t="str">
        <f t="shared" ca="1" si="1"/>
        <v>NOT DUE</v>
      </c>
      <c r="K10" s="31"/>
      <c r="L10" s="20"/>
    </row>
    <row r="11" spans="1:12" ht="38.25">
      <c r="A11" s="17" t="s">
        <v>3268</v>
      </c>
      <c r="B11" s="31" t="s">
        <v>2682</v>
      </c>
      <c r="C11" s="31" t="s">
        <v>2681</v>
      </c>
      <c r="D11" s="41" t="s">
        <v>4</v>
      </c>
      <c r="E11" s="13">
        <v>41662</v>
      </c>
      <c r="F11" s="13">
        <v>44591</v>
      </c>
      <c r="G11" s="155"/>
      <c r="H11" s="15">
        <f>EDATE(F11-1,1)</f>
        <v>44620</v>
      </c>
      <c r="I11" s="16">
        <f t="shared" ca="1" si="0"/>
        <v>15</v>
      </c>
      <c r="J11" s="17" t="str">
        <f t="shared" ca="1" si="1"/>
        <v>NOT DUE</v>
      </c>
      <c r="K11" s="31"/>
      <c r="L11" s="20"/>
    </row>
    <row r="12" spans="1:12" ht="15" customHeight="1">
      <c r="A12" s="17" t="s">
        <v>3269</v>
      </c>
      <c r="B12" s="31" t="s">
        <v>2683</v>
      </c>
      <c r="C12" s="31" t="s">
        <v>2681</v>
      </c>
      <c r="D12" s="41" t="s">
        <v>26</v>
      </c>
      <c r="E12" s="13">
        <v>41662</v>
      </c>
      <c r="F12" s="13">
        <v>44604</v>
      </c>
      <c r="G12" s="155"/>
      <c r="H12" s="15">
        <f>DATE(YEAR(F12),MONTH(F12),DAY(F12)+7)</f>
        <v>44611</v>
      </c>
      <c r="I12" s="16">
        <f t="shared" ca="1" si="0"/>
        <v>6</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136</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328</v>
      </c>
      <c r="J14" s="17" t="str">
        <f t="shared" ca="1" si="1"/>
        <v>NOT DUE</v>
      </c>
      <c r="K14" s="31"/>
      <c r="L14" s="20"/>
    </row>
    <row r="15" spans="1:12" ht="25.5">
      <c r="A15" s="17" t="s">
        <v>3272</v>
      </c>
      <c r="B15" s="31" t="s">
        <v>2687</v>
      </c>
      <c r="C15" s="31" t="s">
        <v>2694</v>
      </c>
      <c r="D15" s="41" t="s">
        <v>4</v>
      </c>
      <c r="E15" s="13">
        <v>41662</v>
      </c>
      <c r="F15" s="13">
        <v>44591</v>
      </c>
      <c r="G15" s="155"/>
      <c r="H15" s="15">
        <f>EDATE(F15-1,1)</f>
        <v>44620</v>
      </c>
      <c r="I15" s="16">
        <f t="shared" ref="I15:I20" ca="1" si="2">IF(ISBLANK(H15),"",H15-DATE(YEAR(NOW()),MONTH(NOW()),DAY(NOW())))</f>
        <v>15</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70</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319</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319</v>
      </c>
      <c r="J18" s="17" t="str">
        <f t="shared" ca="1" si="3"/>
        <v>NOT DUE</v>
      </c>
      <c r="K18" s="31"/>
      <c r="L18" s="20"/>
    </row>
    <row r="19" spans="1:12">
      <c r="A19" s="17" t="s">
        <v>3276</v>
      </c>
      <c r="B19" s="31" t="s">
        <v>2692</v>
      </c>
      <c r="C19" s="31" t="s">
        <v>610</v>
      </c>
      <c r="D19" s="41" t="s">
        <v>1</v>
      </c>
      <c r="E19" s="13">
        <v>41662</v>
      </c>
      <c r="F19" s="13">
        <v>44605</v>
      </c>
      <c r="G19" s="155"/>
      <c r="H19" s="15">
        <f>DATE(YEAR(F19),MONTH(F19),DAY(F19)+1)</f>
        <v>44606</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319</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5260</v>
      </c>
      <c r="D26"/>
      <c r="E26" s="380" t="s">
        <v>5300</v>
      </c>
      <c r="F26" s="380"/>
      <c r="G26" s="380"/>
      <c r="I26" s="446" t="s">
        <v>5288</v>
      </c>
      <c r="J26" s="446"/>
      <c r="K26" s="446"/>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44597</v>
      </c>
      <c r="G8" s="155"/>
      <c r="H8" s="15">
        <f>DATE(YEAR(F8),MONTH(F8)+3,DAY(F8)-1)</f>
        <v>44685</v>
      </c>
      <c r="I8" s="16">
        <f ca="1">IF(ISBLANK(H8),"",H8-DATE(YEAR(NOW()),MONTH(NOW()),DAY(NOW())))</f>
        <v>80</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129</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129</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693</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693</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5261</v>
      </c>
      <c r="D18"/>
      <c r="E18" s="380" t="s">
        <v>5300</v>
      </c>
      <c r="F18" s="380"/>
      <c r="G18" s="380"/>
      <c r="I18" s="380" t="s">
        <v>5288</v>
      </c>
      <c r="J18" s="380"/>
      <c r="K18" s="380"/>
    </row>
    <row r="19" spans="1:11">
      <c r="A19"/>
      <c r="C19" s="253"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A4" zoomScale="85" zoomScaleNormal="85"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39334.800000000003</v>
      </c>
    </row>
    <row r="5" spans="1:12" ht="18" customHeight="1">
      <c r="A5" s="382" t="s">
        <v>78</v>
      </c>
      <c r="B5" s="382"/>
      <c r="C5" s="38" t="s">
        <v>2633</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44638.3</v>
      </c>
      <c r="I8" s="23">
        <f t="shared" ref="I8:I20" si="0">D8-($F$4-G8)</f>
        <v>799.19999999999709</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44656.008333333331</v>
      </c>
      <c r="I9" s="23">
        <f t="shared" si="0"/>
        <v>1224.1999999999971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44624.3</v>
      </c>
      <c r="I10" s="23">
        <f t="shared" si="0"/>
        <v>463.19999999999709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44624.3</v>
      </c>
      <c r="I11" s="23">
        <f t="shared" si="0"/>
        <v>463.19999999999709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44804.966666666667</v>
      </c>
      <c r="I12" s="23">
        <f t="shared" si="0"/>
        <v>4799.1999999999971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44804.966666666667</v>
      </c>
      <c r="I13" s="23">
        <f t="shared" si="0"/>
        <v>4799.1999999999971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44804.966666666667</v>
      </c>
      <c r="I14" s="23">
        <f t="shared" si="0"/>
        <v>4799.1999999999971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44638.3</v>
      </c>
      <c r="I15" s="23">
        <f t="shared" si="0"/>
        <v>799.19999999999709</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44804.966666666667</v>
      </c>
      <c r="I16" s="23">
        <f t="shared" si="0"/>
        <v>4799.1999999999971</v>
      </c>
      <c r="J16" s="17" t="str">
        <f t="shared" si="2"/>
        <v>NOT DUE</v>
      </c>
      <c r="K16" s="31"/>
      <c r="L16" s="20"/>
    </row>
    <row r="17" spans="1:12" ht="36" customHeight="1">
      <c r="A17" s="17" t="s">
        <v>2750</v>
      </c>
      <c r="B17" s="31" t="s">
        <v>2729</v>
      </c>
      <c r="C17" s="31" t="s">
        <v>2730</v>
      </c>
      <c r="D17" s="43">
        <v>2000</v>
      </c>
      <c r="E17" s="13">
        <v>41662</v>
      </c>
      <c r="F17" s="13">
        <v>44593</v>
      </c>
      <c r="G17" s="27">
        <v>39023.800000000003</v>
      </c>
      <c r="H17" s="22">
        <f>IF(I17&lt;=2000,$F$5+(I17/24),"error")</f>
        <v>44675.375</v>
      </c>
      <c r="I17" s="23">
        <f t="shared" si="0"/>
        <v>1689</v>
      </c>
      <c r="J17" s="17" t="str">
        <f t="shared" si="2"/>
        <v>NOT DUE</v>
      </c>
      <c r="K17" s="31"/>
      <c r="L17" s="20"/>
    </row>
    <row r="18" spans="1:12" ht="36" customHeight="1">
      <c r="A18" s="17" t="s">
        <v>2751</v>
      </c>
      <c r="B18" s="31" t="s">
        <v>2731</v>
      </c>
      <c r="C18" s="31" t="s">
        <v>2732</v>
      </c>
      <c r="D18" s="43">
        <v>8000</v>
      </c>
      <c r="E18" s="13">
        <v>41662</v>
      </c>
      <c r="F18" s="13">
        <v>43509</v>
      </c>
      <c r="G18" s="27">
        <v>31476</v>
      </c>
      <c r="H18" s="22">
        <f t="shared" ref="H18:H20" si="3">IF(I18&lt;=8000,$F$5+(I18/24),"error")</f>
        <v>44610.883333333331</v>
      </c>
      <c r="I18" s="23">
        <f t="shared" si="0"/>
        <v>141.19999999999709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44610.883333333331</v>
      </c>
      <c r="I19" s="23">
        <f t="shared" si="0"/>
        <v>141.19999999999709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44610.883333333331</v>
      </c>
      <c r="I20" s="23">
        <f t="shared" si="0"/>
        <v>141.19999999999709</v>
      </c>
      <c r="J20" s="17" t="str">
        <f t="shared" si="2"/>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5299</v>
      </c>
      <c r="D26"/>
      <c r="E26" s="380" t="s">
        <v>5300</v>
      </c>
      <c r="F26" s="380"/>
      <c r="G26" s="380"/>
      <c r="I26" s="380" t="s">
        <v>5288</v>
      </c>
      <c r="J26" s="380"/>
      <c r="K26" s="380"/>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abSelected="1"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44603</v>
      </c>
      <c r="G8" s="155"/>
      <c r="H8" s="15">
        <f>EDATE(F8-1,1)</f>
        <v>44630</v>
      </c>
      <c r="I8" s="16">
        <f ca="1">IF(ISBLANK(H8),"",H8-DATE(YEAR(NOW()),MONTH(NOW()),DAY(NOW())))</f>
        <v>25</v>
      </c>
      <c r="J8" s="17" t="str">
        <f ca="1">IF(I8="","",IF(I8&lt;0,"OVERDUE","NOT DUE"))</f>
        <v>NOT DUE</v>
      </c>
      <c r="K8" s="31"/>
      <c r="L8" s="20"/>
    </row>
    <row r="9" spans="1:12">
      <c r="A9" s="17" t="s">
        <v>3262</v>
      </c>
      <c r="B9" s="31" t="s">
        <v>2760</v>
      </c>
      <c r="C9" s="31" t="s">
        <v>2761</v>
      </c>
      <c r="D9" s="41" t="s">
        <v>1</v>
      </c>
      <c r="E9" s="13">
        <v>41565</v>
      </c>
      <c r="F9" s="13">
        <v>44605</v>
      </c>
      <c r="G9" s="155"/>
      <c r="H9" s="15">
        <f>DATE(YEAR(F9),MONTH(F9),DAY(F9)+1)</f>
        <v>44606</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44603</v>
      </c>
      <c r="G10" s="155"/>
      <c r="H10" s="15">
        <f>EDATE(F10-1,1)</f>
        <v>44630</v>
      </c>
      <c r="I10" s="16">
        <f ca="1">IF(ISBLANK(H10),"",H10-DATE(YEAR(NOW()),MONTH(NOW()),DAY(NOW())))</f>
        <v>25</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693</v>
      </c>
      <c r="J11" s="17" t="str">
        <f ca="1">IF(I11="","",IF(I11&lt;0,"OVERDUE","NOT DUE"))</f>
        <v>NOT DUE</v>
      </c>
      <c r="K11" s="31"/>
      <c r="L11" s="20"/>
    </row>
    <row r="13" spans="1:12" ht="25.5" customHeight="1">
      <c r="B13" s="246" t="s">
        <v>5257</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5260</v>
      </c>
      <c r="D19"/>
      <c r="E19" s="380" t="s">
        <v>5300</v>
      </c>
      <c r="F19" s="380"/>
      <c r="G19" s="380"/>
      <c r="I19" s="380" t="s">
        <v>5288</v>
      </c>
      <c r="J19" s="380"/>
      <c r="K19" s="380"/>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0"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44605</v>
      </c>
      <c r="G8" s="155"/>
      <c r="H8" s="15">
        <f>DATE(YEAR(F8),MONTH(F8),DAY(F8)+3)</f>
        <v>44608</v>
      </c>
      <c r="I8" s="16">
        <f ca="1">IF(ISBLANK(H8),"",H8-DATE(YEAR(NOW()),MONTH(NOW()),DAY(NOW())))</f>
        <v>3</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-8</v>
      </c>
      <c r="J9" s="17" t="str">
        <f ca="1">IF(I9="","",IF(I9&lt;0,"OVERDUE","NOT DUE"))</f>
        <v>OVERDUE</v>
      </c>
      <c r="K9" s="31"/>
      <c r="L9" s="20"/>
    </row>
    <row r="10" spans="1:12">
      <c r="A10" s="17" t="s">
        <v>3260</v>
      </c>
      <c r="B10" s="31" t="s">
        <v>2769</v>
      </c>
      <c r="C10" s="31" t="s">
        <v>552</v>
      </c>
      <c r="D10" s="41" t="s">
        <v>4</v>
      </c>
      <c r="E10" s="13">
        <v>41662</v>
      </c>
      <c r="F10" s="13">
        <v>44590</v>
      </c>
      <c r="G10" s="155"/>
      <c r="H10" s="15">
        <f>EDATE(F10-1,1)</f>
        <v>44620</v>
      </c>
      <c r="I10" s="16">
        <f ca="1">IF(ISBLANK(H10),"",H10-DATE(YEAR(NOW()),MONTH(NOW()),DAY(NOW())))</f>
        <v>15</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5299</v>
      </c>
      <c r="D16"/>
      <c r="E16" s="380" t="s">
        <v>5300</v>
      </c>
      <c r="F16" s="380"/>
      <c r="G16" s="380"/>
      <c r="I16" s="380" t="s">
        <v>5289</v>
      </c>
      <c r="J16" s="380"/>
      <c r="K16" s="380"/>
    </row>
    <row r="17" spans="1:11">
      <c r="A17"/>
      <c r="C17" s="253"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7" workbookViewId="0">
      <selection activeCell="K14" sqref="K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44593</v>
      </c>
      <c r="G8" s="155"/>
      <c r="H8" s="15">
        <f>DATE(YEAR(F8),MONTH(F8),DAY(F8)+14)</f>
        <v>44607</v>
      </c>
      <c r="I8" s="16">
        <f t="shared" ref="I8:I14" ca="1" si="0">IF(ISBLANK(H8),"",H8-DATE(YEAR(NOW()),MONTH(NOW()),DAY(NOW())))</f>
        <v>2</v>
      </c>
      <c r="J8" s="17" t="str">
        <f t="shared" ref="J8:J14" ca="1" si="1">IF(I8="","",IF(I8&lt;0,"OVERDUE","NOT DUE"))</f>
        <v>NOT DUE</v>
      </c>
      <c r="K8" s="31"/>
      <c r="L8" s="20"/>
    </row>
    <row r="9" spans="1:12" ht="36" customHeight="1">
      <c r="A9" s="17" t="s">
        <v>3253</v>
      </c>
      <c r="B9" s="31" t="s">
        <v>2774</v>
      </c>
      <c r="C9" s="31" t="s">
        <v>552</v>
      </c>
      <c r="D9" s="41" t="s">
        <v>0</v>
      </c>
      <c r="E9" s="13">
        <v>41662</v>
      </c>
      <c r="F9" s="13">
        <v>44593</v>
      </c>
      <c r="G9" s="155"/>
      <c r="H9" s="15">
        <f>DATE(YEAR(F9),MONTH(F9)+3,DAY(F9)-1)</f>
        <v>44681</v>
      </c>
      <c r="I9" s="16">
        <f t="shared" ca="1" si="0"/>
        <v>76</v>
      </c>
      <c r="J9" s="17" t="str">
        <f t="shared" ca="1" si="1"/>
        <v>NOT DUE</v>
      </c>
      <c r="K9" s="31"/>
      <c r="L9" s="20"/>
    </row>
    <row r="10" spans="1:12" ht="36" customHeight="1">
      <c r="A10" s="17" t="s">
        <v>3254</v>
      </c>
      <c r="B10" s="31" t="s">
        <v>2811</v>
      </c>
      <c r="C10" s="31" t="s">
        <v>2812</v>
      </c>
      <c r="D10" s="41" t="s">
        <v>0</v>
      </c>
      <c r="E10" s="13">
        <v>41662</v>
      </c>
      <c r="F10" s="13">
        <v>44593</v>
      </c>
      <c r="G10" s="155"/>
      <c r="H10" s="15">
        <f>DATE(YEAR(F10),MONTH(F10)+3,DAY(F10)-1)</f>
        <v>44681</v>
      </c>
      <c r="I10" s="16">
        <f t="shared" ca="1" si="0"/>
        <v>76</v>
      </c>
      <c r="J10" s="17" t="str">
        <f t="shared" ca="1" si="1"/>
        <v>NOT DUE</v>
      </c>
      <c r="K10" s="31" t="s">
        <v>2782</v>
      </c>
      <c r="L10" s="20"/>
    </row>
    <row r="11" spans="1:12" ht="36" customHeight="1">
      <c r="A11" s="17" t="s">
        <v>3255</v>
      </c>
      <c r="B11" s="31" t="s">
        <v>2775</v>
      </c>
      <c r="C11" s="31" t="s">
        <v>2776</v>
      </c>
      <c r="D11" s="41" t="s">
        <v>0</v>
      </c>
      <c r="E11" s="13">
        <v>41662</v>
      </c>
      <c r="F11" s="13">
        <v>44593</v>
      </c>
      <c r="G11" s="155"/>
      <c r="H11" s="15">
        <f>DATE(YEAR(F11),MONTH(F11)+3,DAY(F11)-1)</f>
        <v>44681</v>
      </c>
      <c r="I11" s="16">
        <f t="shared" ca="1" si="0"/>
        <v>76</v>
      </c>
      <c r="J11" s="17" t="str">
        <f t="shared" ca="1" si="1"/>
        <v>NOT DUE</v>
      </c>
      <c r="K11" s="31"/>
      <c r="L11" s="20"/>
    </row>
    <row r="12" spans="1:12" ht="36" customHeight="1">
      <c r="A12" s="17" t="s">
        <v>3256</v>
      </c>
      <c r="B12" s="31" t="s">
        <v>2777</v>
      </c>
      <c r="C12" s="31" t="s">
        <v>2778</v>
      </c>
      <c r="D12" s="41" t="s">
        <v>0</v>
      </c>
      <c r="E12" s="13">
        <v>41662</v>
      </c>
      <c r="F12" s="13">
        <v>44593</v>
      </c>
      <c r="G12" s="155"/>
      <c r="H12" s="15">
        <f>DATE(YEAR(F12),MONTH(F12)+3,DAY(F12)-1)</f>
        <v>44681</v>
      </c>
      <c r="I12" s="16">
        <f t="shared" ca="1" si="0"/>
        <v>76</v>
      </c>
      <c r="J12" s="17" t="str">
        <f t="shared" ca="1" si="1"/>
        <v>NOT DUE</v>
      </c>
      <c r="K12" s="31"/>
      <c r="L12" s="20"/>
    </row>
    <row r="13" spans="1:12" ht="36" customHeight="1">
      <c r="A13" s="17" t="s">
        <v>3257</v>
      </c>
      <c r="B13" s="31" t="s">
        <v>2779</v>
      </c>
      <c r="C13" s="31" t="s">
        <v>2780</v>
      </c>
      <c r="D13" s="41" t="s">
        <v>1</v>
      </c>
      <c r="E13" s="13">
        <v>41662</v>
      </c>
      <c r="F13" s="13">
        <f>'CMP01 Main Air Compressor No.1'!F33</f>
        <v>44605</v>
      </c>
      <c r="G13" s="155"/>
      <c r="H13" s="15">
        <f>DATE(YEAR(F13),MONTH(F13),DAY(F13)+1)</f>
        <v>44606</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44593</v>
      </c>
      <c r="G14" s="155"/>
      <c r="H14" s="15">
        <f>DATE(YEAR(F14),MONTH(F14)+6,DAY(F14)-1)</f>
        <v>44773</v>
      </c>
      <c r="I14" s="16">
        <f t="shared" ca="1" si="0"/>
        <v>168</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5187</v>
      </c>
      <c r="AQ5" s="404"/>
      <c r="AR5" s="404"/>
      <c r="AS5" s="404"/>
      <c r="AT5" s="404"/>
      <c r="AU5" s="405"/>
      <c r="AW5" s="401" t="s">
        <v>2974</v>
      </c>
      <c r="AX5" s="403" t="s">
        <v>5293</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5269</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5268</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5290</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5189</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5189</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5270</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5189</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4"/>
      <c r="AC25" s="254"/>
      <c r="AG25" s="254"/>
      <c r="AK25" s="254" t="s">
        <v>5143</v>
      </c>
      <c r="AM25" s="254" t="s">
        <v>5144</v>
      </c>
      <c r="AQ25" s="254" t="s">
        <v>5145</v>
      </c>
    </row>
    <row r="27" spans="2:55">
      <c r="AB27" s="300"/>
      <c r="AC27" s="301"/>
      <c r="AD27" s="415"/>
      <c r="AE27" s="415"/>
      <c r="AF27" s="415"/>
      <c r="AG27" s="301"/>
      <c r="AH27" s="415"/>
      <c r="AI27" s="415"/>
      <c r="AJ27" s="415"/>
      <c r="AL27" s="298" t="s">
        <v>5259</v>
      </c>
      <c r="AN27" s="380" t="s">
        <v>5300</v>
      </c>
      <c r="AO27" s="380"/>
      <c r="AP27" s="380"/>
      <c r="AR27" s="380" t="s">
        <v>5287</v>
      </c>
      <c r="AS27" s="380"/>
      <c r="AT27" s="380"/>
    </row>
    <row r="28" spans="2:55">
      <c r="AB28" s="277"/>
      <c r="AD28" s="381"/>
      <c r="AE28" s="381"/>
      <c r="AF28" s="381"/>
      <c r="AH28" s="381"/>
      <c r="AI28" s="381"/>
      <c r="AJ28" s="381"/>
      <c r="AL28" s="299" t="s">
        <v>5146</v>
      </c>
      <c r="AN28" s="381" t="s">
        <v>5147</v>
      </c>
      <c r="AO28" s="381"/>
      <c r="AP28" s="381"/>
      <c r="AR28" s="381" t="s">
        <v>5148</v>
      </c>
      <c r="AS28" s="381"/>
      <c r="AT28" s="381"/>
    </row>
    <row r="29" spans="2:55">
      <c r="AH29" s="256"/>
      <c r="AI29" s="256"/>
      <c r="AJ29" s="256"/>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workbookViewId="0">
      <selection activeCell="E17" sqref="E17"/>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44594</v>
      </c>
      <c r="G8" s="155"/>
      <c r="H8" s="15">
        <f>DATE(YEAR(F8),MONTH(F8),DAY(F8)+14)</f>
        <v>44608</v>
      </c>
      <c r="I8" s="16">
        <f t="shared" ref="I8:I14" ca="1" si="0">IF(ISBLANK(H8),"",H8-DATE(YEAR(NOW()),MONTH(NOW()),DAY(NOW())))</f>
        <v>3</v>
      </c>
      <c r="J8" s="17" t="str">
        <f t="shared" ref="J8:J14" ca="1" si="1">IF(I8="","",IF(I8&lt;0,"OVERDUE","NOT DUE"))</f>
        <v>NOT DUE</v>
      </c>
      <c r="K8" s="31"/>
      <c r="L8" s="20"/>
    </row>
    <row r="9" spans="1:12" ht="36" customHeight="1">
      <c r="A9" s="17" t="s">
        <v>3253</v>
      </c>
      <c r="B9" s="31" t="s">
        <v>2774</v>
      </c>
      <c r="C9" s="31" t="s">
        <v>552</v>
      </c>
      <c r="D9" s="41" t="s">
        <v>0</v>
      </c>
      <c r="E9" s="13">
        <v>41662</v>
      </c>
      <c r="F9" s="13">
        <v>44594</v>
      </c>
      <c r="G9" s="155"/>
      <c r="H9" s="15">
        <f>DATE(YEAR(F9),MONTH(F9)+3,DAY(F9)-1)</f>
        <v>44682</v>
      </c>
      <c r="I9" s="16">
        <f t="shared" ca="1" si="0"/>
        <v>77</v>
      </c>
      <c r="J9" s="17" t="str">
        <f t="shared" ca="1" si="1"/>
        <v>NOT DUE</v>
      </c>
      <c r="K9" s="31"/>
      <c r="L9" s="20"/>
    </row>
    <row r="10" spans="1:12" ht="36" customHeight="1">
      <c r="A10" s="17" t="s">
        <v>3254</v>
      </c>
      <c r="B10" s="31" t="s">
        <v>2811</v>
      </c>
      <c r="C10" s="31" t="s">
        <v>2812</v>
      </c>
      <c r="D10" s="41" t="s">
        <v>0</v>
      </c>
      <c r="E10" s="13">
        <v>41662</v>
      </c>
      <c r="F10" s="13">
        <v>44594</v>
      </c>
      <c r="G10" s="155"/>
      <c r="H10" s="15">
        <f>DATE(YEAR(F10),MONTH(F10)+3,DAY(F10)-1)</f>
        <v>44682</v>
      </c>
      <c r="I10" s="16">
        <f t="shared" ca="1" si="0"/>
        <v>77</v>
      </c>
      <c r="J10" s="17" t="str">
        <f t="shared" ca="1" si="1"/>
        <v>NOT DUE</v>
      </c>
      <c r="K10" s="31" t="s">
        <v>2782</v>
      </c>
      <c r="L10" s="20"/>
    </row>
    <row r="11" spans="1:12" ht="36" customHeight="1">
      <c r="A11" s="17" t="s">
        <v>3255</v>
      </c>
      <c r="B11" s="31" t="s">
        <v>2775</v>
      </c>
      <c r="C11" s="31" t="s">
        <v>2776</v>
      </c>
      <c r="D11" s="41" t="s">
        <v>0</v>
      </c>
      <c r="E11" s="13">
        <v>41662</v>
      </c>
      <c r="F11" s="13">
        <v>44594</v>
      </c>
      <c r="G11" s="155"/>
      <c r="H11" s="15">
        <f>DATE(YEAR(F11),MONTH(F11)+3,DAY(F11)-1)</f>
        <v>44682</v>
      </c>
      <c r="I11" s="16">
        <f t="shared" ca="1" si="0"/>
        <v>77</v>
      </c>
      <c r="J11" s="17" t="str">
        <f t="shared" ca="1" si="1"/>
        <v>NOT DUE</v>
      </c>
      <c r="K11" s="31"/>
      <c r="L11" s="20"/>
    </row>
    <row r="12" spans="1:12" ht="36" customHeight="1">
      <c r="A12" s="17" t="s">
        <v>3256</v>
      </c>
      <c r="B12" s="31" t="s">
        <v>2777</v>
      </c>
      <c r="C12" s="31" t="s">
        <v>2778</v>
      </c>
      <c r="D12" s="41" t="s">
        <v>0</v>
      </c>
      <c r="E12" s="13">
        <v>41662</v>
      </c>
      <c r="F12" s="13">
        <v>44594</v>
      </c>
      <c r="G12" s="155"/>
      <c r="H12" s="15">
        <f>DATE(YEAR(F12),MONTH(F12)+3,DAY(F12)-1)</f>
        <v>44682</v>
      </c>
      <c r="I12" s="16">
        <f t="shared" ca="1" si="0"/>
        <v>77</v>
      </c>
      <c r="J12" s="17" t="str">
        <f t="shared" ca="1" si="1"/>
        <v>NOT DUE</v>
      </c>
      <c r="K12" s="31"/>
      <c r="L12" s="20"/>
    </row>
    <row r="13" spans="1:12" ht="36" customHeight="1">
      <c r="A13" s="17" t="s">
        <v>3257</v>
      </c>
      <c r="B13" s="31" t="s">
        <v>2779</v>
      </c>
      <c r="C13" s="31" t="s">
        <v>2780</v>
      </c>
      <c r="D13" s="41" t="s">
        <v>1</v>
      </c>
      <c r="E13" s="13">
        <v>41662</v>
      </c>
      <c r="F13" s="13">
        <f>'CMP01 Main Air Compressor No.1'!F33</f>
        <v>44605</v>
      </c>
      <c r="G13" s="155"/>
      <c r="H13" s="15">
        <f>DATE(YEAR(F13),MONTH(F13),DAY(F13)+1)</f>
        <v>44606</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44594</v>
      </c>
      <c r="G14" s="155"/>
      <c r="H14" s="15">
        <f>DATE(YEAR(F14),MONTH(F14)+3,DAY(F14)-1)</f>
        <v>44682</v>
      </c>
      <c r="I14" s="16">
        <f t="shared" ca="1" si="0"/>
        <v>77</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44583</v>
      </c>
      <c r="G8" s="155"/>
      <c r="H8" s="15">
        <f>DATE(YEAR(F8),MONTH(F8),DAY(F8)+14)</f>
        <v>44597</v>
      </c>
      <c r="I8" s="16">
        <f t="shared" ref="I8:I13" ca="1" si="0">IF(ISBLANK(H8),"",H8-DATE(YEAR(NOW()),MONTH(NOW()),DAY(NOW())))</f>
        <v>-8</v>
      </c>
      <c r="J8" s="17" t="str">
        <f t="shared" ref="J8:J13" ca="1" si="1">IF(I8="","",IF(I8&lt;0,"OVERDUE","NOT DUE"))</f>
        <v>OVERDUE</v>
      </c>
      <c r="K8" s="31"/>
      <c r="L8" s="20"/>
    </row>
    <row r="9" spans="1:12" ht="36" customHeight="1">
      <c r="A9" s="107" t="s">
        <v>3246</v>
      </c>
      <c r="B9" s="31" t="s">
        <v>2774</v>
      </c>
      <c r="C9" s="31" t="s">
        <v>552</v>
      </c>
      <c r="D9" s="41" t="s">
        <v>0</v>
      </c>
      <c r="E9" s="13">
        <v>41662</v>
      </c>
      <c r="F9" s="13">
        <v>44546</v>
      </c>
      <c r="G9" s="155"/>
      <c r="H9" s="15">
        <f>DATE(YEAR(F9),MONTH(F9)+3,DAY(F9)-1)</f>
        <v>44635</v>
      </c>
      <c r="I9" s="16">
        <f t="shared" ca="1" si="0"/>
        <v>30</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30</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21</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30</v>
      </c>
      <c r="J12" s="17" t="str">
        <f t="shared" ca="1" si="1"/>
        <v>NOT DUE</v>
      </c>
      <c r="K12" s="31"/>
      <c r="L12" s="20"/>
    </row>
    <row r="13" spans="1:12" ht="36" customHeight="1">
      <c r="A13" s="107" t="s">
        <v>3250</v>
      </c>
      <c r="B13" s="31" t="s">
        <v>2779</v>
      </c>
      <c r="C13" s="31" t="s">
        <v>2780</v>
      </c>
      <c r="D13" s="41" t="s">
        <v>1</v>
      </c>
      <c r="E13" s="13">
        <v>41662</v>
      </c>
      <c r="F13" s="13">
        <f>'CMP01 Main Air Compressor No.1'!F33</f>
        <v>44605</v>
      </c>
      <c r="G13" s="155"/>
      <c r="H13" s="15">
        <f>DATE(YEAR(F13),MONTH(F13),DAY(F13)+1)</f>
        <v>44606</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258</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44605</v>
      </c>
      <c r="G8" s="155"/>
      <c r="H8" s="15">
        <f>DATE(YEAR(F8),MONTH(F8),DAY(F8)+1)</f>
        <v>44606</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5</v>
      </c>
      <c r="J9" s="17" t="str">
        <f ca="1">IF(I9="","",IF(I9&lt;0,"OVERDUE","NOT DUE"))</f>
        <v>NOT DUE</v>
      </c>
      <c r="K9" s="31" t="s">
        <v>2933</v>
      </c>
      <c r="L9" s="20" t="s">
        <v>5311</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5</v>
      </c>
      <c r="J10" s="17" t="str">
        <f ca="1">IF(I10="","",IF(I10&lt;0,"OVERDUE","NOT DUE"))</f>
        <v>NOT DUE</v>
      </c>
      <c r="K10" s="31" t="s">
        <v>2934</v>
      </c>
      <c r="L10" s="20" t="s">
        <v>5311</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5</v>
      </c>
      <c r="J11" s="17" t="str">
        <f ca="1">IF(I11="","",IF(I11&lt;0,"OVERDUE","NOT DUE"))</f>
        <v>NOT DUE</v>
      </c>
      <c r="K11" s="31" t="s">
        <v>2935</v>
      </c>
      <c r="L11" s="20" t="s">
        <v>5311</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246</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5299</v>
      </c>
      <c r="D18"/>
      <c r="E18" s="380" t="s">
        <v>5300</v>
      </c>
      <c r="F18" s="380"/>
      <c r="G18" s="380"/>
      <c r="I18" s="380" t="s">
        <v>5289</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7"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44605</v>
      </c>
      <c r="G8" s="155"/>
      <c r="H8" s="15">
        <f>DATE(YEAR(F8),MONTH(F8),DAY(F8)+1)</f>
        <v>44606</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51</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51</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51</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187</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5299</v>
      </c>
      <c r="D18"/>
      <c r="E18" s="380" t="s">
        <v>5300</v>
      </c>
      <c r="F18" s="380"/>
      <c r="G18" s="380"/>
      <c r="I18" s="380" t="s">
        <v>5289</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44605</v>
      </c>
      <c r="G8" s="155"/>
      <c r="H8" s="15">
        <f>DATE(YEAR(F8),MONTH(F8),DAY(F8)+1)</f>
        <v>44606</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11</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11</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11</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11</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426</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426</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426</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426</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258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44605</v>
      </c>
      <c r="G8" s="155"/>
      <c r="H8" s="15">
        <f>DATE(YEAR(F8),MONTH(F8),DAY(F8)+1)</f>
        <v>44606</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11</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11</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11</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11</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426</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426</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426</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426</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258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44605</v>
      </c>
      <c r="G8" s="155"/>
      <c r="H8" s="15">
        <f>DATE(YEAR(F8),MONTH(F8),DAY(F8)+1)</f>
        <v>44606</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11</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11</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11</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11</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426</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426</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426</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426</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258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topLeftCell="A16"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44605</v>
      </c>
      <c r="G8" s="155"/>
      <c r="H8" s="15">
        <f>DATE(YEAR(F8),MONTH(F8),DAY(F8)+1)</f>
        <v>44606</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28</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28</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28</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28</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608</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608</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608</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608</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258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289</v>
      </c>
      <c r="J8" s="17" t="str">
        <f ca="1">IF(I8="","",IF(I8&lt;0,"OVERDUE","NOT DUE"))</f>
        <v>NOT DUE</v>
      </c>
      <c r="K8" s="31" t="s">
        <v>2783</v>
      </c>
      <c r="L8" s="20"/>
    </row>
    <row r="9" spans="1:12" ht="38.25">
      <c r="A9" s="17" t="s">
        <v>2825</v>
      </c>
      <c r="B9" s="31" t="s">
        <v>2822</v>
      </c>
      <c r="C9" s="31" t="s">
        <v>2823</v>
      </c>
      <c r="D9" s="41" t="s">
        <v>3</v>
      </c>
      <c r="E9" s="13">
        <v>41640</v>
      </c>
      <c r="F9" s="13">
        <v>44589</v>
      </c>
      <c r="G9" s="155"/>
      <c r="H9" s="15">
        <f>DATE(YEAR(F9),MONTH(F9)+6,DAY(F9)-1)</f>
        <v>44769</v>
      </c>
      <c r="I9" s="16">
        <f ca="1">IF(ISBLANK(H9),"",H9-DATE(YEAR(NOW()),MONTH(NOW()),DAY(NOW())))</f>
        <v>164</v>
      </c>
      <c r="J9" s="17" t="str">
        <f ca="1">IF(I9="","",IF(I9&lt;0,"OVERDUE","NOT DUE"))</f>
        <v>NOT 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5262</v>
      </c>
      <c r="D15"/>
      <c r="E15" s="380" t="s">
        <v>5300</v>
      </c>
      <c r="F15" s="380"/>
      <c r="G15" s="380"/>
      <c r="I15" s="380" t="s">
        <v>5289</v>
      </c>
      <c r="J15" s="380"/>
      <c r="K15" s="380"/>
    </row>
    <row r="16" spans="1:12">
      <c r="A16"/>
      <c r="C16" s="253"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44605</v>
      </c>
      <c r="G8" s="155"/>
      <c r="H8" s="15">
        <f>DATE(YEAR(F8),MONTH(F8),DAY(F8)+1)</f>
        <v>44606</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275</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709</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275</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5299</v>
      </c>
      <c r="D17"/>
      <c r="E17" s="380" t="s">
        <v>5300</v>
      </c>
      <c r="F17" s="380"/>
      <c r="G17" s="380"/>
      <c r="I17" s="380" t="s">
        <v>5289</v>
      </c>
      <c r="J17" s="380"/>
      <c r="K17" s="380"/>
    </row>
    <row r="18" spans="1:11">
      <c r="A18"/>
      <c r="C18" s="253"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-36782</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-28782</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-36782</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-36782</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-36782</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-36782</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-36782</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-36782</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-36782</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55" zoomScale="85" zoomScaleNormal="85" workbookViewId="0">
      <selection activeCell="F26" sqref="F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34767.5</v>
      </c>
    </row>
    <row r="5" spans="1:12" ht="18" customHeight="1">
      <c r="A5" s="382" t="s">
        <v>78</v>
      </c>
      <c r="B5" s="382"/>
      <c r="C5" s="38" t="s">
        <v>2862</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44605</v>
      </c>
      <c r="G8" s="155"/>
      <c r="H8" s="15">
        <f>DATE(YEAR(F8),MONTH(F8),DAY(F8)+1)</f>
        <v>44606</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44604</v>
      </c>
      <c r="G9" s="155"/>
      <c r="H9" s="15">
        <f>DATE(YEAR(F9),MONTH(F9),DAY(F9)+7)</f>
        <v>44611</v>
      </c>
      <c r="I9" s="16">
        <f ca="1">IF(ISBLANK(H9),"",H9-DATE(YEAR(NOW()),MONTH(NOW()),DAY(NOW())))</f>
        <v>6</v>
      </c>
      <c r="J9" s="17" t="str">
        <f ca="1">IF(I9="","",IF(I9&lt;0,"OVERDUE","NOT DUE"))</f>
        <v>NOT DUE</v>
      </c>
      <c r="K9" s="31"/>
      <c r="L9" s="20"/>
    </row>
    <row r="10" spans="1:12" ht="51">
      <c r="A10" s="17" t="s">
        <v>3157</v>
      </c>
      <c r="B10" s="31" t="s">
        <v>2868</v>
      </c>
      <c r="C10" s="31" t="s">
        <v>2867</v>
      </c>
      <c r="D10" s="41" t="s">
        <v>2630</v>
      </c>
      <c r="E10" s="13">
        <v>41662</v>
      </c>
      <c r="F10" s="13">
        <v>44589</v>
      </c>
      <c r="G10" s="155"/>
      <c r="H10" s="15">
        <f>EDATE(F10-1,1)</f>
        <v>44619</v>
      </c>
      <c r="I10" s="16">
        <f ca="1">IF(ISBLANK(H10),"",H10-DATE(YEAR(NOW()),MONTH(NOW()),DAY(NOW())))</f>
        <v>14</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-8</v>
      </c>
      <c r="J11" s="17" t="str">
        <f ca="1">IF(I11="","",IF(I11&lt;0,"OVERDUE","NOT DUE"))</f>
        <v>OVERDUE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158</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265</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-1118</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-1118</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-1118</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44605</v>
      </c>
      <c r="G17" s="155"/>
      <c r="H17" s="15">
        <f>DATE(YEAR(F17),MONTH(F17),DAY(F17)+1)</f>
        <v>44606</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44605</v>
      </c>
      <c r="G18" s="155"/>
      <c r="H18" s="15">
        <f>DATE(YEAR(F18),MONTH(F18),DAY(F18)+1)</f>
        <v>44606</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44605</v>
      </c>
      <c r="G19" s="155"/>
      <c r="H19" s="15">
        <f>DATE(YEAR(F19),MONTH(F19),DAY(F19)+1)</f>
        <v>44606</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44575</v>
      </c>
      <c r="G20" s="155"/>
      <c r="H20" s="15">
        <f>EDATE(F20-1,1)</f>
        <v>44605</v>
      </c>
      <c r="I20" s="16">
        <f t="shared" ca="1" si="0"/>
        <v>0</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44605</v>
      </c>
      <c r="G21" s="155"/>
      <c r="H21" s="15">
        <f>DATE(YEAR(F21),MONTH(F21),DAY(F21)+1)</f>
        <v>44606</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44605</v>
      </c>
      <c r="G22" s="155"/>
      <c r="H22" s="15">
        <f>DATE(YEAR(F22),MONTH(F22),DAY(F22)+1)</f>
        <v>44606</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44605</v>
      </c>
      <c r="G23" s="155"/>
      <c r="H23" s="15">
        <f>DATE(YEAR(F23),MONTH(F23),DAY(F23)+1)</f>
        <v>44606</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44605</v>
      </c>
      <c r="G24" s="155"/>
      <c r="H24" s="15">
        <f>DATE(YEAR(F24),MONTH(F24),DAY(F24)+1)</f>
        <v>44606</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7</v>
      </c>
      <c r="J25" s="17" t="str">
        <f t="shared" ca="1" si="1"/>
        <v>NOT DUE</v>
      </c>
      <c r="K25" s="31" t="s">
        <v>1802</v>
      </c>
      <c r="L25" s="20"/>
    </row>
    <row r="26" spans="1:12" ht="36" customHeight="1">
      <c r="A26" s="17" t="s">
        <v>3173</v>
      </c>
      <c r="B26" s="31" t="s">
        <v>1782</v>
      </c>
      <c r="C26" s="31"/>
      <c r="D26" s="41" t="s">
        <v>4</v>
      </c>
      <c r="E26" s="13">
        <v>41662</v>
      </c>
      <c r="F26" s="13">
        <v>44604</v>
      </c>
      <c r="G26" s="155"/>
      <c r="H26" s="15">
        <f>EDATE(F26-1,1)</f>
        <v>44631</v>
      </c>
      <c r="I26" s="16">
        <f t="shared" ca="1" si="0"/>
        <v>26</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28</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46</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46</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46</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46</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46</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46</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-34</v>
      </c>
      <c r="J34" s="17" t="str">
        <f t="shared" ca="1" si="4"/>
        <v>OVERDUE</v>
      </c>
      <c r="K34" s="31" t="s">
        <v>2906</v>
      </c>
      <c r="L34" s="20" t="s">
        <v>5254</v>
      </c>
    </row>
    <row r="35" spans="1:12" ht="36" customHeight="1">
      <c r="A35" s="17" t="s">
        <v>3182</v>
      </c>
      <c r="B35" s="31" t="s">
        <v>2878</v>
      </c>
      <c r="C35" s="31" t="s">
        <v>2879</v>
      </c>
      <c r="D35" s="41" t="s">
        <v>379</v>
      </c>
      <c r="E35" s="13">
        <v>41662</v>
      </c>
      <c r="F35" s="13">
        <v>44212</v>
      </c>
      <c r="G35" s="155"/>
      <c r="H35" s="15">
        <f>DATE(YEAR(F35)+2,MONTH(F35),DAY(F35)-1)</f>
        <v>44941</v>
      </c>
      <c r="I35" s="16">
        <f t="shared" ca="1" si="3"/>
        <v>336</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336</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69</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2538</v>
      </c>
      <c r="J38" s="17" t="str">
        <f t="shared" ca="1" si="4"/>
        <v>NOT DUE</v>
      </c>
      <c r="K38" s="31"/>
      <c r="L38" s="20" t="s">
        <v>5254</v>
      </c>
    </row>
    <row r="39" spans="1:12" ht="36" customHeight="1">
      <c r="A39" s="17" t="s">
        <v>3186</v>
      </c>
      <c r="B39" s="31" t="s">
        <v>2884</v>
      </c>
      <c r="C39" s="31" t="s">
        <v>2875</v>
      </c>
      <c r="D39" s="41" t="s">
        <v>2902</v>
      </c>
      <c r="E39" s="13">
        <v>41662</v>
      </c>
      <c r="F39" s="13">
        <v>44403</v>
      </c>
      <c r="G39" s="155"/>
      <c r="H39" s="15">
        <f t="shared" si="5"/>
        <v>47143</v>
      </c>
      <c r="I39" s="16">
        <f t="shared" ca="1" si="3"/>
        <v>2538</v>
      </c>
      <c r="J39" s="17" t="str">
        <f t="shared" ca="1" si="4"/>
        <v>NOT DUE</v>
      </c>
      <c r="K39" s="31"/>
      <c r="L39" s="20" t="s">
        <v>5254</v>
      </c>
    </row>
    <row r="40" spans="1:12" ht="36" customHeight="1">
      <c r="A40" s="17" t="s">
        <v>3187</v>
      </c>
      <c r="B40" s="31" t="s">
        <v>2885</v>
      </c>
      <c r="C40" s="31" t="s">
        <v>2875</v>
      </c>
      <c r="D40" s="41" t="s">
        <v>2902</v>
      </c>
      <c r="E40" s="13">
        <v>41662</v>
      </c>
      <c r="F40" s="13">
        <v>44403</v>
      </c>
      <c r="G40" s="155"/>
      <c r="H40" s="15">
        <f t="shared" si="5"/>
        <v>47143</v>
      </c>
      <c r="I40" s="16">
        <f t="shared" ca="1" si="3"/>
        <v>2538</v>
      </c>
      <c r="J40" s="17" t="str">
        <f t="shared" ca="1" si="4"/>
        <v>NOT DUE</v>
      </c>
      <c r="K40" s="31"/>
      <c r="L40" s="20" t="s">
        <v>5254</v>
      </c>
    </row>
    <row r="41" spans="1:12" ht="36" customHeight="1">
      <c r="A41" s="17" t="s">
        <v>3188</v>
      </c>
      <c r="B41" s="31" t="s">
        <v>2886</v>
      </c>
      <c r="C41" s="31" t="s">
        <v>2875</v>
      </c>
      <c r="D41" s="41" t="s">
        <v>2902</v>
      </c>
      <c r="E41" s="13">
        <v>41662</v>
      </c>
      <c r="F41" s="13">
        <v>44403</v>
      </c>
      <c r="G41" s="155"/>
      <c r="H41" s="15">
        <f t="shared" si="5"/>
        <v>47143</v>
      </c>
      <c r="I41" s="16">
        <f t="shared" ca="1" si="3"/>
        <v>2538</v>
      </c>
      <c r="J41" s="17" t="str">
        <f t="shared" ca="1" si="4"/>
        <v>NOT DUE</v>
      </c>
      <c r="K41" s="31"/>
      <c r="L41" s="20" t="s">
        <v>5254</v>
      </c>
    </row>
    <row r="42" spans="1:12" ht="36" customHeight="1">
      <c r="A42" s="17" t="s">
        <v>3189</v>
      </c>
      <c r="B42" s="31" t="s">
        <v>2887</v>
      </c>
      <c r="C42" s="31" t="s">
        <v>2875</v>
      </c>
      <c r="D42" s="41" t="s">
        <v>2902</v>
      </c>
      <c r="E42" s="13">
        <v>41662</v>
      </c>
      <c r="F42" s="13">
        <v>44403</v>
      </c>
      <c r="G42" s="155"/>
      <c r="H42" s="15">
        <f t="shared" si="5"/>
        <v>47143</v>
      </c>
      <c r="I42" s="16">
        <f t="shared" ca="1" si="3"/>
        <v>2538</v>
      </c>
      <c r="J42" s="17" t="str">
        <f t="shared" ca="1" si="4"/>
        <v>NOT DUE</v>
      </c>
      <c r="K42" s="31" t="s">
        <v>2910</v>
      </c>
      <c r="L42" s="20" t="s">
        <v>5254</v>
      </c>
    </row>
    <row r="43" spans="1:12" ht="36" customHeight="1">
      <c r="A43" s="17" t="s">
        <v>3190</v>
      </c>
      <c r="B43" s="31" t="s">
        <v>2888</v>
      </c>
      <c r="C43" s="31" t="s">
        <v>2875</v>
      </c>
      <c r="D43" s="41" t="s">
        <v>2902</v>
      </c>
      <c r="E43" s="13">
        <v>41662</v>
      </c>
      <c r="F43" s="13">
        <v>44403</v>
      </c>
      <c r="G43" s="155"/>
      <c r="H43" s="15">
        <f t="shared" si="5"/>
        <v>47143</v>
      </c>
      <c r="I43" s="16">
        <f t="shared" ca="1" si="3"/>
        <v>2538</v>
      </c>
      <c r="J43" s="17" t="str">
        <f t="shared" ca="1" si="4"/>
        <v>NOT DUE</v>
      </c>
      <c r="K43" s="31"/>
      <c r="L43" s="20" t="s">
        <v>5254</v>
      </c>
    </row>
    <row r="44" spans="1:12" ht="36" customHeight="1">
      <c r="A44" s="17" t="s">
        <v>3191</v>
      </c>
      <c r="B44" s="31" t="s">
        <v>2889</v>
      </c>
      <c r="C44" s="31" t="s">
        <v>1764</v>
      </c>
      <c r="D44" s="41" t="s">
        <v>2902</v>
      </c>
      <c r="E44" s="13">
        <v>41662</v>
      </c>
      <c r="F44" s="13">
        <v>44403</v>
      </c>
      <c r="G44" s="155"/>
      <c r="H44" s="15">
        <f t="shared" si="5"/>
        <v>47143</v>
      </c>
      <c r="I44" s="16">
        <f t="shared" ca="1" si="3"/>
        <v>2538</v>
      </c>
      <c r="J44" s="17" t="str">
        <f t="shared" ca="1" si="4"/>
        <v>NOT DUE</v>
      </c>
      <c r="K44" s="31"/>
      <c r="L44" s="20" t="s">
        <v>5254</v>
      </c>
    </row>
    <row r="45" spans="1:12" ht="36" customHeight="1">
      <c r="A45" s="17" t="s">
        <v>3192</v>
      </c>
      <c r="B45" s="31" t="s">
        <v>2890</v>
      </c>
      <c r="C45" s="31" t="s">
        <v>2875</v>
      </c>
      <c r="D45" s="41" t="s">
        <v>2902</v>
      </c>
      <c r="E45" s="13">
        <v>41662</v>
      </c>
      <c r="F45" s="13">
        <v>44403</v>
      </c>
      <c r="G45" s="155"/>
      <c r="H45" s="15">
        <f t="shared" si="5"/>
        <v>47143</v>
      </c>
      <c r="I45" s="16">
        <f t="shared" ca="1" si="3"/>
        <v>2538</v>
      </c>
      <c r="J45" s="17" t="str">
        <f t="shared" ca="1" si="4"/>
        <v>NOT DUE</v>
      </c>
      <c r="K45" s="31"/>
      <c r="L45" s="20" t="s">
        <v>5254</v>
      </c>
    </row>
    <row r="46" spans="1:12" ht="36" customHeight="1">
      <c r="A46" s="17" t="s">
        <v>3193</v>
      </c>
      <c r="B46" s="31" t="s">
        <v>2891</v>
      </c>
      <c r="C46" s="31" t="s">
        <v>1764</v>
      </c>
      <c r="D46" s="41" t="s">
        <v>2902</v>
      </c>
      <c r="E46" s="13">
        <v>41662</v>
      </c>
      <c r="F46" s="13">
        <v>44403</v>
      </c>
      <c r="G46" s="155"/>
      <c r="H46" s="15">
        <f t="shared" si="5"/>
        <v>47143</v>
      </c>
      <c r="I46" s="16">
        <f t="shared" ca="1" si="3"/>
        <v>2538</v>
      </c>
      <c r="J46" s="17" t="str">
        <f t="shared" ca="1" si="4"/>
        <v>NOT DUE</v>
      </c>
      <c r="K46" s="31"/>
      <c r="L46" s="20" t="s">
        <v>5254</v>
      </c>
    </row>
    <row r="47" spans="1:12" ht="36" customHeight="1">
      <c r="A47" s="17" t="s">
        <v>3194</v>
      </c>
      <c r="B47" s="31" t="s">
        <v>2892</v>
      </c>
      <c r="C47" s="31" t="s">
        <v>2875</v>
      </c>
      <c r="D47" s="41" t="s">
        <v>2902</v>
      </c>
      <c r="E47" s="13">
        <v>41662</v>
      </c>
      <c r="F47" s="13">
        <v>44403</v>
      </c>
      <c r="G47" s="155"/>
      <c r="H47" s="15">
        <f t="shared" si="5"/>
        <v>47143</v>
      </c>
      <c r="I47" s="16">
        <f t="shared" ca="1" si="3"/>
        <v>2538</v>
      </c>
      <c r="J47" s="17" t="str">
        <f t="shared" ca="1" si="4"/>
        <v>NOT DUE</v>
      </c>
      <c r="K47" s="31"/>
      <c r="L47" s="20" t="s">
        <v>5254</v>
      </c>
    </row>
    <row r="48" spans="1:12" ht="36" customHeight="1">
      <c r="A48" s="17" t="s">
        <v>3195</v>
      </c>
      <c r="B48" s="31" t="s">
        <v>2893</v>
      </c>
      <c r="C48" s="31" t="s">
        <v>1764</v>
      </c>
      <c r="D48" s="41" t="s">
        <v>2902</v>
      </c>
      <c r="E48" s="13">
        <v>41662</v>
      </c>
      <c r="F48" s="13">
        <v>44403</v>
      </c>
      <c r="G48" s="155"/>
      <c r="H48" s="15">
        <f t="shared" si="5"/>
        <v>47143</v>
      </c>
      <c r="I48" s="16">
        <f t="shared" ca="1" si="3"/>
        <v>2538</v>
      </c>
      <c r="J48" s="17" t="str">
        <f t="shared" ca="1" si="4"/>
        <v>NOT DUE</v>
      </c>
      <c r="K48" s="31"/>
      <c r="L48" s="20" t="s">
        <v>5254</v>
      </c>
    </row>
    <row r="49" spans="1:12" ht="36" customHeight="1">
      <c r="A49" s="17" t="s">
        <v>3196</v>
      </c>
      <c r="B49" s="31" t="s">
        <v>2894</v>
      </c>
      <c r="C49" s="31" t="s">
        <v>2875</v>
      </c>
      <c r="D49" s="41" t="s">
        <v>2902</v>
      </c>
      <c r="E49" s="13">
        <v>41662</v>
      </c>
      <c r="F49" s="13">
        <v>44403</v>
      </c>
      <c r="G49" s="155"/>
      <c r="H49" s="15">
        <f t="shared" si="5"/>
        <v>47143</v>
      </c>
      <c r="I49" s="16">
        <f t="shared" ca="1" si="3"/>
        <v>2538</v>
      </c>
      <c r="J49" s="17" t="str">
        <f t="shared" ca="1" si="4"/>
        <v>NOT DUE</v>
      </c>
      <c r="K49" s="31"/>
      <c r="L49" s="20" t="s">
        <v>5254</v>
      </c>
    </row>
    <row r="50" spans="1:12" ht="36" customHeight="1">
      <c r="A50" s="17" t="s">
        <v>3197</v>
      </c>
      <c r="B50" s="31" t="s">
        <v>2893</v>
      </c>
      <c r="C50" s="31" t="s">
        <v>2875</v>
      </c>
      <c r="D50" s="41" t="s">
        <v>2902</v>
      </c>
      <c r="E50" s="13">
        <v>41662</v>
      </c>
      <c r="F50" s="13">
        <v>44403</v>
      </c>
      <c r="G50" s="155"/>
      <c r="H50" s="15">
        <f t="shared" si="5"/>
        <v>47143</v>
      </c>
      <c r="I50" s="16">
        <f t="shared" ca="1" si="3"/>
        <v>2538</v>
      </c>
      <c r="J50" s="17" t="str">
        <f t="shared" ca="1" si="4"/>
        <v>NOT DUE</v>
      </c>
      <c r="K50" s="31"/>
      <c r="L50" s="20" t="s">
        <v>5254</v>
      </c>
    </row>
    <row r="51" spans="1:12" ht="36" customHeight="1">
      <c r="A51" s="17" t="s">
        <v>3198</v>
      </c>
      <c r="B51" s="31" t="s">
        <v>2895</v>
      </c>
      <c r="C51" s="31" t="s">
        <v>1764</v>
      </c>
      <c r="D51" s="41" t="s">
        <v>2902</v>
      </c>
      <c r="E51" s="13">
        <v>41662</v>
      </c>
      <c r="F51" s="13">
        <v>44403</v>
      </c>
      <c r="G51" s="155"/>
      <c r="H51" s="15">
        <f t="shared" si="5"/>
        <v>47143</v>
      </c>
      <c r="I51" s="16">
        <f t="shared" ca="1" si="3"/>
        <v>2538</v>
      </c>
      <c r="J51" s="17" t="str">
        <f t="shared" ca="1" si="4"/>
        <v>NOT DUE</v>
      </c>
      <c r="K51" s="31"/>
      <c r="L51" s="20" t="s">
        <v>5254</v>
      </c>
    </row>
    <row r="52" spans="1:12" ht="36" customHeight="1">
      <c r="A52" s="17" t="s">
        <v>3199</v>
      </c>
      <c r="B52" s="31" t="s">
        <v>2896</v>
      </c>
      <c r="C52" s="31" t="s">
        <v>2875</v>
      </c>
      <c r="D52" s="41" t="s">
        <v>2902</v>
      </c>
      <c r="E52" s="13">
        <v>41662</v>
      </c>
      <c r="F52" s="13">
        <v>44403</v>
      </c>
      <c r="G52" s="155"/>
      <c r="H52" s="15">
        <f t="shared" si="5"/>
        <v>47143</v>
      </c>
      <c r="I52" s="16">
        <f t="shared" ca="1" si="3"/>
        <v>2538</v>
      </c>
      <c r="J52" s="17" t="str">
        <f t="shared" ca="1" si="4"/>
        <v>NOT DUE</v>
      </c>
      <c r="K52" s="31"/>
      <c r="L52" s="20" t="s">
        <v>5254</v>
      </c>
    </row>
    <row r="53" spans="1:12" ht="36" customHeight="1">
      <c r="A53" s="17" t="s">
        <v>3200</v>
      </c>
      <c r="B53" s="31" t="s">
        <v>2895</v>
      </c>
      <c r="C53" s="31" t="s">
        <v>2875</v>
      </c>
      <c r="D53" s="41" t="s">
        <v>2902</v>
      </c>
      <c r="E53" s="13">
        <v>41662</v>
      </c>
      <c r="F53" s="13">
        <v>44403</v>
      </c>
      <c r="G53" s="155"/>
      <c r="H53" s="15">
        <f t="shared" si="5"/>
        <v>47143</v>
      </c>
      <c r="I53" s="16">
        <f t="shared" ca="1" si="3"/>
        <v>2538</v>
      </c>
      <c r="J53" s="17" t="str">
        <f t="shared" ca="1" si="4"/>
        <v>NOT DUE</v>
      </c>
      <c r="K53" s="31"/>
      <c r="L53" s="20" t="s">
        <v>5254</v>
      </c>
    </row>
    <row r="54" spans="1:12" ht="36" customHeight="1">
      <c r="A54" s="17" t="s">
        <v>3201</v>
      </c>
      <c r="B54" s="31" t="s">
        <v>2897</v>
      </c>
      <c r="C54" s="31" t="s">
        <v>2875</v>
      </c>
      <c r="D54" s="41" t="s">
        <v>2902</v>
      </c>
      <c r="E54" s="13">
        <v>41662</v>
      </c>
      <c r="F54" s="13">
        <v>44403</v>
      </c>
      <c r="G54" s="155"/>
      <c r="H54" s="15">
        <f t="shared" si="5"/>
        <v>47143</v>
      </c>
      <c r="I54" s="16">
        <f t="shared" ca="1" si="3"/>
        <v>2538</v>
      </c>
      <c r="J54" s="17" t="str">
        <f t="shared" ca="1" si="4"/>
        <v>NOT DUE</v>
      </c>
      <c r="K54" s="31"/>
      <c r="L54" s="20" t="s">
        <v>5254</v>
      </c>
    </row>
    <row r="55" spans="1:12" ht="36" customHeight="1">
      <c r="A55" s="17" t="s">
        <v>3202</v>
      </c>
      <c r="B55" s="31" t="s">
        <v>2898</v>
      </c>
      <c r="C55" s="31" t="s">
        <v>2875</v>
      </c>
      <c r="D55" s="41" t="s">
        <v>2902</v>
      </c>
      <c r="E55" s="13">
        <v>41662</v>
      </c>
      <c r="F55" s="13">
        <v>44403</v>
      </c>
      <c r="G55" s="155"/>
      <c r="H55" s="15">
        <f t="shared" si="5"/>
        <v>47143</v>
      </c>
      <c r="I55" s="16">
        <f t="shared" ca="1" si="3"/>
        <v>2538</v>
      </c>
      <c r="J55" s="17" t="str">
        <f t="shared" ca="1" si="4"/>
        <v>NOT DUE</v>
      </c>
      <c r="K55" s="31"/>
      <c r="L55" s="20" t="s">
        <v>5254</v>
      </c>
    </row>
    <row r="56" spans="1:12" ht="36" customHeight="1">
      <c r="A56" s="17" t="s">
        <v>3203</v>
      </c>
      <c r="B56" s="31" t="s">
        <v>2899</v>
      </c>
      <c r="C56" s="31" t="s">
        <v>2875</v>
      </c>
      <c r="D56" s="41" t="s">
        <v>2902</v>
      </c>
      <c r="E56" s="13">
        <v>41662</v>
      </c>
      <c r="F56" s="13">
        <v>44403</v>
      </c>
      <c r="G56" s="155"/>
      <c r="H56" s="15">
        <f t="shared" si="5"/>
        <v>47143</v>
      </c>
      <c r="I56" s="16">
        <f t="shared" ca="1" si="3"/>
        <v>2538</v>
      </c>
      <c r="J56" s="17" t="str">
        <f t="shared" ca="1" si="4"/>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5299</v>
      </c>
      <c r="D62"/>
      <c r="E62" s="380" t="s">
        <v>5300</v>
      </c>
      <c r="F62" s="380"/>
      <c r="G62" s="380"/>
      <c r="I62" s="380" t="s">
        <v>5289</v>
      </c>
      <c r="J62" s="380"/>
      <c r="K62" s="380"/>
    </row>
    <row r="63" spans="1:12">
      <c r="A63"/>
      <c r="C63" s="253"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4"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32739.9</v>
      </c>
    </row>
    <row r="5" spans="1:12" ht="18" customHeight="1">
      <c r="A5" s="382" t="s">
        <v>78</v>
      </c>
      <c r="B5" s="382"/>
      <c r="C5" s="38" t="s">
        <v>2862</v>
      </c>
      <c r="D5" s="46"/>
      <c r="E5" s="281" t="s">
        <v>2946</v>
      </c>
      <c r="F5" s="13">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44605</v>
      </c>
      <c r="G8" s="156"/>
      <c r="H8" s="15">
        <f>DATE(YEAR(F8),MONTH(F8),DAY(F8)+1)</f>
        <v>44606</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44604</v>
      </c>
      <c r="G9" s="156"/>
      <c r="H9" s="15">
        <f>DATE(YEAR(F9),MONTH(F9),DAY(F9)+7)</f>
        <v>44611</v>
      </c>
      <c r="I9" s="16">
        <f t="shared" ca="1" si="0"/>
        <v>6</v>
      </c>
      <c r="J9" s="17" t="str">
        <f t="shared" ca="1" si="1"/>
        <v>NOT DUE</v>
      </c>
      <c r="K9" s="31"/>
      <c r="L9" s="20"/>
    </row>
    <row r="10" spans="1:12" ht="51">
      <c r="A10" s="17" t="s">
        <v>3108</v>
      </c>
      <c r="B10" s="31" t="s">
        <v>2868</v>
      </c>
      <c r="C10" s="31" t="s">
        <v>2867</v>
      </c>
      <c r="D10" s="41" t="s">
        <v>2630</v>
      </c>
      <c r="E10" s="13">
        <v>41662</v>
      </c>
      <c r="F10" s="13">
        <v>44583</v>
      </c>
      <c r="G10" s="156"/>
      <c r="H10" s="15">
        <f>EDATE(F10-1,1)</f>
        <v>44613</v>
      </c>
      <c r="I10" s="16">
        <f t="shared" ca="1" si="0"/>
        <v>8</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-8</v>
      </c>
      <c r="J11" s="17" t="str">
        <f t="shared" ca="1" si="1"/>
        <v>OVERDUE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158</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265</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-1118</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-1118</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-1118</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44605</v>
      </c>
      <c r="G17" s="156"/>
      <c r="H17" s="15">
        <f>DATE(YEAR(F17),MONTH(F17),DAY(F17)+1)</f>
        <v>44606</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44605</v>
      </c>
      <c r="G18" s="156"/>
      <c r="H18" s="15">
        <f>DATE(YEAR(F18),MONTH(F18),DAY(F18)+1)</f>
        <v>44606</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44605</v>
      </c>
      <c r="G19" s="156"/>
      <c r="H19" s="15">
        <f>DATE(YEAR(F19),MONTH(F19),DAY(F19)+1)</f>
        <v>44606</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44575</v>
      </c>
      <c r="G20" s="156"/>
      <c r="H20" s="15">
        <f>EDATE(F20-1,1)</f>
        <v>44605</v>
      </c>
      <c r="I20" s="16">
        <f t="shared" ca="1" si="0"/>
        <v>0</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44605</v>
      </c>
      <c r="G21" s="156"/>
      <c r="H21" s="15">
        <f>DATE(YEAR(F21),MONTH(F21),DAY(F21)+1)</f>
        <v>44606</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44605</v>
      </c>
      <c r="G22" s="156"/>
      <c r="H22" s="15">
        <f>DATE(YEAR(F22),MONTH(F22),DAY(F22)+1)</f>
        <v>44606</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44605</v>
      </c>
      <c r="G23" s="156"/>
      <c r="H23" s="15">
        <f>DATE(YEAR(F23),MONTH(F23),DAY(F23)+1)</f>
        <v>44606</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44605</v>
      </c>
      <c r="G24" s="156"/>
      <c r="H24" s="15">
        <f>DATE(YEAR(F24),MONTH(F24),DAY(F24)+1)</f>
        <v>44606</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7</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-7</v>
      </c>
      <c r="J26" s="17" t="str">
        <f t="shared" ca="1" si="1"/>
        <v>OVERDUE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21</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65</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65</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65</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65</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65</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65</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-34</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336</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336</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69</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2538</v>
      </c>
      <c r="J38" s="17" t="str">
        <f t="shared" ca="1" si="1"/>
        <v>NOT DUE</v>
      </c>
      <c r="K38" s="31"/>
      <c r="L38" s="20" t="s">
        <v>5254</v>
      </c>
    </row>
    <row r="39" spans="1:12" ht="36" customHeight="1">
      <c r="A39" s="17" t="s">
        <v>3137</v>
      </c>
      <c r="B39" s="31" t="s">
        <v>2884</v>
      </c>
      <c r="C39" s="31" t="s">
        <v>2875</v>
      </c>
      <c r="D39" s="41" t="s">
        <v>2902</v>
      </c>
      <c r="E39" s="13">
        <v>41662</v>
      </c>
      <c r="F39" s="13">
        <v>44403</v>
      </c>
      <c r="G39" s="156"/>
      <c r="H39" s="15">
        <f t="shared" si="3"/>
        <v>47143</v>
      </c>
      <c r="I39" s="16">
        <f t="shared" ca="1" si="0"/>
        <v>2538</v>
      </c>
      <c r="J39" s="17" t="str">
        <f t="shared" ca="1" si="1"/>
        <v>NOT DUE</v>
      </c>
      <c r="K39" s="31"/>
      <c r="L39" s="20" t="s">
        <v>5254</v>
      </c>
    </row>
    <row r="40" spans="1:12" ht="36" customHeight="1">
      <c r="A40" s="17" t="s">
        <v>3138</v>
      </c>
      <c r="B40" s="31" t="s">
        <v>2885</v>
      </c>
      <c r="C40" s="31" t="s">
        <v>2875</v>
      </c>
      <c r="D40" s="41" t="s">
        <v>2902</v>
      </c>
      <c r="E40" s="13">
        <v>41662</v>
      </c>
      <c r="F40" s="13">
        <v>44403</v>
      </c>
      <c r="G40" s="156"/>
      <c r="H40" s="15">
        <f t="shared" si="3"/>
        <v>47143</v>
      </c>
      <c r="I40" s="16">
        <f t="shared" ca="1" si="0"/>
        <v>2538</v>
      </c>
      <c r="J40" s="17" t="str">
        <f t="shared" ca="1" si="1"/>
        <v>NOT DUE</v>
      </c>
      <c r="K40" s="31"/>
      <c r="L40" s="20" t="s">
        <v>5254</v>
      </c>
    </row>
    <row r="41" spans="1:12" ht="36" customHeight="1">
      <c r="A41" s="17" t="s">
        <v>3139</v>
      </c>
      <c r="B41" s="31" t="s">
        <v>2886</v>
      </c>
      <c r="C41" s="31" t="s">
        <v>2875</v>
      </c>
      <c r="D41" s="41" t="s">
        <v>2902</v>
      </c>
      <c r="E41" s="13">
        <v>41662</v>
      </c>
      <c r="F41" s="13">
        <v>44403</v>
      </c>
      <c r="G41" s="156"/>
      <c r="H41" s="15">
        <f t="shared" si="3"/>
        <v>47143</v>
      </c>
      <c r="I41" s="16">
        <f t="shared" ca="1" si="0"/>
        <v>2538</v>
      </c>
      <c r="J41" s="17" t="str">
        <f t="shared" ca="1" si="1"/>
        <v>NOT DUE</v>
      </c>
      <c r="K41" s="31"/>
      <c r="L41" s="20" t="s">
        <v>5254</v>
      </c>
    </row>
    <row r="42" spans="1:12" ht="36" customHeight="1">
      <c r="A42" s="17" t="s">
        <v>3140</v>
      </c>
      <c r="B42" s="31" t="s">
        <v>2887</v>
      </c>
      <c r="C42" s="31" t="s">
        <v>2875</v>
      </c>
      <c r="D42" s="41" t="s">
        <v>2902</v>
      </c>
      <c r="E42" s="13">
        <v>41662</v>
      </c>
      <c r="F42" s="13">
        <v>44403</v>
      </c>
      <c r="G42" s="156"/>
      <c r="H42" s="15">
        <f t="shared" si="3"/>
        <v>47143</v>
      </c>
      <c r="I42" s="16">
        <f t="shared" ca="1" si="0"/>
        <v>2538</v>
      </c>
      <c r="J42" s="17" t="str">
        <f t="shared" ca="1" si="1"/>
        <v>NOT DUE</v>
      </c>
      <c r="K42" s="31" t="s">
        <v>2910</v>
      </c>
      <c r="L42" s="20" t="s">
        <v>5254</v>
      </c>
    </row>
    <row r="43" spans="1:12" ht="36" customHeight="1">
      <c r="A43" s="17" t="s">
        <v>3141</v>
      </c>
      <c r="B43" s="31" t="s">
        <v>2888</v>
      </c>
      <c r="C43" s="31" t="s">
        <v>2875</v>
      </c>
      <c r="D43" s="41" t="s">
        <v>2902</v>
      </c>
      <c r="E43" s="13">
        <v>41662</v>
      </c>
      <c r="F43" s="13">
        <v>44403</v>
      </c>
      <c r="G43" s="156"/>
      <c r="H43" s="15">
        <f t="shared" si="3"/>
        <v>47143</v>
      </c>
      <c r="I43" s="16">
        <f t="shared" ca="1" si="0"/>
        <v>2538</v>
      </c>
      <c r="J43" s="17" t="str">
        <f t="shared" ca="1" si="1"/>
        <v>NOT DUE</v>
      </c>
      <c r="K43" s="31"/>
      <c r="L43" s="20" t="s">
        <v>5254</v>
      </c>
    </row>
    <row r="44" spans="1:12" ht="36" customHeight="1">
      <c r="A44" s="17" t="s">
        <v>3142</v>
      </c>
      <c r="B44" s="31" t="s">
        <v>2889</v>
      </c>
      <c r="C44" s="31" t="s">
        <v>1764</v>
      </c>
      <c r="D44" s="41" t="s">
        <v>2902</v>
      </c>
      <c r="E44" s="13">
        <v>41662</v>
      </c>
      <c r="F44" s="13">
        <v>44403</v>
      </c>
      <c r="G44" s="156"/>
      <c r="H44" s="15">
        <f t="shared" si="3"/>
        <v>47143</v>
      </c>
      <c r="I44" s="16">
        <f t="shared" ca="1" si="0"/>
        <v>2538</v>
      </c>
      <c r="J44" s="17" t="str">
        <f t="shared" ca="1" si="1"/>
        <v>NOT DUE</v>
      </c>
      <c r="K44" s="31"/>
      <c r="L44" s="20" t="s">
        <v>5254</v>
      </c>
    </row>
    <row r="45" spans="1:12" ht="36" customHeight="1">
      <c r="A45" s="17" t="s">
        <v>3143</v>
      </c>
      <c r="B45" s="31" t="s">
        <v>2890</v>
      </c>
      <c r="C45" s="31" t="s">
        <v>2875</v>
      </c>
      <c r="D45" s="41" t="s">
        <v>2902</v>
      </c>
      <c r="E45" s="13">
        <v>41662</v>
      </c>
      <c r="F45" s="13">
        <v>44403</v>
      </c>
      <c r="G45" s="156"/>
      <c r="H45" s="15">
        <f t="shared" si="3"/>
        <v>47143</v>
      </c>
      <c r="I45" s="16">
        <f t="shared" ca="1" si="0"/>
        <v>2538</v>
      </c>
      <c r="J45" s="17" t="str">
        <f t="shared" ca="1" si="1"/>
        <v>NOT DUE</v>
      </c>
      <c r="K45" s="31"/>
      <c r="L45" s="20" t="s">
        <v>5254</v>
      </c>
    </row>
    <row r="46" spans="1:12" ht="36" customHeight="1">
      <c r="A46" s="17" t="s">
        <v>3144</v>
      </c>
      <c r="B46" s="31" t="s">
        <v>2891</v>
      </c>
      <c r="C46" s="31" t="s">
        <v>1764</v>
      </c>
      <c r="D46" s="41" t="s">
        <v>2902</v>
      </c>
      <c r="E46" s="13">
        <v>41662</v>
      </c>
      <c r="F46" s="13">
        <v>44403</v>
      </c>
      <c r="G46" s="156"/>
      <c r="H46" s="15">
        <f t="shared" si="3"/>
        <v>47143</v>
      </c>
      <c r="I46" s="16">
        <f t="shared" ca="1" si="0"/>
        <v>2538</v>
      </c>
      <c r="J46" s="17" t="str">
        <f t="shared" ca="1" si="1"/>
        <v>NOT DUE</v>
      </c>
      <c r="K46" s="31"/>
      <c r="L46" s="20" t="s">
        <v>5254</v>
      </c>
    </row>
    <row r="47" spans="1:12" ht="36" customHeight="1">
      <c r="A47" s="17" t="s">
        <v>3145</v>
      </c>
      <c r="B47" s="31" t="s">
        <v>2892</v>
      </c>
      <c r="C47" s="31" t="s">
        <v>2875</v>
      </c>
      <c r="D47" s="41" t="s">
        <v>2902</v>
      </c>
      <c r="E47" s="13">
        <v>41662</v>
      </c>
      <c r="F47" s="13">
        <v>44403</v>
      </c>
      <c r="G47" s="156"/>
      <c r="H47" s="15">
        <f t="shared" si="3"/>
        <v>47143</v>
      </c>
      <c r="I47" s="16">
        <f t="shared" ca="1" si="0"/>
        <v>2538</v>
      </c>
      <c r="J47" s="17" t="str">
        <f t="shared" ca="1" si="1"/>
        <v>NOT DUE</v>
      </c>
      <c r="K47" s="31"/>
      <c r="L47" s="20" t="s">
        <v>5254</v>
      </c>
    </row>
    <row r="48" spans="1:12" ht="36" customHeight="1">
      <c r="A48" s="17" t="s">
        <v>3146</v>
      </c>
      <c r="B48" s="31" t="s">
        <v>2893</v>
      </c>
      <c r="C48" s="31" t="s">
        <v>1764</v>
      </c>
      <c r="D48" s="41" t="s">
        <v>2902</v>
      </c>
      <c r="E48" s="13">
        <v>41662</v>
      </c>
      <c r="F48" s="13">
        <v>44403</v>
      </c>
      <c r="G48" s="156"/>
      <c r="H48" s="15">
        <f t="shared" si="3"/>
        <v>47143</v>
      </c>
      <c r="I48" s="16">
        <f t="shared" ca="1" si="0"/>
        <v>2538</v>
      </c>
      <c r="J48" s="17" t="str">
        <f t="shared" ca="1" si="1"/>
        <v>NOT DUE</v>
      </c>
      <c r="K48" s="31"/>
      <c r="L48" s="20" t="s">
        <v>5254</v>
      </c>
    </row>
    <row r="49" spans="1:12" ht="36" customHeight="1">
      <c r="A49" s="17" t="s">
        <v>3147</v>
      </c>
      <c r="B49" s="31" t="s">
        <v>2894</v>
      </c>
      <c r="C49" s="31" t="s">
        <v>2875</v>
      </c>
      <c r="D49" s="41" t="s">
        <v>2902</v>
      </c>
      <c r="E49" s="13">
        <v>41662</v>
      </c>
      <c r="F49" s="13">
        <v>44403</v>
      </c>
      <c r="G49" s="156"/>
      <c r="H49" s="15">
        <f t="shared" si="3"/>
        <v>47143</v>
      </c>
      <c r="I49" s="16">
        <f t="shared" ca="1" si="0"/>
        <v>2538</v>
      </c>
      <c r="J49" s="17" t="str">
        <f t="shared" ca="1" si="1"/>
        <v>NOT DUE</v>
      </c>
      <c r="K49" s="31"/>
      <c r="L49" s="20" t="s">
        <v>5254</v>
      </c>
    </row>
    <row r="50" spans="1:12" ht="36" customHeight="1">
      <c r="A50" s="17" t="s">
        <v>3148</v>
      </c>
      <c r="B50" s="31" t="s">
        <v>2893</v>
      </c>
      <c r="C50" s="31" t="s">
        <v>2875</v>
      </c>
      <c r="D50" s="41" t="s">
        <v>2902</v>
      </c>
      <c r="E50" s="13">
        <v>41662</v>
      </c>
      <c r="F50" s="13">
        <v>44403</v>
      </c>
      <c r="G50" s="156"/>
      <c r="H50" s="15">
        <f t="shared" si="3"/>
        <v>47143</v>
      </c>
      <c r="I50" s="16">
        <f t="shared" ca="1" si="0"/>
        <v>2538</v>
      </c>
      <c r="J50" s="17" t="str">
        <f t="shared" ca="1" si="1"/>
        <v>NOT DUE</v>
      </c>
      <c r="K50" s="31"/>
      <c r="L50" s="20" t="s">
        <v>5254</v>
      </c>
    </row>
    <row r="51" spans="1:12" ht="36" customHeight="1">
      <c r="A51" s="17" t="s">
        <v>3149</v>
      </c>
      <c r="B51" s="31" t="s">
        <v>2895</v>
      </c>
      <c r="C51" s="31" t="s">
        <v>1764</v>
      </c>
      <c r="D51" s="41" t="s">
        <v>2902</v>
      </c>
      <c r="E51" s="13">
        <v>41662</v>
      </c>
      <c r="F51" s="13">
        <v>44403</v>
      </c>
      <c r="G51" s="156"/>
      <c r="H51" s="15">
        <f t="shared" si="3"/>
        <v>47143</v>
      </c>
      <c r="I51" s="16">
        <f t="shared" ca="1" si="0"/>
        <v>2538</v>
      </c>
      <c r="J51" s="17" t="str">
        <f t="shared" ca="1" si="1"/>
        <v>NOT DUE</v>
      </c>
      <c r="K51" s="31"/>
      <c r="L51" s="20" t="s">
        <v>5254</v>
      </c>
    </row>
    <row r="52" spans="1:12" ht="36" customHeight="1">
      <c r="A52" s="17" t="s">
        <v>3150</v>
      </c>
      <c r="B52" s="31" t="s">
        <v>2896</v>
      </c>
      <c r="C52" s="31" t="s">
        <v>2875</v>
      </c>
      <c r="D52" s="41" t="s">
        <v>2902</v>
      </c>
      <c r="E52" s="13">
        <v>41662</v>
      </c>
      <c r="F52" s="13">
        <v>44403</v>
      </c>
      <c r="G52" s="156"/>
      <c r="H52" s="15">
        <f t="shared" si="3"/>
        <v>47143</v>
      </c>
      <c r="I52" s="16">
        <f t="shared" ca="1" si="0"/>
        <v>2538</v>
      </c>
      <c r="J52" s="17" t="str">
        <f t="shared" ca="1" si="1"/>
        <v>NOT DUE</v>
      </c>
      <c r="K52" s="31"/>
      <c r="L52" s="20" t="s">
        <v>5254</v>
      </c>
    </row>
    <row r="53" spans="1:12" ht="36" customHeight="1">
      <c r="A53" s="17" t="s">
        <v>3151</v>
      </c>
      <c r="B53" s="31" t="s">
        <v>2895</v>
      </c>
      <c r="C53" s="31" t="s">
        <v>2875</v>
      </c>
      <c r="D53" s="41" t="s">
        <v>2902</v>
      </c>
      <c r="E53" s="13">
        <v>41662</v>
      </c>
      <c r="F53" s="13">
        <v>44403</v>
      </c>
      <c r="G53" s="156"/>
      <c r="H53" s="15">
        <f t="shared" si="3"/>
        <v>47143</v>
      </c>
      <c r="I53" s="16">
        <f t="shared" ca="1" si="0"/>
        <v>2538</v>
      </c>
      <c r="J53" s="17" t="str">
        <f t="shared" ca="1" si="1"/>
        <v>NOT DUE</v>
      </c>
      <c r="K53" s="31"/>
      <c r="L53" s="20" t="s">
        <v>5254</v>
      </c>
    </row>
    <row r="54" spans="1:12" ht="36" customHeight="1">
      <c r="A54" s="17" t="s">
        <v>3152</v>
      </c>
      <c r="B54" s="31" t="s">
        <v>2897</v>
      </c>
      <c r="C54" s="31" t="s">
        <v>2875</v>
      </c>
      <c r="D54" s="41" t="s">
        <v>2902</v>
      </c>
      <c r="E54" s="13">
        <v>41662</v>
      </c>
      <c r="F54" s="13">
        <v>44403</v>
      </c>
      <c r="G54" s="156"/>
      <c r="H54" s="15">
        <f t="shared" si="3"/>
        <v>47143</v>
      </c>
      <c r="I54" s="16">
        <f t="shared" ca="1" si="0"/>
        <v>2538</v>
      </c>
      <c r="J54" s="17" t="str">
        <f t="shared" ca="1" si="1"/>
        <v>NOT DUE</v>
      </c>
      <c r="K54" s="31"/>
      <c r="L54" s="20" t="s">
        <v>5254</v>
      </c>
    </row>
    <row r="55" spans="1:12" ht="36" customHeight="1">
      <c r="A55" s="17" t="s">
        <v>3153</v>
      </c>
      <c r="B55" s="31" t="s">
        <v>2898</v>
      </c>
      <c r="C55" s="31" t="s">
        <v>2875</v>
      </c>
      <c r="D55" s="41" t="s">
        <v>2902</v>
      </c>
      <c r="E55" s="13">
        <v>41662</v>
      </c>
      <c r="F55" s="13">
        <v>44403</v>
      </c>
      <c r="G55" s="156"/>
      <c r="H55" s="15">
        <f t="shared" si="3"/>
        <v>47143</v>
      </c>
      <c r="I55" s="16">
        <f t="shared" ca="1" si="0"/>
        <v>2538</v>
      </c>
      <c r="J55" s="17" t="str">
        <f t="shared" ca="1" si="1"/>
        <v>NOT DUE</v>
      </c>
      <c r="K55" s="31"/>
      <c r="L55" s="20" t="s">
        <v>5254</v>
      </c>
    </row>
    <row r="56" spans="1:12" ht="36" customHeight="1">
      <c r="A56" s="17" t="s">
        <v>3154</v>
      </c>
      <c r="B56" s="31" t="s">
        <v>2899</v>
      </c>
      <c r="C56" s="31" t="s">
        <v>2875</v>
      </c>
      <c r="D56" s="41" t="s">
        <v>2902</v>
      </c>
      <c r="E56" s="13">
        <v>41662</v>
      </c>
      <c r="F56" s="13">
        <v>44403</v>
      </c>
      <c r="G56" s="156"/>
      <c r="H56" s="15">
        <f t="shared" si="3"/>
        <v>47143</v>
      </c>
      <c r="I56" s="16">
        <f t="shared" ca="1" si="0"/>
        <v>2538</v>
      </c>
      <c r="J56" s="17" t="str">
        <f t="shared" ca="1" si="1"/>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5299</v>
      </c>
      <c r="D62"/>
      <c r="E62" s="380" t="s">
        <v>5300</v>
      </c>
      <c r="F62" s="380"/>
      <c r="G62" s="380"/>
      <c r="I62" s="380" t="s">
        <v>5289</v>
      </c>
      <c r="J62" s="380"/>
      <c r="K62" s="380"/>
    </row>
    <row r="63" spans="1:12">
      <c r="A63"/>
      <c r="C63" s="253"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8" activePane="bottomLeft" state="frozen"/>
      <selection activeCell="G63" sqref="G63"/>
      <selection pane="bottomLeft" activeCell="D14" sqref="D14"/>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22</v>
      </c>
    </row>
    <row r="5" spans="1:12" ht="18" customHeight="1">
      <c r="A5" s="280"/>
      <c r="B5" s="280"/>
      <c r="C5" s="287"/>
      <c r="D5" s="281"/>
      <c r="E5" s="281" t="s">
        <v>2946</v>
      </c>
      <c r="F5" s="13">
        <f>'Running Hours'!D3</f>
        <v>44605</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44604</v>
      </c>
      <c r="G8" s="155"/>
      <c r="H8" s="209">
        <f>DATE(YEAR(F8),MONTH(F8),DAY(F8)+7)</f>
        <v>44611</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44604</v>
      </c>
      <c r="G9" s="155"/>
      <c r="H9" s="209">
        <f>DATE(YEAR(F9),MONTH(F9),DAY(F9)+7)</f>
        <v>44611</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44604</v>
      </c>
      <c r="G10" s="155"/>
      <c r="H10" s="209">
        <f>DATE(YEAR(F10),MONTH(F10),DAY(F10)+7)</f>
        <v>44611</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44604</v>
      </c>
      <c r="G11" s="155"/>
      <c r="H11" s="209">
        <f>DATE(YEAR(F11),MONTH(F11),DAY(F11)+7)</f>
        <v>44611</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44604</v>
      </c>
      <c r="G12" s="155"/>
      <c r="H12" s="209">
        <f>DATE(YEAR(F12),MONTH(F12),DAY(F12)+7)</f>
        <v>44611</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41</v>
      </c>
      <c r="J13" s="17" t="str">
        <f t="shared" ca="1" si="0"/>
        <v>NOT DUE</v>
      </c>
      <c r="K13" s="18" t="s">
        <v>33</v>
      </c>
      <c r="L13" s="66"/>
    </row>
    <row r="14" spans="1:12" ht="24">
      <c r="A14" s="12" t="s">
        <v>3091</v>
      </c>
      <c r="B14" s="18" t="s">
        <v>35</v>
      </c>
      <c r="C14" s="12" t="s">
        <v>5034</v>
      </c>
      <c r="D14" s="12" t="s">
        <v>0</v>
      </c>
      <c r="E14" s="13">
        <v>41662</v>
      </c>
      <c r="F14" s="13">
        <v>44557</v>
      </c>
      <c r="G14" s="155"/>
      <c r="H14" s="15">
        <f>DATE(YEAR(F14),MONTH(F14)+3,DAY(F14)-1)</f>
        <v>44646</v>
      </c>
      <c r="I14" s="19">
        <f ca="1">IF(ISBLANK(H14),"",H14-DATE(YEAR(NOW()),MONTH(NOW()),DAY(NOW())))</f>
        <v>41</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158</v>
      </c>
      <c r="J15" s="17" t="str">
        <f t="shared" ca="1" si="0"/>
        <v>NOT DUE</v>
      </c>
      <c r="K15" s="18" t="s">
        <v>39</v>
      </c>
      <c r="L15" s="377" t="s">
        <v>5265</v>
      </c>
    </row>
    <row r="16" spans="1:12" ht="25.5">
      <c r="A16" s="12" t="s">
        <v>3093</v>
      </c>
      <c r="B16" s="18" t="s">
        <v>40</v>
      </c>
      <c r="C16" s="12" t="s">
        <v>5036</v>
      </c>
      <c r="D16" s="12" t="s">
        <v>3</v>
      </c>
      <c r="E16" s="13">
        <v>41662</v>
      </c>
      <c r="F16" s="13">
        <v>44583</v>
      </c>
      <c r="G16" s="155"/>
      <c r="H16" s="15">
        <f>DATE(YEAR(F16),MONTH(F16)+6,DAY(F16)-1)</f>
        <v>44763</v>
      </c>
      <c r="I16" s="16">
        <f t="shared" ca="1" si="1"/>
        <v>158</v>
      </c>
      <c r="J16" s="17" t="str">
        <f t="shared" ca="1" si="0"/>
        <v>NOT DUE</v>
      </c>
      <c r="K16" s="18" t="s">
        <v>39</v>
      </c>
      <c r="L16" s="377" t="s">
        <v>5265</v>
      </c>
    </row>
    <row r="17" spans="1:12" ht="51">
      <c r="A17" s="12" t="s">
        <v>3094</v>
      </c>
      <c r="B17" s="18" t="s">
        <v>41</v>
      </c>
      <c r="C17" s="12" t="s">
        <v>5037</v>
      </c>
      <c r="D17" s="21">
        <v>500</v>
      </c>
      <c r="E17" s="13">
        <v>41662</v>
      </c>
      <c r="F17" s="13">
        <v>41662</v>
      </c>
      <c r="G17" s="14">
        <v>0</v>
      </c>
      <c r="H17" s="22">
        <f>IF(I17&lt;=500,$F$5+(I17/24),"error")</f>
        <v>44624.916666666664</v>
      </c>
      <c r="I17" s="23">
        <f t="shared" ref="I17:I24" si="2">D17-($F$4-G17)</f>
        <v>478</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44624.916666666664</v>
      </c>
      <c r="I18" s="23">
        <f t="shared" si="2"/>
        <v>478</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44645.75</v>
      </c>
      <c r="I19" s="23">
        <f t="shared" si="2"/>
        <v>978</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44646.404166666667</v>
      </c>
      <c r="I20" s="23">
        <f t="shared" si="2"/>
        <v>993.7</v>
      </c>
      <c r="J20" s="17" t="str">
        <f t="shared" si="0"/>
        <v>NOT DUE</v>
      </c>
      <c r="K20" s="18" t="s">
        <v>44</v>
      </c>
      <c r="L20" s="205" t="s">
        <v>5316</v>
      </c>
    </row>
    <row r="21" spans="1:12" ht="38.25">
      <c r="A21" s="12" t="s">
        <v>3098</v>
      </c>
      <c r="B21" s="18" t="s">
        <v>46</v>
      </c>
      <c r="C21" s="12" t="s">
        <v>5041</v>
      </c>
      <c r="D21" s="21">
        <v>1000</v>
      </c>
      <c r="E21" s="13">
        <v>41662</v>
      </c>
      <c r="F21" s="13">
        <v>41662</v>
      </c>
      <c r="G21" s="14">
        <v>0</v>
      </c>
      <c r="H21" s="22">
        <f t="shared" si="3"/>
        <v>44645.75</v>
      </c>
      <c r="I21" s="23">
        <f t="shared" si="2"/>
        <v>978</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44645.75</v>
      </c>
      <c r="I22" s="23">
        <f t="shared" si="2"/>
        <v>978</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44646.404166666667</v>
      </c>
      <c r="I23" s="23">
        <f t="shared" si="2"/>
        <v>993.7</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44666.583333333336</v>
      </c>
      <c r="I24" s="23">
        <f t="shared" si="2"/>
        <v>1478</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99</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18</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18</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18</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1953</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5299</v>
      </c>
      <c r="E35" s="380" t="s">
        <v>5300</v>
      </c>
      <c r="F35" s="380"/>
      <c r="G35" s="380"/>
      <c r="I35" s="380" t="s">
        <v>5289</v>
      </c>
      <c r="J35" s="380"/>
      <c r="K35" s="380"/>
    </row>
    <row r="36" spans="2:11">
      <c r="C36" s="253"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activeCell="L15" sqref="L15"/>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0"/>
      <c r="B5" s="280"/>
      <c r="C5" s="287"/>
      <c r="D5" s="281"/>
      <c r="E5" s="281" t="s">
        <v>2946</v>
      </c>
      <c r="F5" s="13">
        <f>'Running Hours'!D3</f>
        <v>44605</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44565</v>
      </c>
      <c r="G8" s="155"/>
      <c r="H8" s="15">
        <f t="shared" ref="H8:H21" si="0">DATE(YEAR(F8),MONTH(F8)+6,DAY(F8)-1)</f>
        <v>44745</v>
      </c>
      <c r="I8" s="16">
        <f ca="1">IF(ISBLANK(H8),"",H8-DATE(YEAR(NOW()),MONTH(NOW()),DAY(NOW())))</f>
        <v>140</v>
      </c>
      <c r="J8" s="17" t="str">
        <f ca="1">IF(I8="","",IF(I8&lt;0,"OVERDUE","NOT DUE"))</f>
        <v>NOT DUE</v>
      </c>
      <c r="K8" s="202" t="s">
        <v>4967</v>
      </c>
      <c r="L8" s="66" t="s">
        <v>5054</v>
      </c>
    </row>
    <row r="9" spans="1:12" ht="29.25" customHeight="1">
      <c r="A9" s="12" t="s">
        <v>4558</v>
      </c>
      <c r="B9" s="18" t="s">
        <v>4578</v>
      </c>
      <c r="C9" s="12" t="s">
        <v>4578</v>
      </c>
      <c r="D9" s="12" t="s">
        <v>3</v>
      </c>
      <c r="E9" s="13">
        <v>41662</v>
      </c>
      <c r="F9" s="13">
        <v>44565</v>
      </c>
      <c r="G9" s="155"/>
      <c r="H9" s="15">
        <f t="shared" si="0"/>
        <v>44745</v>
      </c>
      <c r="I9" s="16">
        <f ca="1">IF(ISBLANK(H9),"",H9-DATE(YEAR(NOW()),MONTH(NOW()),DAY(NOW())))</f>
        <v>140</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44565</v>
      </c>
      <c r="G10" s="155"/>
      <c r="H10" s="15">
        <f t="shared" si="0"/>
        <v>44745</v>
      </c>
      <c r="I10" s="16">
        <f ca="1">IF(ISBLANK(H10),"",H10-DATE(YEAR(NOW()),MONTH(NOW()),DAY(NOW())))</f>
        <v>140</v>
      </c>
      <c r="J10" s="17" t="str">
        <f t="shared" ca="1" si="1"/>
        <v>NOT DUE</v>
      </c>
      <c r="K10" s="202" t="s">
        <v>4969</v>
      </c>
      <c r="L10" s="66" t="s">
        <v>5054</v>
      </c>
    </row>
    <row r="11" spans="1:12" ht="29.25" customHeight="1">
      <c r="A11" s="12" t="s">
        <v>4561</v>
      </c>
      <c r="B11" s="18" t="s">
        <v>4580</v>
      </c>
      <c r="C11" s="12" t="s">
        <v>4559</v>
      </c>
      <c r="D11" s="12" t="s">
        <v>3</v>
      </c>
      <c r="E11" s="13">
        <v>41662</v>
      </c>
      <c r="F11" s="13">
        <v>44565</v>
      </c>
      <c r="G11" s="155"/>
      <c r="H11" s="15">
        <f t="shared" si="0"/>
        <v>44745</v>
      </c>
      <c r="I11" s="16">
        <f ca="1">IF(ISBLANK(H11),"",H11-DATE(YEAR(NOW()),MONTH(NOW()),DAY(NOW())))</f>
        <v>140</v>
      </c>
      <c r="J11" s="17" t="str">
        <f t="shared" ca="1" si="1"/>
        <v>NOT DUE</v>
      </c>
      <c r="K11" s="202" t="s">
        <v>4970</v>
      </c>
      <c r="L11" s="66" t="s">
        <v>5054</v>
      </c>
    </row>
    <row r="12" spans="1:12" ht="29.25" customHeight="1">
      <c r="A12" s="12" t="s">
        <v>4562</v>
      </c>
      <c r="B12" s="18" t="s">
        <v>4581</v>
      </c>
      <c r="C12" s="12" t="s">
        <v>4559</v>
      </c>
      <c r="D12" s="12" t="s">
        <v>3</v>
      </c>
      <c r="E12" s="13">
        <v>41662</v>
      </c>
      <c r="F12" s="13">
        <v>44565</v>
      </c>
      <c r="G12" s="155"/>
      <c r="H12" s="15">
        <f t="shared" si="0"/>
        <v>44745</v>
      </c>
      <c r="I12" s="16">
        <f t="shared" ref="I12:I21" ca="1" si="2">IF(ISBLANK(H12),"",H12-DATE(YEAR(NOW()),MONTH(NOW()),DAY(NOW())))</f>
        <v>140</v>
      </c>
      <c r="J12" s="17" t="str">
        <f t="shared" ca="1" si="1"/>
        <v>NOT DUE</v>
      </c>
      <c r="K12" s="202" t="s">
        <v>4971</v>
      </c>
      <c r="L12" s="66" t="s">
        <v>5054</v>
      </c>
    </row>
    <row r="13" spans="1:12" ht="29.25" customHeight="1">
      <c r="A13" s="12" t="s">
        <v>4563</v>
      </c>
      <c r="B13" s="18" t="s">
        <v>4582</v>
      </c>
      <c r="C13" s="12" t="s">
        <v>4559</v>
      </c>
      <c r="D13" s="12" t="s">
        <v>3</v>
      </c>
      <c r="E13" s="13">
        <v>41662</v>
      </c>
      <c r="F13" s="13">
        <v>44565</v>
      </c>
      <c r="G13" s="155"/>
      <c r="H13" s="15">
        <f t="shared" si="0"/>
        <v>44745</v>
      </c>
      <c r="I13" s="16">
        <f t="shared" ca="1" si="2"/>
        <v>140</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75</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75</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75</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75</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75</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75</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75</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75</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5263</v>
      </c>
      <c r="E27" s="380" t="s">
        <v>5300</v>
      </c>
      <c r="F27" s="380"/>
      <c r="G27" s="380"/>
      <c r="I27" s="380" t="s">
        <v>5289</v>
      </c>
      <c r="J27" s="380"/>
      <c r="K27" s="380"/>
    </row>
    <row r="28" spans="1:12">
      <c r="C28" s="253" t="s">
        <v>5146</v>
      </c>
      <c r="E28" s="381" t="s">
        <v>5147</v>
      </c>
      <c r="F28" s="381"/>
      <c r="G28" s="381"/>
      <c r="I28" s="381" t="s">
        <v>5148</v>
      </c>
      <c r="J28" s="381"/>
      <c r="K28" s="381"/>
    </row>
    <row r="29" spans="1:12">
      <c r="I29" s="256"/>
      <c r="J29" s="256"/>
      <c r="K29" s="256"/>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5306</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5308</v>
      </c>
      <c r="F9" s="373" t="s">
        <v>5307</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5259</v>
      </c>
      <c r="D16" s="380" t="s">
        <v>5300</v>
      </c>
      <c r="E16" s="380"/>
      <c r="F16" s="380"/>
      <c r="H16" s="380" t="s">
        <v>5287</v>
      </c>
      <c r="I16" s="380"/>
      <c r="J16" s="380"/>
    </row>
    <row r="17" spans="2:10">
      <c r="B17" s="277" t="s">
        <v>5146</v>
      </c>
      <c r="D17" s="381" t="s">
        <v>5147</v>
      </c>
      <c r="E17" s="381"/>
      <c r="F17" s="381"/>
      <c r="H17" s="381" t="s">
        <v>5148</v>
      </c>
      <c r="I17" s="381"/>
      <c r="J17" s="381"/>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4"/>
    </row>
    <row r="4" spans="1:12" ht="15.75">
      <c r="A4" s="325" t="s">
        <v>5271</v>
      </c>
    </row>
    <row r="21" spans="1:12" ht="15.75">
      <c r="A21" s="325" t="s">
        <v>5272</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6" t="s">
        <v>4420</v>
      </c>
      <c r="C26" s="326" t="s">
        <v>4419</v>
      </c>
      <c r="D26" s="327" t="s">
        <v>4441</v>
      </c>
      <c r="E26" s="326" t="s">
        <v>5273</v>
      </c>
      <c r="F26" s="442" t="s">
        <v>5274</v>
      </c>
      <c r="G26" s="442"/>
      <c r="H26" s="442" t="s">
        <v>5275</v>
      </c>
      <c r="I26" s="442"/>
      <c r="J26" s="442"/>
      <c r="K26" s="442"/>
      <c r="L26" s="443"/>
    </row>
    <row r="27" spans="1:12" ht="15" customHeight="1">
      <c r="A27" s="419">
        <v>1</v>
      </c>
      <c r="B27" s="330" t="s">
        <v>4430</v>
      </c>
      <c r="C27" s="330" t="s">
        <v>4431</v>
      </c>
      <c r="D27" s="331">
        <v>19448</v>
      </c>
      <c r="E27" s="429"/>
      <c r="F27" s="429"/>
      <c r="G27" s="429"/>
      <c r="H27" s="360"/>
      <c r="I27" s="361"/>
      <c r="J27" s="351"/>
      <c r="K27" s="351"/>
      <c r="L27" s="352"/>
    </row>
    <row r="28" spans="1:12" ht="15" customHeight="1">
      <c r="A28" s="420"/>
      <c r="B28" s="332" t="s">
        <v>4438</v>
      </c>
      <c r="C28" s="332" t="s">
        <v>4439</v>
      </c>
      <c r="D28" s="333">
        <v>19448</v>
      </c>
      <c r="E28" s="430"/>
      <c r="F28" s="430"/>
      <c r="G28" s="430"/>
      <c r="H28" s="362"/>
      <c r="I28" s="363"/>
      <c r="J28" s="349"/>
      <c r="K28" s="349"/>
      <c r="L28" s="350"/>
    </row>
    <row r="29" spans="1:12" ht="15" customHeight="1">
      <c r="A29" s="420"/>
      <c r="B29" s="332" t="s">
        <v>4421</v>
      </c>
      <c r="C29" s="334" t="s">
        <v>4444</v>
      </c>
      <c r="D29" s="333">
        <v>19448</v>
      </c>
      <c r="E29" s="430"/>
      <c r="F29" s="430"/>
      <c r="G29" s="430"/>
      <c r="H29" s="364" t="s">
        <v>5195</v>
      </c>
      <c r="I29" s="365"/>
      <c r="J29" s="353"/>
      <c r="K29" s="353"/>
      <c r="L29" s="354"/>
    </row>
    <row r="30" spans="1:12" ht="15" customHeight="1">
      <c r="A30" s="420"/>
      <c r="B30" s="332" t="s">
        <v>4422</v>
      </c>
      <c r="C30" s="332" t="s">
        <v>4426</v>
      </c>
      <c r="D30" s="335">
        <v>0</v>
      </c>
      <c r="E30" s="430"/>
      <c r="F30" s="430"/>
      <c r="G30" s="430"/>
      <c r="H30" s="364" t="s">
        <v>5193</v>
      </c>
      <c r="I30" s="365"/>
      <c r="J30" s="353"/>
      <c r="K30" s="353"/>
      <c r="L30" s="354"/>
    </row>
    <row r="31" spans="1:12" ht="15" customHeight="1">
      <c r="A31" s="420"/>
      <c r="B31" s="332" t="s">
        <v>4423</v>
      </c>
      <c r="C31" s="332" t="s">
        <v>4427</v>
      </c>
      <c r="D31" s="335">
        <v>0</v>
      </c>
      <c r="E31" s="430"/>
      <c r="F31" s="430"/>
      <c r="G31" s="430"/>
      <c r="H31" s="362" t="s">
        <v>4491</v>
      </c>
      <c r="I31" s="363"/>
      <c r="J31" s="353"/>
      <c r="K31" s="353"/>
      <c r="L31" s="354"/>
    </row>
    <row r="32" spans="1:12" ht="15" customHeight="1">
      <c r="A32" s="420"/>
      <c r="B32" s="332" t="s">
        <v>4424</v>
      </c>
      <c r="C32" s="332" t="s">
        <v>4428</v>
      </c>
      <c r="D32" s="335">
        <v>0</v>
      </c>
      <c r="E32" s="430"/>
      <c r="F32" s="430"/>
      <c r="G32" s="430"/>
      <c r="H32" s="362" t="s">
        <v>4491</v>
      </c>
      <c r="I32" s="363"/>
      <c r="J32" s="353"/>
      <c r="K32" s="353"/>
      <c r="L32" s="354"/>
    </row>
    <row r="33" spans="1:12" ht="15" customHeight="1">
      <c r="A33" s="420"/>
      <c r="B33" s="332" t="s">
        <v>4425</v>
      </c>
      <c r="C33" s="332" t="s">
        <v>4429</v>
      </c>
      <c r="D33" s="335">
        <v>0</v>
      </c>
      <c r="E33" s="430"/>
      <c r="F33" s="430"/>
      <c r="G33" s="430"/>
      <c r="H33" s="362" t="s">
        <v>4491</v>
      </c>
      <c r="I33" s="363"/>
      <c r="J33" s="353"/>
      <c r="K33" s="353"/>
      <c r="L33" s="354"/>
    </row>
    <row r="34" spans="1:12" ht="15" customHeight="1">
      <c r="A34" s="420"/>
      <c r="B34" s="332" t="s">
        <v>4432</v>
      </c>
      <c r="C34" s="332" t="s">
        <v>4433</v>
      </c>
      <c r="D34" s="333">
        <v>19448</v>
      </c>
      <c r="E34" s="430"/>
      <c r="F34" s="430"/>
      <c r="G34" s="430"/>
      <c r="H34" s="362"/>
      <c r="I34" s="363"/>
      <c r="J34" s="353"/>
      <c r="K34" s="353"/>
      <c r="L34" s="354"/>
    </row>
    <row r="35" spans="1:12" ht="15" customHeight="1">
      <c r="A35" s="420"/>
      <c r="B35" s="332" t="s">
        <v>4434</v>
      </c>
      <c r="C35" s="332" t="s">
        <v>4435</v>
      </c>
      <c r="D35" s="335">
        <v>0</v>
      </c>
      <c r="E35" s="430"/>
      <c r="F35" s="430"/>
      <c r="G35" s="430"/>
      <c r="H35" s="362" t="s">
        <v>4491</v>
      </c>
      <c r="I35" s="363"/>
      <c r="J35" s="353"/>
      <c r="K35" s="353"/>
      <c r="L35" s="354"/>
    </row>
    <row r="36" spans="1:12" ht="15" customHeight="1">
      <c r="A36" s="420"/>
      <c r="B36" s="332" t="s">
        <v>4436</v>
      </c>
      <c r="C36" s="332" t="s">
        <v>4437</v>
      </c>
      <c r="D36" s="333">
        <v>19448</v>
      </c>
      <c r="E36" s="430"/>
      <c r="F36" s="430"/>
      <c r="G36" s="430"/>
      <c r="H36" s="362" t="s">
        <v>5196</v>
      </c>
      <c r="I36" s="363"/>
      <c r="J36" s="349"/>
      <c r="K36" s="349"/>
      <c r="L36" s="350"/>
    </row>
    <row r="37" spans="1:12" ht="15" customHeight="1" thickBot="1">
      <c r="A37" s="421"/>
      <c r="B37" s="336" t="s">
        <v>4440</v>
      </c>
      <c r="C37" s="336" t="s">
        <v>4429</v>
      </c>
      <c r="D37" s="337">
        <v>19448</v>
      </c>
      <c r="E37" s="431"/>
      <c r="F37" s="431"/>
      <c r="G37" s="431"/>
      <c r="H37" s="366" t="s">
        <v>5194</v>
      </c>
      <c r="I37" s="367"/>
      <c r="J37" s="344"/>
      <c r="K37" s="344"/>
      <c r="L37" s="345"/>
    </row>
    <row r="38" spans="1:12" ht="15" customHeight="1">
      <c r="A38" s="419">
        <v>2</v>
      </c>
      <c r="B38" s="330" t="s">
        <v>4430</v>
      </c>
      <c r="C38" s="330" t="s">
        <v>4431</v>
      </c>
      <c r="D38" s="338">
        <v>15742</v>
      </c>
      <c r="E38" s="422"/>
      <c r="F38" s="422"/>
      <c r="G38" s="422"/>
      <c r="H38" s="360"/>
      <c r="I38" s="361"/>
      <c r="J38" s="351"/>
      <c r="K38" s="351"/>
      <c r="L38" s="352"/>
    </row>
    <row r="39" spans="1:12" ht="15" customHeight="1">
      <c r="A39" s="420"/>
      <c r="B39" s="332" t="s">
        <v>4438</v>
      </c>
      <c r="C39" s="332" t="s">
        <v>4439</v>
      </c>
      <c r="D39" s="335">
        <v>15742</v>
      </c>
      <c r="E39" s="423"/>
      <c r="F39" s="423"/>
      <c r="G39" s="423"/>
      <c r="H39" s="362"/>
      <c r="I39" s="363"/>
      <c r="J39" s="349"/>
      <c r="K39" s="349"/>
      <c r="L39" s="350"/>
    </row>
    <row r="40" spans="1:12" ht="15" customHeight="1">
      <c r="A40" s="420"/>
      <c r="B40" s="332" t="s">
        <v>4421</v>
      </c>
      <c r="C40" s="334" t="s">
        <v>4444</v>
      </c>
      <c r="D40" s="335">
        <v>15742</v>
      </c>
      <c r="E40" s="423"/>
      <c r="F40" s="423"/>
      <c r="G40" s="423"/>
      <c r="H40" s="362"/>
      <c r="I40" s="363"/>
      <c r="J40" s="353"/>
      <c r="K40" s="353"/>
      <c r="L40" s="354"/>
    </row>
    <row r="41" spans="1:12" ht="15" customHeight="1">
      <c r="A41" s="420"/>
      <c r="B41" s="332" t="s">
        <v>4422</v>
      </c>
      <c r="C41" s="332" t="s">
        <v>4426</v>
      </c>
      <c r="D41" s="335">
        <v>15742</v>
      </c>
      <c r="E41" s="423"/>
      <c r="F41" s="423"/>
      <c r="G41" s="423"/>
      <c r="H41" s="362"/>
      <c r="I41" s="363"/>
      <c r="J41" s="353"/>
      <c r="K41" s="353"/>
      <c r="L41" s="354"/>
    </row>
    <row r="42" spans="1:12" ht="15" customHeight="1">
      <c r="A42" s="420"/>
      <c r="B42" s="332" t="s">
        <v>4423</v>
      </c>
      <c r="C42" s="332" t="s">
        <v>4427</v>
      </c>
      <c r="D42" s="335">
        <v>15742</v>
      </c>
      <c r="E42" s="423"/>
      <c r="F42" s="423"/>
      <c r="G42" s="423"/>
      <c r="H42" s="362"/>
      <c r="I42" s="363"/>
      <c r="J42" s="353"/>
      <c r="K42" s="353"/>
      <c r="L42" s="354"/>
    </row>
    <row r="43" spans="1:12" ht="15" customHeight="1">
      <c r="A43" s="420"/>
      <c r="B43" s="332" t="s">
        <v>4424</v>
      </c>
      <c r="C43" s="332" t="s">
        <v>4428</v>
      </c>
      <c r="D43" s="335">
        <v>15742</v>
      </c>
      <c r="E43" s="423"/>
      <c r="F43" s="423"/>
      <c r="G43" s="423"/>
      <c r="H43" s="362"/>
      <c r="I43" s="363"/>
      <c r="J43" s="353"/>
      <c r="K43" s="353"/>
      <c r="L43" s="354"/>
    </row>
    <row r="44" spans="1:12" ht="15" customHeight="1">
      <c r="A44" s="420"/>
      <c r="B44" s="332" t="s">
        <v>4425</v>
      </c>
      <c r="C44" s="332" t="s">
        <v>4429</v>
      </c>
      <c r="D44" s="335">
        <v>15742</v>
      </c>
      <c r="E44" s="423"/>
      <c r="F44" s="423"/>
      <c r="G44" s="423"/>
      <c r="H44" s="362"/>
      <c r="I44" s="363"/>
      <c r="J44" s="353"/>
      <c r="K44" s="353"/>
      <c r="L44" s="354"/>
    </row>
    <row r="45" spans="1:12" ht="15" customHeight="1">
      <c r="A45" s="420"/>
      <c r="B45" s="332" t="s">
        <v>4432</v>
      </c>
      <c r="C45" s="332" t="s">
        <v>4433</v>
      </c>
      <c r="D45" s="335">
        <v>15742</v>
      </c>
      <c r="E45" s="423"/>
      <c r="F45" s="423"/>
      <c r="G45" s="423"/>
      <c r="H45" s="362"/>
      <c r="I45" s="363"/>
      <c r="J45" s="353"/>
      <c r="K45" s="353"/>
      <c r="L45" s="354"/>
    </row>
    <row r="46" spans="1:12" ht="15" customHeight="1">
      <c r="A46" s="420"/>
      <c r="B46" s="332" t="s">
        <v>4434</v>
      </c>
      <c r="C46" s="332" t="s">
        <v>4435</v>
      </c>
      <c r="D46" s="335">
        <v>15742</v>
      </c>
      <c r="E46" s="423"/>
      <c r="F46" s="423"/>
      <c r="G46" s="423"/>
      <c r="H46" s="362"/>
      <c r="I46" s="363"/>
      <c r="J46" s="353"/>
      <c r="K46" s="353"/>
      <c r="L46" s="354"/>
    </row>
    <row r="47" spans="1:12" ht="15" customHeight="1">
      <c r="A47" s="420"/>
      <c r="B47" s="332" t="s">
        <v>4436</v>
      </c>
      <c r="C47" s="332" t="s">
        <v>4437</v>
      </c>
      <c r="D47" s="335">
        <v>15742</v>
      </c>
      <c r="E47" s="423"/>
      <c r="F47" s="423"/>
      <c r="G47" s="423"/>
      <c r="H47" s="362"/>
      <c r="I47" s="363"/>
      <c r="J47" s="349"/>
      <c r="K47" s="349"/>
      <c r="L47" s="350"/>
    </row>
    <row r="48" spans="1:12" ht="15" customHeight="1" thickBot="1">
      <c r="A48" s="421"/>
      <c r="B48" s="336" t="s">
        <v>4440</v>
      </c>
      <c r="C48" s="336" t="s">
        <v>4429</v>
      </c>
      <c r="D48" s="333">
        <v>15742</v>
      </c>
      <c r="E48" s="424"/>
      <c r="F48" s="424"/>
      <c r="G48" s="424"/>
      <c r="H48" s="366"/>
      <c r="I48" s="367"/>
      <c r="J48" s="344"/>
      <c r="K48" s="344"/>
      <c r="L48" s="345"/>
    </row>
    <row r="49" spans="1:12" ht="15" customHeight="1" thickBot="1">
      <c r="A49" s="419">
        <v>3</v>
      </c>
      <c r="B49" s="330" t="s">
        <v>4430</v>
      </c>
      <c r="C49" s="330" t="s">
        <v>4431</v>
      </c>
      <c r="D49" s="342">
        <v>19180</v>
      </c>
      <c r="E49" s="432" t="s">
        <v>5313</v>
      </c>
      <c r="F49" s="429">
        <v>44046</v>
      </c>
      <c r="G49" s="429"/>
      <c r="H49" s="347"/>
      <c r="I49" s="361"/>
      <c r="J49" s="351"/>
      <c r="K49" s="351"/>
      <c r="L49" s="352"/>
    </row>
    <row r="50" spans="1:12" ht="15" customHeight="1">
      <c r="A50" s="420"/>
      <c r="B50" s="332" t="s">
        <v>4438</v>
      </c>
      <c r="C50" s="332" t="s">
        <v>4439</v>
      </c>
      <c r="D50" s="342">
        <v>19180</v>
      </c>
      <c r="E50" s="433"/>
      <c r="F50" s="430"/>
      <c r="G50" s="430"/>
      <c r="H50" s="346"/>
      <c r="I50" s="363"/>
      <c r="J50" s="349"/>
      <c r="K50" s="349"/>
      <c r="L50" s="350"/>
    </row>
    <row r="51" spans="1:12" ht="15" customHeight="1">
      <c r="A51" s="420"/>
      <c r="B51" s="332" t="s">
        <v>4421</v>
      </c>
      <c r="C51" s="334" t="s">
        <v>4444</v>
      </c>
      <c r="D51" s="335">
        <v>7180</v>
      </c>
      <c r="E51" s="433"/>
      <c r="F51" s="430"/>
      <c r="G51" s="430"/>
      <c r="H51" s="117" t="s">
        <v>5096</v>
      </c>
      <c r="I51" s="363"/>
      <c r="J51" s="353"/>
      <c r="K51" s="353"/>
      <c r="L51" s="354"/>
    </row>
    <row r="52" spans="1:12" ht="15" customHeight="1">
      <c r="A52" s="420"/>
      <c r="B52" s="332" t="s">
        <v>4422</v>
      </c>
      <c r="C52" s="332" t="s">
        <v>4426</v>
      </c>
      <c r="D52" s="335">
        <v>7180</v>
      </c>
      <c r="E52" s="433"/>
      <c r="F52" s="430"/>
      <c r="G52" s="430"/>
      <c r="H52" s="117" t="s">
        <v>5097</v>
      </c>
      <c r="I52" s="363"/>
      <c r="J52" s="353"/>
      <c r="K52" s="353"/>
      <c r="L52" s="354"/>
    </row>
    <row r="53" spans="1:12" ht="15" customHeight="1">
      <c r="A53" s="420"/>
      <c r="B53" s="332" t="s">
        <v>4423</v>
      </c>
      <c r="C53" s="332" t="s">
        <v>4427</v>
      </c>
      <c r="D53" s="335">
        <v>7180</v>
      </c>
      <c r="E53" s="433"/>
      <c r="F53" s="430"/>
      <c r="G53" s="430"/>
      <c r="H53" s="346"/>
      <c r="I53" s="363"/>
      <c r="J53" s="353"/>
      <c r="K53" s="353"/>
      <c r="L53" s="354"/>
    </row>
    <row r="54" spans="1:12" ht="15" customHeight="1">
      <c r="A54" s="420"/>
      <c r="B54" s="332" t="s">
        <v>4424</v>
      </c>
      <c r="C54" s="332" t="s">
        <v>4428</v>
      </c>
      <c r="D54" s="335">
        <v>7180</v>
      </c>
      <c r="E54" s="433"/>
      <c r="F54" s="430"/>
      <c r="G54" s="430"/>
      <c r="H54" s="346"/>
      <c r="I54" s="363"/>
      <c r="J54" s="353"/>
      <c r="K54" s="353"/>
      <c r="L54" s="354"/>
    </row>
    <row r="55" spans="1:12" ht="15" customHeight="1">
      <c r="A55" s="420"/>
      <c r="B55" s="332" t="s">
        <v>4425</v>
      </c>
      <c r="C55" s="332" t="s">
        <v>4429</v>
      </c>
      <c r="D55" s="335">
        <v>7180</v>
      </c>
      <c r="E55" s="433"/>
      <c r="F55" s="430"/>
      <c r="G55" s="430"/>
      <c r="H55" s="346"/>
      <c r="I55" s="363"/>
      <c r="J55" s="353"/>
      <c r="K55" s="353"/>
      <c r="L55" s="354"/>
    </row>
    <row r="56" spans="1:12" ht="15" customHeight="1">
      <c r="A56" s="420"/>
      <c r="B56" s="332" t="s">
        <v>4432</v>
      </c>
      <c r="C56" s="332" t="s">
        <v>4433</v>
      </c>
      <c r="D56" s="335">
        <v>7180</v>
      </c>
      <c r="E56" s="433"/>
      <c r="F56" s="430"/>
      <c r="G56" s="430"/>
      <c r="H56" s="346"/>
      <c r="I56" s="363"/>
      <c r="J56" s="353"/>
      <c r="K56" s="353"/>
      <c r="L56" s="354"/>
    </row>
    <row r="57" spans="1:12" ht="15" customHeight="1">
      <c r="A57" s="420"/>
      <c r="B57" s="332" t="s">
        <v>4434</v>
      </c>
      <c r="C57" s="332" t="s">
        <v>4435</v>
      </c>
      <c r="D57" s="335">
        <v>7180</v>
      </c>
      <c r="E57" s="433"/>
      <c r="F57" s="430"/>
      <c r="G57" s="430"/>
      <c r="H57" s="346" t="s">
        <v>4491</v>
      </c>
      <c r="I57" s="363"/>
      <c r="J57" s="353"/>
      <c r="K57" s="353"/>
      <c r="L57" s="354"/>
    </row>
    <row r="58" spans="1:12" ht="15" customHeight="1">
      <c r="A58" s="420"/>
      <c r="B58" s="332" t="s">
        <v>4436</v>
      </c>
      <c r="C58" s="332" t="s">
        <v>4437</v>
      </c>
      <c r="D58" s="335">
        <v>7180</v>
      </c>
      <c r="E58" s="433"/>
      <c r="F58" s="430"/>
      <c r="G58" s="430"/>
      <c r="H58" s="346" t="s">
        <v>4491</v>
      </c>
      <c r="I58" s="363"/>
      <c r="J58" s="349"/>
      <c r="K58" s="349"/>
      <c r="L58" s="350"/>
    </row>
    <row r="59" spans="1:12" ht="15" customHeight="1" thickBot="1">
      <c r="A59" s="421"/>
      <c r="B59" s="336" t="s">
        <v>4440</v>
      </c>
      <c r="C59" s="336" t="s">
        <v>4429</v>
      </c>
      <c r="D59" s="335">
        <v>7180</v>
      </c>
      <c r="E59" s="434"/>
      <c r="F59" s="431"/>
      <c r="G59" s="431"/>
      <c r="H59" s="348" t="s">
        <v>4491</v>
      </c>
      <c r="I59" s="367"/>
      <c r="J59" s="344"/>
      <c r="K59" s="344"/>
      <c r="L59" s="345"/>
    </row>
    <row r="60" spans="1:12" ht="18.75">
      <c r="A60" s="419">
        <v>4</v>
      </c>
      <c r="B60" s="330" t="s">
        <v>4430</v>
      </c>
      <c r="C60" s="330" t="s">
        <v>4431</v>
      </c>
      <c r="D60" s="338">
        <v>7209</v>
      </c>
      <c r="E60" s="429" t="s">
        <v>5285</v>
      </c>
      <c r="F60" s="429">
        <v>41132</v>
      </c>
      <c r="G60" s="429"/>
      <c r="H60" s="347"/>
      <c r="I60" s="361"/>
      <c r="J60" s="351"/>
      <c r="K60" s="351"/>
      <c r="L60" s="352"/>
    </row>
    <row r="61" spans="1:12" ht="18.75">
      <c r="A61" s="420"/>
      <c r="B61" s="332" t="s">
        <v>4438</v>
      </c>
      <c r="C61" s="332" t="s">
        <v>4439</v>
      </c>
      <c r="D61" s="338">
        <v>7209</v>
      </c>
      <c r="E61" s="430"/>
      <c r="F61" s="430"/>
      <c r="G61" s="430"/>
      <c r="H61" s="346"/>
      <c r="I61" s="363"/>
      <c r="J61" s="349"/>
      <c r="K61" s="349"/>
      <c r="L61" s="350"/>
    </row>
    <row r="62" spans="1:12" ht="18.75">
      <c r="A62" s="420"/>
      <c r="B62" s="328" t="s">
        <v>4421</v>
      </c>
      <c r="C62" s="329" t="s">
        <v>4444</v>
      </c>
      <c r="D62" s="338">
        <v>0</v>
      </c>
      <c r="E62" s="430"/>
      <c r="F62" s="430"/>
      <c r="G62" s="430"/>
      <c r="H62" s="117" t="s">
        <v>5231</v>
      </c>
      <c r="I62" s="363"/>
      <c r="J62" s="353"/>
      <c r="K62" s="353"/>
      <c r="L62" s="354"/>
    </row>
    <row r="63" spans="1:12" ht="18.75">
      <c r="A63" s="420"/>
      <c r="B63" s="332" t="s">
        <v>4422</v>
      </c>
      <c r="C63" s="332" t="s">
        <v>4426</v>
      </c>
      <c r="D63" s="338">
        <v>7209</v>
      </c>
      <c r="E63" s="430"/>
      <c r="F63" s="430"/>
      <c r="G63" s="430"/>
      <c r="H63" s="117" t="s">
        <v>5098</v>
      </c>
      <c r="I63" s="363"/>
      <c r="J63" s="353"/>
      <c r="K63" s="353"/>
      <c r="L63" s="354"/>
    </row>
    <row r="64" spans="1:12" ht="18.75">
      <c r="A64" s="420"/>
      <c r="B64" s="332" t="s">
        <v>4423</v>
      </c>
      <c r="C64" s="332" t="s">
        <v>4427</v>
      </c>
      <c r="D64" s="338">
        <v>7209</v>
      </c>
      <c r="E64" s="430"/>
      <c r="F64" s="430"/>
      <c r="G64" s="430"/>
      <c r="H64" s="346"/>
      <c r="I64" s="363"/>
      <c r="J64" s="353"/>
      <c r="K64" s="353"/>
      <c r="L64" s="354"/>
    </row>
    <row r="65" spans="1:12" ht="18.75">
      <c r="A65" s="420"/>
      <c r="B65" s="332" t="s">
        <v>4424</v>
      </c>
      <c r="C65" s="332" t="s">
        <v>4428</v>
      </c>
      <c r="D65" s="338">
        <v>7209</v>
      </c>
      <c r="E65" s="430"/>
      <c r="F65" s="430"/>
      <c r="G65" s="430"/>
      <c r="H65" s="346"/>
      <c r="I65" s="363"/>
      <c r="J65" s="353"/>
      <c r="K65" s="353"/>
      <c r="L65" s="354"/>
    </row>
    <row r="66" spans="1:12" ht="18.75">
      <c r="A66" s="420"/>
      <c r="B66" s="332" t="s">
        <v>4425</v>
      </c>
      <c r="C66" s="332" t="s">
        <v>4429</v>
      </c>
      <c r="D66" s="338">
        <v>7209</v>
      </c>
      <c r="E66" s="430"/>
      <c r="F66" s="430"/>
      <c r="G66" s="430"/>
      <c r="H66" s="346"/>
      <c r="I66" s="363"/>
      <c r="J66" s="353"/>
      <c r="K66" s="353"/>
      <c r="L66" s="354"/>
    </row>
    <row r="67" spans="1:12" ht="18.75">
      <c r="A67" s="420"/>
      <c r="B67" s="332" t="s">
        <v>4432</v>
      </c>
      <c r="C67" s="332" t="s">
        <v>4433</v>
      </c>
      <c r="D67" s="338">
        <v>7209</v>
      </c>
      <c r="E67" s="430"/>
      <c r="F67" s="430"/>
      <c r="G67" s="430"/>
      <c r="H67" s="346"/>
      <c r="I67" s="363"/>
      <c r="J67" s="353"/>
      <c r="K67" s="353"/>
      <c r="L67" s="354"/>
    </row>
    <row r="68" spans="1:12" ht="18.75">
      <c r="A68" s="420"/>
      <c r="B68" s="332" t="s">
        <v>4434</v>
      </c>
      <c r="C68" s="332" t="s">
        <v>4435</v>
      </c>
      <c r="D68" s="338">
        <v>7209</v>
      </c>
      <c r="E68" s="430"/>
      <c r="F68" s="430"/>
      <c r="G68" s="430"/>
      <c r="H68" s="346"/>
      <c r="I68" s="363"/>
      <c r="J68" s="353"/>
      <c r="K68" s="353"/>
      <c r="L68" s="354"/>
    </row>
    <row r="69" spans="1:12" ht="18.75">
      <c r="A69" s="420"/>
      <c r="B69" s="332" t="s">
        <v>4436</v>
      </c>
      <c r="C69" s="332" t="s">
        <v>4437</v>
      </c>
      <c r="D69" s="338">
        <v>0</v>
      </c>
      <c r="E69" s="430"/>
      <c r="F69" s="430"/>
      <c r="G69" s="430"/>
      <c r="H69" s="117" t="s">
        <v>5230</v>
      </c>
      <c r="I69" s="363"/>
      <c r="J69" s="349"/>
      <c r="K69" s="349"/>
      <c r="L69" s="350"/>
    </row>
    <row r="70" spans="1:12" ht="19.5" thickBot="1">
      <c r="A70" s="421"/>
      <c r="B70" s="336" t="s">
        <v>4440</v>
      </c>
      <c r="C70" s="336" t="s">
        <v>4429</v>
      </c>
      <c r="D70" s="335">
        <v>0</v>
      </c>
      <c r="E70" s="431"/>
      <c r="F70" s="431"/>
      <c r="G70" s="431"/>
      <c r="H70" s="348"/>
      <c r="I70" s="367"/>
      <c r="J70" s="344"/>
      <c r="K70" s="344"/>
      <c r="L70" s="345"/>
    </row>
    <row r="71" spans="1:12" ht="18.75">
      <c r="A71" s="419">
        <v>5</v>
      </c>
      <c r="B71" s="330" t="s">
        <v>4430</v>
      </c>
      <c r="C71" s="330" t="s">
        <v>4431</v>
      </c>
      <c r="D71" s="342">
        <v>17622</v>
      </c>
      <c r="E71" s="422"/>
      <c r="F71" s="422"/>
      <c r="G71" s="422"/>
      <c r="H71" s="347"/>
      <c r="I71" s="361"/>
      <c r="J71" s="351"/>
      <c r="K71" s="351"/>
      <c r="L71" s="352"/>
    </row>
    <row r="72" spans="1:12" ht="18.75">
      <c r="A72" s="420"/>
      <c r="B72" s="332" t="s">
        <v>4438</v>
      </c>
      <c r="C72" s="332" t="s">
        <v>4439</v>
      </c>
      <c r="D72" s="335">
        <v>17622</v>
      </c>
      <c r="E72" s="423"/>
      <c r="F72" s="423"/>
      <c r="G72" s="423"/>
      <c r="H72" s="346"/>
      <c r="I72" s="363"/>
      <c r="J72" s="349"/>
      <c r="K72" s="349"/>
      <c r="L72" s="350"/>
    </row>
    <row r="73" spans="1:12" ht="37.5">
      <c r="A73" s="420"/>
      <c r="B73" s="332" t="s">
        <v>4421</v>
      </c>
      <c r="C73" s="334" t="s">
        <v>4444</v>
      </c>
      <c r="D73" s="335">
        <v>17622</v>
      </c>
      <c r="E73" s="423"/>
      <c r="F73" s="423"/>
      <c r="G73" s="423"/>
      <c r="H73" s="117" t="s">
        <v>5117</v>
      </c>
      <c r="I73" s="363"/>
      <c r="J73" s="353"/>
      <c r="K73" s="353"/>
      <c r="L73" s="354"/>
    </row>
    <row r="74" spans="1:12" ht="18.75">
      <c r="A74" s="420"/>
      <c r="B74" s="332" t="s">
        <v>4422</v>
      </c>
      <c r="C74" s="332" t="s">
        <v>4426</v>
      </c>
      <c r="D74" s="335">
        <v>17622</v>
      </c>
      <c r="E74" s="423"/>
      <c r="F74" s="423"/>
      <c r="G74" s="423"/>
      <c r="H74" s="346"/>
      <c r="I74" s="363"/>
      <c r="J74" s="353"/>
      <c r="K74" s="353"/>
      <c r="L74" s="354"/>
    </row>
    <row r="75" spans="1:12" ht="18.75">
      <c r="A75" s="420"/>
      <c r="B75" s="332" t="s">
        <v>4423</v>
      </c>
      <c r="C75" s="332" t="s">
        <v>4427</v>
      </c>
      <c r="D75" s="335">
        <v>17622</v>
      </c>
      <c r="E75" s="423"/>
      <c r="F75" s="423"/>
      <c r="G75" s="423"/>
      <c r="H75" s="346"/>
      <c r="I75" s="363"/>
      <c r="J75" s="353"/>
      <c r="K75" s="353"/>
      <c r="L75" s="354"/>
    </row>
    <row r="76" spans="1:12" ht="18.75">
      <c r="A76" s="420"/>
      <c r="B76" s="332" t="s">
        <v>4424</v>
      </c>
      <c r="C76" s="332" t="s">
        <v>4428</v>
      </c>
      <c r="D76" s="335">
        <v>17622</v>
      </c>
      <c r="E76" s="423"/>
      <c r="F76" s="423"/>
      <c r="G76" s="423"/>
      <c r="H76" s="346"/>
      <c r="I76" s="363"/>
      <c r="J76" s="353"/>
      <c r="K76" s="353"/>
      <c r="L76" s="354"/>
    </row>
    <row r="77" spans="1:12" ht="18.75">
      <c r="A77" s="420"/>
      <c r="B77" s="332" t="s">
        <v>4425</v>
      </c>
      <c r="C77" s="332" t="s">
        <v>4429</v>
      </c>
      <c r="D77" s="335">
        <v>17622</v>
      </c>
      <c r="E77" s="423"/>
      <c r="F77" s="423"/>
      <c r="G77" s="423"/>
      <c r="H77" s="346"/>
      <c r="I77" s="363"/>
      <c r="J77" s="353"/>
      <c r="K77" s="353"/>
      <c r="L77" s="354"/>
    </row>
    <row r="78" spans="1:12" ht="18.75">
      <c r="A78" s="420"/>
      <c r="B78" s="332" t="s">
        <v>4432</v>
      </c>
      <c r="C78" s="332" t="s">
        <v>4433</v>
      </c>
      <c r="D78" s="335">
        <v>17622</v>
      </c>
      <c r="E78" s="423"/>
      <c r="F78" s="423"/>
      <c r="G78" s="423"/>
      <c r="H78" s="346"/>
      <c r="I78" s="363"/>
      <c r="J78" s="353"/>
      <c r="K78" s="353"/>
      <c r="L78" s="354"/>
    </row>
    <row r="79" spans="1:12" ht="18.75">
      <c r="A79" s="420"/>
      <c r="B79" s="332" t="s">
        <v>4434</v>
      </c>
      <c r="C79" s="332" t="s">
        <v>4435</v>
      </c>
      <c r="D79" s="335">
        <v>17622</v>
      </c>
      <c r="E79" s="423"/>
      <c r="F79" s="423"/>
      <c r="G79" s="423"/>
      <c r="H79" s="346"/>
      <c r="I79" s="363"/>
      <c r="J79" s="353"/>
      <c r="K79" s="353"/>
      <c r="L79" s="354"/>
    </row>
    <row r="80" spans="1:12" ht="18.75">
      <c r="A80" s="420"/>
      <c r="B80" s="332" t="s">
        <v>4436</v>
      </c>
      <c r="C80" s="332" t="s">
        <v>4437</v>
      </c>
      <c r="D80" s="335">
        <v>17622</v>
      </c>
      <c r="E80" s="423"/>
      <c r="F80" s="423"/>
      <c r="G80" s="423"/>
      <c r="H80" s="117" t="s">
        <v>5118</v>
      </c>
      <c r="I80" s="363"/>
      <c r="J80" s="349"/>
      <c r="K80" s="349"/>
      <c r="L80" s="350"/>
    </row>
    <row r="81" spans="1:12" ht="19.5" thickBot="1">
      <c r="A81" s="421"/>
      <c r="B81" s="336" t="s">
        <v>4440</v>
      </c>
      <c r="C81" s="336" t="s">
        <v>4429</v>
      </c>
      <c r="D81" s="337">
        <v>17622</v>
      </c>
      <c r="E81" s="424"/>
      <c r="F81" s="424"/>
      <c r="G81" s="424"/>
      <c r="H81" s="348"/>
      <c r="I81" s="367"/>
      <c r="J81" s="344"/>
      <c r="K81" s="344"/>
      <c r="L81" s="345"/>
    </row>
    <row r="82" spans="1:12" ht="18.75">
      <c r="A82" s="419">
        <v>6</v>
      </c>
      <c r="B82" s="330" t="s">
        <v>4430</v>
      </c>
      <c r="C82" s="330" t="s">
        <v>4431</v>
      </c>
      <c r="D82" s="342">
        <v>4005</v>
      </c>
      <c r="E82" s="432" t="s">
        <v>5313</v>
      </c>
      <c r="F82" s="429">
        <v>44046</v>
      </c>
      <c r="G82" s="429"/>
      <c r="H82" s="347"/>
      <c r="I82" s="361"/>
      <c r="J82" s="351"/>
      <c r="K82" s="351"/>
      <c r="L82" s="352"/>
    </row>
    <row r="83" spans="1:12" ht="18.75">
      <c r="A83" s="420"/>
      <c r="B83" s="332" t="s">
        <v>4438</v>
      </c>
      <c r="C83" s="332" t="s">
        <v>4439</v>
      </c>
      <c r="D83" s="335">
        <v>19003</v>
      </c>
      <c r="E83" s="433"/>
      <c r="F83" s="430"/>
      <c r="G83" s="430"/>
      <c r="H83" s="346"/>
      <c r="I83" s="363"/>
      <c r="J83" s="349"/>
      <c r="K83" s="349"/>
      <c r="L83" s="350"/>
    </row>
    <row r="84" spans="1:12" ht="37.5">
      <c r="A84" s="420"/>
      <c r="B84" s="332" t="s">
        <v>4421</v>
      </c>
      <c r="C84" s="334" t="s">
        <v>4444</v>
      </c>
      <c r="D84" s="335">
        <v>4005</v>
      </c>
      <c r="E84" s="433"/>
      <c r="F84" s="430"/>
      <c r="G84" s="430"/>
      <c r="H84" s="117" t="s">
        <v>5160</v>
      </c>
      <c r="I84" s="363"/>
      <c r="J84" s="353"/>
      <c r="K84" s="353"/>
      <c r="L84" s="354"/>
    </row>
    <row r="85" spans="1:12" ht="18.75">
      <c r="A85" s="420"/>
      <c r="B85" s="332" t="s">
        <v>4422</v>
      </c>
      <c r="C85" s="332" t="s">
        <v>4426</v>
      </c>
      <c r="D85" s="335">
        <v>19003</v>
      </c>
      <c r="E85" s="433"/>
      <c r="F85" s="430"/>
      <c r="G85" s="430"/>
      <c r="H85" s="117" t="s">
        <v>5161</v>
      </c>
      <c r="I85" s="363"/>
      <c r="J85" s="353"/>
      <c r="K85" s="353"/>
      <c r="L85" s="354"/>
    </row>
    <row r="86" spans="1:12" ht="18.75">
      <c r="A86" s="420"/>
      <c r="B86" s="332" t="s">
        <v>4423</v>
      </c>
      <c r="C86" s="332" t="s">
        <v>4427</v>
      </c>
      <c r="D86" s="335">
        <v>19003</v>
      </c>
      <c r="E86" s="433"/>
      <c r="F86" s="430"/>
      <c r="G86" s="430"/>
      <c r="H86" s="346"/>
      <c r="I86" s="363"/>
      <c r="J86" s="353"/>
      <c r="K86" s="353"/>
      <c r="L86" s="354"/>
    </row>
    <row r="87" spans="1:12" ht="18.75">
      <c r="A87" s="420"/>
      <c r="B87" s="332" t="s">
        <v>4424</v>
      </c>
      <c r="C87" s="332" t="s">
        <v>4428</v>
      </c>
      <c r="D87" s="335">
        <v>19003</v>
      </c>
      <c r="E87" s="433"/>
      <c r="F87" s="430"/>
      <c r="G87" s="430"/>
      <c r="H87" s="346"/>
      <c r="I87" s="363"/>
      <c r="J87" s="353"/>
      <c r="K87" s="353"/>
      <c r="L87" s="354"/>
    </row>
    <row r="88" spans="1:12" ht="18.75">
      <c r="A88" s="420"/>
      <c r="B88" s="332" t="s">
        <v>4425</v>
      </c>
      <c r="C88" s="332" t="s">
        <v>4429</v>
      </c>
      <c r="D88" s="335">
        <v>19003</v>
      </c>
      <c r="E88" s="433"/>
      <c r="F88" s="430"/>
      <c r="G88" s="430"/>
      <c r="H88" s="346"/>
      <c r="I88" s="363"/>
      <c r="J88" s="353"/>
      <c r="K88" s="353"/>
      <c r="L88" s="354"/>
    </row>
    <row r="89" spans="1:12" ht="18.75">
      <c r="A89" s="420"/>
      <c r="B89" s="332" t="s">
        <v>4432</v>
      </c>
      <c r="C89" s="332" t="s">
        <v>4433</v>
      </c>
      <c r="D89" s="335">
        <v>19003</v>
      </c>
      <c r="E89" s="433"/>
      <c r="F89" s="430"/>
      <c r="G89" s="430"/>
      <c r="H89" s="346"/>
      <c r="I89" s="363"/>
      <c r="J89" s="353"/>
      <c r="K89" s="353"/>
      <c r="L89" s="354"/>
    </row>
    <row r="90" spans="1:12" ht="18.75">
      <c r="A90" s="420"/>
      <c r="B90" s="332" t="s">
        <v>4434</v>
      </c>
      <c r="C90" s="332" t="s">
        <v>4435</v>
      </c>
      <c r="D90" s="335">
        <v>4005</v>
      </c>
      <c r="E90" s="433"/>
      <c r="F90" s="430"/>
      <c r="G90" s="430"/>
      <c r="H90" s="346"/>
      <c r="I90" s="363"/>
      <c r="J90" s="353"/>
      <c r="K90" s="353"/>
      <c r="L90" s="354"/>
    </row>
    <row r="91" spans="1:12" ht="18.75">
      <c r="A91" s="420"/>
      <c r="B91" s="332" t="s">
        <v>4436</v>
      </c>
      <c r="C91" s="332" t="s">
        <v>4437</v>
      </c>
      <c r="D91" s="335">
        <v>4005</v>
      </c>
      <c r="E91" s="433"/>
      <c r="F91" s="430"/>
      <c r="G91" s="430"/>
      <c r="H91" s="346"/>
      <c r="I91" s="363"/>
      <c r="J91" s="349"/>
      <c r="K91" s="349"/>
      <c r="L91" s="350"/>
    </row>
    <row r="92" spans="1:12" ht="19.5" thickBot="1">
      <c r="A92" s="421"/>
      <c r="B92" s="336" t="s">
        <v>4440</v>
      </c>
      <c r="C92" s="336" t="s">
        <v>4429</v>
      </c>
      <c r="D92" s="335">
        <v>19003</v>
      </c>
      <c r="E92" s="434"/>
      <c r="F92" s="431"/>
      <c r="G92" s="431"/>
      <c r="H92" s="348"/>
      <c r="I92" s="367"/>
      <c r="J92" s="344"/>
      <c r="K92" s="344"/>
      <c r="L92" s="345"/>
    </row>
    <row r="93" spans="1:12" ht="18.75">
      <c r="A93" s="419">
        <v>7</v>
      </c>
      <c r="B93" s="330" t="s">
        <v>4430</v>
      </c>
      <c r="C93" s="330" t="s">
        <v>4431</v>
      </c>
      <c r="D93" s="331">
        <v>23061</v>
      </c>
      <c r="E93" s="422"/>
      <c r="F93" s="422"/>
      <c r="G93" s="422"/>
      <c r="H93" s="347" t="s">
        <v>5052</v>
      </c>
      <c r="I93" s="361"/>
      <c r="J93" s="351"/>
      <c r="K93" s="351"/>
      <c r="L93" s="352"/>
    </row>
    <row r="94" spans="1:12" ht="18.75">
      <c r="A94" s="420"/>
      <c r="B94" s="332" t="s">
        <v>4438</v>
      </c>
      <c r="C94" s="332" t="s">
        <v>4439</v>
      </c>
      <c r="D94" s="335">
        <v>23061</v>
      </c>
      <c r="E94" s="423"/>
      <c r="F94" s="423"/>
      <c r="G94" s="423"/>
      <c r="H94" s="346"/>
      <c r="I94" s="363"/>
      <c r="J94" s="349"/>
      <c r="K94" s="349"/>
      <c r="L94" s="350"/>
    </row>
    <row r="95" spans="1:12" ht="37.5">
      <c r="A95" s="420"/>
      <c r="B95" s="332" t="s">
        <v>4421</v>
      </c>
      <c r="C95" s="334" t="s">
        <v>4444</v>
      </c>
      <c r="D95" s="335">
        <v>23061</v>
      </c>
      <c r="E95" s="423"/>
      <c r="F95" s="423"/>
      <c r="G95" s="423"/>
      <c r="H95" s="117" t="s">
        <v>5203</v>
      </c>
      <c r="I95" s="363"/>
      <c r="J95" s="353"/>
      <c r="K95" s="353"/>
      <c r="L95" s="354"/>
    </row>
    <row r="96" spans="1:12" ht="18.75">
      <c r="A96" s="420"/>
      <c r="B96" s="332" t="s">
        <v>4422</v>
      </c>
      <c r="C96" s="332" t="s">
        <v>4426</v>
      </c>
      <c r="D96" s="335">
        <v>23061</v>
      </c>
      <c r="E96" s="423"/>
      <c r="F96" s="423"/>
      <c r="G96" s="423"/>
      <c r="H96" s="117" t="s">
        <v>5161</v>
      </c>
      <c r="I96" s="363"/>
      <c r="J96" s="353"/>
      <c r="K96" s="353"/>
      <c r="L96" s="354"/>
    </row>
    <row r="97" spans="1:12" ht="18.75">
      <c r="A97" s="420"/>
      <c r="B97" s="332" t="s">
        <v>4423</v>
      </c>
      <c r="C97" s="332" t="s">
        <v>4427</v>
      </c>
      <c r="D97" s="335">
        <v>23061</v>
      </c>
      <c r="E97" s="423"/>
      <c r="F97" s="423"/>
      <c r="G97" s="423"/>
      <c r="H97" s="346"/>
      <c r="I97" s="363"/>
      <c r="J97" s="353"/>
      <c r="K97" s="353"/>
      <c r="L97" s="354"/>
    </row>
    <row r="98" spans="1:12" ht="18.75">
      <c r="A98" s="420"/>
      <c r="B98" s="332" t="s">
        <v>4424</v>
      </c>
      <c r="C98" s="332" t="s">
        <v>4428</v>
      </c>
      <c r="D98" s="335">
        <v>23061</v>
      </c>
      <c r="E98" s="423"/>
      <c r="F98" s="423"/>
      <c r="G98" s="423"/>
      <c r="H98" s="346"/>
      <c r="I98" s="363"/>
      <c r="J98" s="353"/>
      <c r="K98" s="353"/>
      <c r="L98" s="354"/>
    </row>
    <row r="99" spans="1:12" ht="18.75">
      <c r="A99" s="420"/>
      <c r="B99" s="332" t="s">
        <v>4425</v>
      </c>
      <c r="C99" s="332" t="s">
        <v>4429</v>
      </c>
      <c r="D99" s="335">
        <v>23061</v>
      </c>
      <c r="E99" s="423"/>
      <c r="F99" s="423"/>
      <c r="G99" s="423"/>
      <c r="H99" s="346"/>
      <c r="I99" s="363"/>
      <c r="J99" s="353"/>
      <c r="K99" s="353"/>
      <c r="L99" s="354"/>
    </row>
    <row r="100" spans="1:12" ht="18.75">
      <c r="A100" s="420"/>
      <c r="B100" s="332" t="s">
        <v>4432</v>
      </c>
      <c r="C100" s="332" t="s">
        <v>4433</v>
      </c>
      <c r="D100" s="335">
        <v>23061</v>
      </c>
      <c r="E100" s="423"/>
      <c r="F100" s="423"/>
      <c r="G100" s="423"/>
      <c r="H100" s="346"/>
      <c r="I100" s="363"/>
      <c r="J100" s="353"/>
      <c r="K100" s="353"/>
      <c r="L100" s="354"/>
    </row>
    <row r="101" spans="1:12" ht="18.75">
      <c r="A101" s="420"/>
      <c r="B101" s="332" t="s">
        <v>4434</v>
      </c>
      <c r="C101" s="332" t="s">
        <v>4435</v>
      </c>
      <c r="D101" s="335">
        <v>7412</v>
      </c>
      <c r="E101" s="423"/>
      <c r="F101" s="423"/>
      <c r="G101" s="423"/>
      <c r="H101" s="346" t="s">
        <v>4491</v>
      </c>
      <c r="I101" s="363"/>
      <c r="J101" s="353"/>
      <c r="K101" s="353"/>
      <c r="L101" s="354"/>
    </row>
    <row r="102" spans="1:12" ht="18.75">
      <c r="A102" s="420"/>
      <c r="B102" s="332" t="s">
        <v>4436</v>
      </c>
      <c r="C102" s="332" t="s">
        <v>4437</v>
      </c>
      <c r="D102" s="335">
        <v>23061</v>
      </c>
      <c r="E102" s="423"/>
      <c r="F102" s="423"/>
      <c r="G102" s="423"/>
      <c r="H102" s="117" t="s">
        <v>5202</v>
      </c>
      <c r="I102" s="363"/>
      <c r="J102" s="349"/>
      <c r="K102" s="349"/>
      <c r="L102" s="350"/>
    </row>
    <row r="103" spans="1:12" ht="19.5" thickBot="1">
      <c r="A103" s="421"/>
      <c r="B103" s="336" t="s">
        <v>4440</v>
      </c>
      <c r="C103" s="336" t="s">
        <v>4429</v>
      </c>
      <c r="D103" s="338">
        <v>23061</v>
      </c>
      <c r="E103" s="424"/>
      <c r="F103" s="424"/>
      <c r="G103" s="424"/>
      <c r="H103" s="348" t="s">
        <v>5194</v>
      </c>
      <c r="I103" s="367"/>
      <c r="J103" s="344"/>
      <c r="K103" s="344"/>
      <c r="L103" s="345"/>
    </row>
    <row r="104" spans="1:12" ht="18.75">
      <c r="A104" s="419">
        <v>8</v>
      </c>
      <c r="B104" s="330" t="s">
        <v>4430</v>
      </c>
      <c r="C104" s="330" t="s">
        <v>4431</v>
      </c>
      <c r="D104" s="342">
        <v>15649</v>
      </c>
      <c r="E104" s="422"/>
      <c r="F104" s="422"/>
      <c r="G104" s="422"/>
      <c r="H104" s="360"/>
      <c r="I104" s="361"/>
      <c r="J104" s="351"/>
      <c r="K104" s="351"/>
      <c r="L104" s="352"/>
    </row>
    <row r="105" spans="1:12" ht="18.75">
      <c r="A105" s="420"/>
      <c r="B105" s="332" t="s">
        <v>4438</v>
      </c>
      <c r="C105" s="332" t="s">
        <v>4439</v>
      </c>
      <c r="D105" s="335">
        <v>15649</v>
      </c>
      <c r="E105" s="423"/>
      <c r="F105" s="423"/>
      <c r="G105" s="423"/>
      <c r="H105" s="362"/>
      <c r="I105" s="363"/>
      <c r="J105" s="349"/>
      <c r="K105" s="349"/>
      <c r="L105" s="350"/>
    </row>
    <row r="106" spans="1:12" ht="37.5">
      <c r="A106" s="420"/>
      <c r="B106" s="332" t="s">
        <v>4421</v>
      </c>
      <c r="C106" s="334" t="s">
        <v>4444</v>
      </c>
      <c r="D106" s="335">
        <v>15649</v>
      </c>
      <c r="E106" s="423"/>
      <c r="F106" s="423"/>
      <c r="G106" s="423"/>
      <c r="H106" s="362"/>
      <c r="I106" s="363"/>
      <c r="J106" s="353"/>
      <c r="K106" s="353"/>
      <c r="L106" s="354"/>
    </row>
    <row r="107" spans="1:12" ht="18.75">
      <c r="A107" s="420"/>
      <c r="B107" s="332" t="s">
        <v>4422</v>
      </c>
      <c r="C107" s="332" t="s">
        <v>4426</v>
      </c>
      <c r="D107" s="335">
        <v>15649</v>
      </c>
      <c r="E107" s="423"/>
      <c r="F107" s="423"/>
      <c r="G107" s="423"/>
      <c r="H107" s="362"/>
      <c r="I107" s="363"/>
      <c r="J107" s="353"/>
      <c r="K107" s="353"/>
      <c r="L107" s="354"/>
    </row>
    <row r="108" spans="1:12" ht="18.75">
      <c r="A108" s="420"/>
      <c r="B108" s="332" t="s">
        <v>4423</v>
      </c>
      <c r="C108" s="332" t="s">
        <v>4427</v>
      </c>
      <c r="D108" s="335">
        <v>15649</v>
      </c>
      <c r="E108" s="423"/>
      <c r="F108" s="423"/>
      <c r="G108" s="423"/>
      <c r="H108" s="362"/>
      <c r="I108" s="363"/>
      <c r="J108" s="353"/>
      <c r="K108" s="353"/>
      <c r="L108" s="354"/>
    </row>
    <row r="109" spans="1:12" ht="18.75">
      <c r="A109" s="420"/>
      <c r="B109" s="332" t="s">
        <v>4424</v>
      </c>
      <c r="C109" s="332" t="s">
        <v>4428</v>
      </c>
      <c r="D109" s="335">
        <v>15649</v>
      </c>
      <c r="E109" s="423"/>
      <c r="F109" s="423"/>
      <c r="G109" s="423"/>
      <c r="H109" s="362"/>
      <c r="I109" s="363"/>
      <c r="J109" s="353"/>
      <c r="K109" s="353"/>
      <c r="L109" s="354"/>
    </row>
    <row r="110" spans="1:12" ht="18.75">
      <c r="A110" s="420"/>
      <c r="B110" s="332" t="s">
        <v>4425</v>
      </c>
      <c r="C110" s="332" t="s">
        <v>4429</v>
      </c>
      <c r="D110" s="335">
        <v>15649</v>
      </c>
      <c r="E110" s="423"/>
      <c r="F110" s="423"/>
      <c r="G110" s="423"/>
      <c r="H110" s="362"/>
      <c r="I110" s="363"/>
      <c r="J110" s="353"/>
      <c r="K110" s="353"/>
      <c r="L110" s="354"/>
    </row>
    <row r="111" spans="1:12" ht="18.75">
      <c r="A111" s="420"/>
      <c r="B111" s="332" t="s">
        <v>4432</v>
      </c>
      <c r="C111" s="332" t="s">
        <v>4433</v>
      </c>
      <c r="D111" s="335">
        <v>15649</v>
      </c>
      <c r="E111" s="423"/>
      <c r="F111" s="423"/>
      <c r="G111" s="423"/>
      <c r="H111" s="362"/>
      <c r="I111" s="363"/>
      <c r="J111" s="353"/>
      <c r="K111" s="353"/>
      <c r="L111" s="354"/>
    </row>
    <row r="112" spans="1:12" ht="18.75">
      <c r="A112" s="420"/>
      <c r="B112" s="332" t="s">
        <v>4434</v>
      </c>
      <c r="C112" s="332" t="s">
        <v>4435</v>
      </c>
      <c r="D112" s="335">
        <v>15649</v>
      </c>
      <c r="E112" s="423"/>
      <c r="F112" s="423"/>
      <c r="G112" s="423"/>
      <c r="H112" s="362"/>
      <c r="I112" s="363"/>
      <c r="J112" s="353"/>
      <c r="K112" s="353"/>
      <c r="L112" s="354"/>
    </row>
    <row r="113" spans="1:12" ht="18.75">
      <c r="A113" s="420"/>
      <c r="B113" s="332" t="s">
        <v>4436</v>
      </c>
      <c r="C113" s="332" t="s">
        <v>4437</v>
      </c>
      <c r="D113" s="335">
        <v>15649</v>
      </c>
      <c r="E113" s="423"/>
      <c r="F113" s="423"/>
      <c r="G113" s="423"/>
      <c r="H113" s="362"/>
      <c r="I113" s="363"/>
      <c r="J113" s="349"/>
      <c r="K113" s="349"/>
      <c r="L113" s="350"/>
    </row>
    <row r="114" spans="1:12" ht="19.5" thickBot="1">
      <c r="A114" s="421"/>
      <c r="B114" s="336" t="s">
        <v>4440</v>
      </c>
      <c r="C114" s="336" t="s">
        <v>4429</v>
      </c>
      <c r="D114" s="337">
        <v>15649</v>
      </c>
      <c r="E114" s="424"/>
      <c r="F114" s="424"/>
      <c r="G114" s="424"/>
      <c r="H114" s="366"/>
      <c r="I114" s="367"/>
      <c r="J114" s="344"/>
      <c r="K114" s="344"/>
      <c r="L114" s="345"/>
    </row>
    <row r="115" spans="1:12" ht="18.75">
      <c r="A115" s="419">
        <v>9</v>
      </c>
      <c r="B115" s="330" t="s">
        <v>4430</v>
      </c>
      <c r="C115" s="330" t="s">
        <v>4431</v>
      </c>
      <c r="D115" s="331">
        <v>23062</v>
      </c>
      <c r="E115" s="422"/>
      <c r="F115" s="422"/>
      <c r="G115" s="422"/>
      <c r="H115" s="347"/>
      <c r="I115" s="361"/>
      <c r="J115" s="351"/>
      <c r="K115" s="351"/>
      <c r="L115" s="352"/>
    </row>
    <row r="116" spans="1:12" ht="18.75">
      <c r="A116" s="420"/>
      <c r="B116" s="332" t="s">
        <v>4438</v>
      </c>
      <c r="C116" s="332" t="s">
        <v>4439</v>
      </c>
      <c r="D116" s="335">
        <v>23062</v>
      </c>
      <c r="E116" s="423"/>
      <c r="F116" s="423"/>
      <c r="G116" s="423"/>
      <c r="H116" s="346"/>
      <c r="I116" s="363"/>
      <c r="J116" s="349"/>
      <c r="K116" s="349"/>
      <c r="L116" s="350"/>
    </row>
    <row r="117" spans="1:12" ht="37.5">
      <c r="A117" s="420"/>
      <c r="B117" s="332" t="s">
        <v>4421</v>
      </c>
      <c r="C117" s="334" t="s">
        <v>4444</v>
      </c>
      <c r="D117" s="335">
        <v>23062</v>
      </c>
      <c r="E117" s="423"/>
      <c r="F117" s="423"/>
      <c r="G117" s="423"/>
      <c r="H117" s="117" t="s">
        <v>5201</v>
      </c>
      <c r="I117" s="363"/>
      <c r="J117" s="353"/>
      <c r="K117" s="353"/>
      <c r="L117" s="354"/>
    </row>
    <row r="118" spans="1:12" ht="18.75">
      <c r="A118" s="420"/>
      <c r="B118" s="332" t="s">
        <v>4422</v>
      </c>
      <c r="C118" s="332" t="s">
        <v>4426</v>
      </c>
      <c r="D118" s="335">
        <v>23062</v>
      </c>
      <c r="E118" s="423"/>
      <c r="F118" s="423"/>
      <c r="G118" s="423"/>
      <c r="H118" s="346"/>
      <c r="I118" s="363"/>
      <c r="J118" s="353"/>
      <c r="K118" s="353"/>
      <c r="L118" s="354"/>
    </row>
    <row r="119" spans="1:12" ht="18.75">
      <c r="A119" s="420"/>
      <c r="B119" s="332" t="s">
        <v>4423</v>
      </c>
      <c r="C119" s="332" t="s">
        <v>4427</v>
      </c>
      <c r="D119" s="335">
        <v>23062</v>
      </c>
      <c r="E119" s="423"/>
      <c r="F119" s="423"/>
      <c r="G119" s="423"/>
      <c r="H119" s="346"/>
      <c r="I119" s="363"/>
      <c r="J119" s="353"/>
      <c r="K119" s="353"/>
      <c r="L119" s="354"/>
    </row>
    <row r="120" spans="1:12" ht="18.75">
      <c r="A120" s="420"/>
      <c r="B120" s="332" t="s">
        <v>4424</v>
      </c>
      <c r="C120" s="332" t="s">
        <v>4428</v>
      </c>
      <c r="D120" s="335">
        <v>23062</v>
      </c>
      <c r="E120" s="423"/>
      <c r="F120" s="423"/>
      <c r="G120" s="423"/>
      <c r="H120" s="346"/>
      <c r="I120" s="363"/>
      <c r="J120" s="353"/>
      <c r="K120" s="353"/>
      <c r="L120" s="354"/>
    </row>
    <row r="121" spans="1:12" ht="18.75">
      <c r="A121" s="420"/>
      <c r="B121" s="332" t="s">
        <v>4425</v>
      </c>
      <c r="C121" s="332" t="s">
        <v>4429</v>
      </c>
      <c r="D121" s="335">
        <v>23062</v>
      </c>
      <c r="E121" s="423"/>
      <c r="F121" s="423"/>
      <c r="G121" s="423"/>
      <c r="H121" s="346"/>
      <c r="I121" s="363"/>
      <c r="J121" s="353"/>
      <c r="K121" s="353"/>
      <c r="L121" s="354"/>
    </row>
    <row r="122" spans="1:12" ht="18.75">
      <c r="A122" s="420"/>
      <c r="B122" s="332" t="s">
        <v>4432</v>
      </c>
      <c r="C122" s="332" t="s">
        <v>4433</v>
      </c>
      <c r="D122" s="335">
        <v>23062</v>
      </c>
      <c r="E122" s="423"/>
      <c r="F122" s="423"/>
      <c r="G122" s="423"/>
      <c r="H122" s="346"/>
      <c r="I122" s="363"/>
      <c r="J122" s="353"/>
      <c r="K122" s="353"/>
      <c r="L122" s="354"/>
    </row>
    <row r="123" spans="1:12" ht="18.75">
      <c r="A123" s="420"/>
      <c r="B123" s="332" t="s">
        <v>4434</v>
      </c>
      <c r="C123" s="332" t="s">
        <v>4435</v>
      </c>
      <c r="D123" s="335">
        <v>23062</v>
      </c>
      <c r="E123" s="423"/>
      <c r="F123" s="423"/>
      <c r="G123" s="423"/>
      <c r="H123" s="346" t="s">
        <v>5052</v>
      </c>
      <c r="I123" s="363"/>
      <c r="J123" s="353"/>
      <c r="K123" s="353"/>
      <c r="L123" s="354"/>
    </row>
    <row r="124" spans="1:12" ht="18.75">
      <c r="A124" s="420"/>
      <c r="B124" s="332" t="s">
        <v>4436</v>
      </c>
      <c r="C124" s="332" t="s">
        <v>4437</v>
      </c>
      <c r="D124" s="335">
        <v>23062</v>
      </c>
      <c r="E124" s="423"/>
      <c r="F124" s="423"/>
      <c r="G124" s="423"/>
      <c r="H124" s="117" t="s">
        <v>5200</v>
      </c>
      <c r="I124" s="363"/>
      <c r="J124" s="349"/>
      <c r="K124" s="349"/>
      <c r="L124" s="350"/>
    </row>
    <row r="125" spans="1:12" ht="19.5" thickBot="1">
      <c r="A125" s="421"/>
      <c r="B125" s="336" t="s">
        <v>4440</v>
      </c>
      <c r="C125" s="336" t="s">
        <v>4429</v>
      </c>
      <c r="D125" s="338">
        <v>23062</v>
      </c>
      <c r="E125" s="424"/>
      <c r="F125" s="424"/>
      <c r="G125" s="424"/>
      <c r="H125" s="348" t="s">
        <v>5194</v>
      </c>
      <c r="I125" s="367"/>
      <c r="J125" s="344"/>
      <c r="K125" s="344"/>
      <c r="L125" s="345"/>
    </row>
    <row r="126" spans="1:12" ht="18.75">
      <c r="A126" s="419">
        <v>10</v>
      </c>
      <c r="B126" s="330" t="s">
        <v>4430</v>
      </c>
      <c r="C126" s="330" t="s">
        <v>4431</v>
      </c>
      <c r="D126" s="342">
        <v>19432</v>
      </c>
      <c r="E126" s="429" t="s">
        <v>5282</v>
      </c>
      <c r="F126" s="429">
        <v>41132</v>
      </c>
      <c r="G126" s="429"/>
      <c r="H126" s="347"/>
      <c r="I126" s="361"/>
      <c r="J126" s="351"/>
      <c r="K126" s="351"/>
      <c r="L126" s="352"/>
    </row>
    <row r="127" spans="1:12" ht="18.75">
      <c r="A127" s="420"/>
      <c r="B127" s="332" t="s">
        <v>4438</v>
      </c>
      <c r="C127" s="332" t="s">
        <v>4439</v>
      </c>
      <c r="D127" s="335">
        <v>19432</v>
      </c>
      <c r="E127" s="430"/>
      <c r="F127" s="430"/>
      <c r="G127" s="430"/>
      <c r="H127" s="346"/>
      <c r="I127" s="363"/>
      <c r="J127" s="349"/>
      <c r="K127" s="349"/>
      <c r="L127" s="350"/>
    </row>
    <row r="128" spans="1:12" ht="37.5">
      <c r="A128" s="420"/>
      <c r="B128" s="332" t="s">
        <v>4421</v>
      </c>
      <c r="C128" s="334" t="s">
        <v>4444</v>
      </c>
      <c r="D128" s="335">
        <v>19432</v>
      </c>
      <c r="E128" s="430"/>
      <c r="F128" s="430"/>
      <c r="G128" s="430"/>
      <c r="H128" s="117" t="s">
        <v>5233</v>
      </c>
      <c r="I128" s="363"/>
      <c r="J128" s="353"/>
      <c r="K128" s="353"/>
      <c r="L128" s="354"/>
    </row>
    <row r="129" spans="1:12" ht="18.75">
      <c r="A129" s="420"/>
      <c r="B129" s="332" t="s">
        <v>4422</v>
      </c>
      <c r="C129" s="332" t="s">
        <v>4426</v>
      </c>
      <c r="D129" s="335">
        <v>19432</v>
      </c>
      <c r="E129" s="430"/>
      <c r="F129" s="430"/>
      <c r="G129" s="430"/>
      <c r="H129" s="117" t="s">
        <v>5234</v>
      </c>
      <c r="I129" s="363"/>
      <c r="J129" s="353"/>
      <c r="K129" s="353"/>
      <c r="L129" s="354"/>
    </row>
    <row r="130" spans="1:12" ht="18.75">
      <c r="A130" s="420"/>
      <c r="B130" s="332" t="s">
        <v>4423</v>
      </c>
      <c r="C130" s="332" t="s">
        <v>4427</v>
      </c>
      <c r="D130" s="335">
        <v>19432</v>
      </c>
      <c r="E130" s="430"/>
      <c r="F130" s="430"/>
      <c r="G130" s="430"/>
      <c r="H130" s="346"/>
      <c r="I130" s="363"/>
      <c r="J130" s="353"/>
      <c r="K130" s="353"/>
      <c r="L130" s="354"/>
    </row>
    <row r="131" spans="1:12" ht="18.75">
      <c r="A131" s="420"/>
      <c r="B131" s="332" t="s">
        <v>4424</v>
      </c>
      <c r="C131" s="332" t="s">
        <v>4428</v>
      </c>
      <c r="D131" s="335">
        <v>19432</v>
      </c>
      <c r="E131" s="430"/>
      <c r="F131" s="430"/>
      <c r="G131" s="430"/>
      <c r="H131" s="346"/>
      <c r="I131" s="363"/>
      <c r="J131" s="353"/>
      <c r="K131" s="353"/>
      <c r="L131" s="354"/>
    </row>
    <row r="132" spans="1:12" ht="18.75">
      <c r="A132" s="420"/>
      <c r="B132" s="332" t="s">
        <v>4425</v>
      </c>
      <c r="C132" s="332" t="s">
        <v>4429</v>
      </c>
      <c r="D132" s="335">
        <v>19432</v>
      </c>
      <c r="E132" s="430"/>
      <c r="F132" s="430"/>
      <c r="G132" s="430"/>
      <c r="H132" s="346"/>
      <c r="I132" s="363"/>
      <c r="J132" s="353"/>
      <c r="K132" s="353"/>
      <c r="L132" s="354"/>
    </row>
    <row r="133" spans="1:12" ht="18.75">
      <c r="A133" s="420"/>
      <c r="B133" s="332" t="s">
        <v>4432</v>
      </c>
      <c r="C133" s="332" t="s">
        <v>4433</v>
      </c>
      <c r="D133" s="335">
        <v>19432</v>
      </c>
      <c r="E133" s="430"/>
      <c r="F133" s="430"/>
      <c r="G133" s="430"/>
      <c r="H133" s="346"/>
      <c r="I133" s="363"/>
      <c r="J133" s="353"/>
      <c r="K133" s="353"/>
      <c r="L133" s="354"/>
    </row>
    <row r="134" spans="1:12" ht="18.75">
      <c r="A134" s="420"/>
      <c r="B134" s="332" t="s">
        <v>4434</v>
      </c>
      <c r="C134" s="332" t="s">
        <v>4435</v>
      </c>
      <c r="D134" s="335">
        <v>19432</v>
      </c>
      <c r="E134" s="430"/>
      <c r="F134" s="430"/>
      <c r="G134" s="430"/>
      <c r="H134" s="346" t="s">
        <v>5052</v>
      </c>
      <c r="I134" s="363"/>
      <c r="J134" s="353"/>
      <c r="K134" s="353"/>
      <c r="L134" s="354"/>
    </row>
    <row r="135" spans="1:12" ht="18.75">
      <c r="A135" s="420"/>
      <c r="B135" s="332" t="s">
        <v>4436</v>
      </c>
      <c r="C135" s="332" t="s">
        <v>4437</v>
      </c>
      <c r="D135" s="335">
        <v>19432</v>
      </c>
      <c r="E135" s="430"/>
      <c r="F135" s="430"/>
      <c r="G135" s="430"/>
      <c r="H135" s="117" t="s">
        <v>5232</v>
      </c>
      <c r="I135" s="363"/>
      <c r="J135" s="349"/>
      <c r="K135" s="349"/>
      <c r="L135" s="350"/>
    </row>
    <row r="136" spans="1:12" ht="19.5" thickBot="1">
      <c r="A136" s="421"/>
      <c r="B136" s="336" t="s">
        <v>4440</v>
      </c>
      <c r="C136" s="336" t="s">
        <v>4429</v>
      </c>
      <c r="D136" s="337">
        <v>19432</v>
      </c>
      <c r="E136" s="431"/>
      <c r="F136" s="431"/>
      <c r="G136" s="431"/>
      <c r="H136" s="348" t="s">
        <v>5194</v>
      </c>
      <c r="I136" s="367"/>
      <c r="J136" s="344"/>
      <c r="K136" s="344"/>
      <c r="L136" s="345"/>
    </row>
    <row r="137" spans="1:12" ht="18.75">
      <c r="A137" s="419">
        <v>11</v>
      </c>
      <c r="B137" s="330" t="s">
        <v>4430</v>
      </c>
      <c r="C137" s="330" t="s">
        <v>4431</v>
      </c>
      <c r="D137" s="331">
        <v>20019</v>
      </c>
      <c r="E137" s="422"/>
      <c r="F137" s="422"/>
      <c r="G137" s="422"/>
      <c r="H137" s="347"/>
      <c r="I137" s="361"/>
      <c r="J137" s="351"/>
      <c r="K137" s="351"/>
      <c r="L137" s="352"/>
    </row>
    <row r="138" spans="1:12" ht="18.75">
      <c r="A138" s="420"/>
      <c r="B138" s="332" t="s">
        <v>4438</v>
      </c>
      <c r="C138" s="332" t="s">
        <v>4439</v>
      </c>
      <c r="D138" s="335">
        <v>20019</v>
      </c>
      <c r="E138" s="423"/>
      <c r="F138" s="423"/>
      <c r="G138" s="423"/>
      <c r="H138" s="346"/>
      <c r="I138" s="363"/>
      <c r="J138" s="349"/>
      <c r="K138" s="349"/>
      <c r="L138" s="350"/>
    </row>
    <row r="139" spans="1:12" ht="37.5">
      <c r="A139" s="420"/>
      <c r="B139" s="332" t="s">
        <v>4421</v>
      </c>
      <c r="C139" s="334" t="s">
        <v>4444</v>
      </c>
      <c r="D139" s="335">
        <v>4370</v>
      </c>
      <c r="E139" s="423"/>
      <c r="F139" s="423"/>
      <c r="G139" s="423"/>
      <c r="H139" s="117" t="s">
        <v>5099</v>
      </c>
      <c r="I139" s="363"/>
      <c r="J139" s="353"/>
      <c r="K139" s="353"/>
      <c r="L139" s="354"/>
    </row>
    <row r="140" spans="1:12" ht="18.75">
      <c r="A140" s="420"/>
      <c r="B140" s="332" t="s">
        <v>4422</v>
      </c>
      <c r="C140" s="332" t="s">
        <v>4426</v>
      </c>
      <c r="D140" s="335">
        <v>4370</v>
      </c>
      <c r="E140" s="423"/>
      <c r="F140" s="423"/>
      <c r="G140" s="423"/>
      <c r="H140" s="117" t="s">
        <v>5100</v>
      </c>
      <c r="I140" s="363"/>
      <c r="J140" s="353"/>
      <c r="K140" s="353"/>
      <c r="L140" s="354"/>
    </row>
    <row r="141" spans="1:12" ht="18.75">
      <c r="A141" s="420"/>
      <c r="B141" s="332" t="s">
        <v>4423</v>
      </c>
      <c r="C141" s="332" t="s">
        <v>4427</v>
      </c>
      <c r="D141" s="335">
        <v>4370</v>
      </c>
      <c r="E141" s="423"/>
      <c r="F141" s="423"/>
      <c r="G141" s="423"/>
      <c r="H141" s="346"/>
      <c r="I141" s="363"/>
      <c r="J141" s="353"/>
      <c r="K141" s="353"/>
      <c r="L141" s="354"/>
    </row>
    <row r="142" spans="1:12" ht="18.75">
      <c r="A142" s="420"/>
      <c r="B142" s="332" t="s">
        <v>4424</v>
      </c>
      <c r="C142" s="332" t="s">
        <v>4428</v>
      </c>
      <c r="D142" s="335">
        <v>4370</v>
      </c>
      <c r="E142" s="423"/>
      <c r="F142" s="423"/>
      <c r="G142" s="423"/>
      <c r="H142" s="346"/>
      <c r="I142" s="363"/>
      <c r="J142" s="353"/>
      <c r="K142" s="353"/>
      <c r="L142" s="354"/>
    </row>
    <row r="143" spans="1:12" ht="18.75">
      <c r="A143" s="420"/>
      <c r="B143" s="332" t="s">
        <v>4425</v>
      </c>
      <c r="C143" s="332" t="s">
        <v>4429</v>
      </c>
      <c r="D143" s="335">
        <v>4370</v>
      </c>
      <c r="E143" s="423"/>
      <c r="F143" s="423"/>
      <c r="G143" s="423"/>
      <c r="H143" s="346"/>
      <c r="I143" s="363"/>
      <c r="J143" s="353"/>
      <c r="K143" s="353"/>
      <c r="L143" s="354"/>
    </row>
    <row r="144" spans="1:12" ht="18.75">
      <c r="A144" s="420"/>
      <c r="B144" s="332" t="s">
        <v>4432</v>
      </c>
      <c r="C144" s="332" t="s">
        <v>4433</v>
      </c>
      <c r="D144" s="335">
        <v>15649</v>
      </c>
      <c r="E144" s="423"/>
      <c r="F144" s="423"/>
      <c r="G144" s="423"/>
      <c r="H144" s="346"/>
      <c r="I144" s="363"/>
      <c r="J144" s="353"/>
      <c r="K144" s="353"/>
      <c r="L144" s="354"/>
    </row>
    <row r="145" spans="1:12" ht="18.75">
      <c r="A145" s="420"/>
      <c r="B145" s="332" t="s">
        <v>4434</v>
      </c>
      <c r="C145" s="332" t="s">
        <v>4435</v>
      </c>
      <c r="D145" s="335">
        <v>4370</v>
      </c>
      <c r="E145" s="423"/>
      <c r="F145" s="423"/>
      <c r="G145" s="423"/>
      <c r="H145" s="346" t="s">
        <v>4491</v>
      </c>
      <c r="I145" s="363"/>
      <c r="J145" s="353"/>
      <c r="K145" s="353"/>
      <c r="L145" s="354"/>
    </row>
    <row r="146" spans="1:12" ht="18.75">
      <c r="A146" s="420"/>
      <c r="B146" s="332" t="s">
        <v>4436</v>
      </c>
      <c r="C146" s="332" t="s">
        <v>4437</v>
      </c>
      <c r="D146" s="335">
        <v>4370</v>
      </c>
      <c r="E146" s="423"/>
      <c r="F146" s="423"/>
      <c r="G146" s="423"/>
      <c r="H146" s="117" t="s">
        <v>5101</v>
      </c>
      <c r="I146" s="363"/>
      <c r="J146" s="349"/>
      <c r="K146" s="349"/>
      <c r="L146" s="350"/>
    </row>
    <row r="147" spans="1:12" ht="19.5" thickBot="1">
      <c r="A147" s="421"/>
      <c r="B147" s="336" t="s">
        <v>4440</v>
      </c>
      <c r="C147" s="336" t="s">
        <v>4429</v>
      </c>
      <c r="D147" s="338">
        <v>20019</v>
      </c>
      <c r="E147" s="424"/>
      <c r="F147" s="424"/>
      <c r="G147" s="424"/>
      <c r="H147" s="348"/>
      <c r="I147" s="367"/>
      <c r="J147" s="344"/>
      <c r="K147" s="344"/>
      <c r="L147" s="345"/>
    </row>
    <row r="148" spans="1:12" ht="18.75">
      <c r="A148" s="419">
        <v>12</v>
      </c>
      <c r="B148" s="330" t="s">
        <v>4430</v>
      </c>
      <c r="C148" s="330" t="s">
        <v>4431</v>
      </c>
      <c r="D148" s="331">
        <v>20019</v>
      </c>
      <c r="E148" s="422"/>
      <c r="F148" s="422"/>
      <c r="G148" s="422"/>
      <c r="H148" s="347"/>
      <c r="I148" s="361"/>
      <c r="J148" s="351"/>
      <c r="K148" s="351"/>
      <c r="L148" s="352"/>
    </row>
    <row r="149" spans="1:12" ht="18.75">
      <c r="A149" s="420"/>
      <c r="B149" s="332" t="s">
        <v>4438</v>
      </c>
      <c r="C149" s="332" t="s">
        <v>4439</v>
      </c>
      <c r="D149" s="335">
        <v>20019</v>
      </c>
      <c r="E149" s="423"/>
      <c r="F149" s="423"/>
      <c r="G149" s="423"/>
      <c r="H149" s="346"/>
      <c r="I149" s="363"/>
      <c r="J149" s="349"/>
      <c r="K149" s="349"/>
      <c r="L149" s="350"/>
    </row>
    <row r="150" spans="1:12" ht="37.5">
      <c r="A150" s="420"/>
      <c r="B150" s="332" t="s">
        <v>4421</v>
      </c>
      <c r="C150" s="334" t="s">
        <v>4444</v>
      </c>
      <c r="D150" s="335">
        <v>4370</v>
      </c>
      <c r="E150" s="423"/>
      <c r="F150" s="423"/>
      <c r="G150" s="423"/>
      <c r="H150" s="117" t="s">
        <v>5102</v>
      </c>
      <c r="I150" s="363"/>
      <c r="J150" s="353"/>
      <c r="K150" s="353"/>
      <c r="L150" s="354"/>
    </row>
    <row r="151" spans="1:12" ht="18.75">
      <c r="A151" s="420"/>
      <c r="B151" s="332" t="s">
        <v>4422</v>
      </c>
      <c r="C151" s="332" t="s">
        <v>4426</v>
      </c>
      <c r="D151" s="335">
        <v>20019</v>
      </c>
      <c r="E151" s="423"/>
      <c r="F151" s="423"/>
      <c r="G151" s="423"/>
      <c r="H151" s="346"/>
      <c r="I151" s="363"/>
      <c r="J151" s="353"/>
      <c r="K151" s="353"/>
      <c r="L151" s="354"/>
    </row>
    <row r="152" spans="1:12" ht="18.75">
      <c r="A152" s="420"/>
      <c r="B152" s="332" t="s">
        <v>4423</v>
      </c>
      <c r="C152" s="332" t="s">
        <v>4427</v>
      </c>
      <c r="D152" s="335">
        <v>20019</v>
      </c>
      <c r="E152" s="423"/>
      <c r="F152" s="423"/>
      <c r="G152" s="423"/>
      <c r="H152" s="346"/>
      <c r="I152" s="363"/>
      <c r="J152" s="353"/>
      <c r="K152" s="353"/>
      <c r="L152" s="354"/>
    </row>
    <row r="153" spans="1:12" ht="18.75">
      <c r="A153" s="420"/>
      <c r="B153" s="332" t="s">
        <v>4424</v>
      </c>
      <c r="C153" s="332" t="s">
        <v>4428</v>
      </c>
      <c r="D153" s="335">
        <v>20019</v>
      </c>
      <c r="E153" s="423"/>
      <c r="F153" s="423"/>
      <c r="G153" s="423"/>
      <c r="H153" s="346"/>
      <c r="I153" s="363"/>
      <c r="J153" s="353"/>
      <c r="K153" s="353"/>
      <c r="L153" s="354"/>
    </row>
    <row r="154" spans="1:12" ht="18.75">
      <c r="A154" s="420"/>
      <c r="B154" s="332" t="s">
        <v>4425</v>
      </c>
      <c r="C154" s="332" t="s">
        <v>4429</v>
      </c>
      <c r="D154" s="335">
        <v>20019</v>
      </c>
      <c r="E154" s="423"/>
      <c r="F154" s="423"/>
      <c r="G154" s="423"/>
      <c r="H154" s="346"/>
      <c r="I154" s="363"/>
      <c r="J154" s="353"/>
      <c r="K154" s="353"/>
      <c r="L154" s="354"/>
    </row>
    <row r="155" spans="1:12" ht="18.75">
      <c r="A155" s="420"/>
      <c r="B155" s="332" t="s">
        <v>4432</v>
      </c>
      <c r="C155" s="332" t="s">
        <v>4433</v>
      </c>
      <c r="D155" s="335">
        <v>20019</v>
      </c>
      <c r="E155" s="423"/>
      <c r="F155" s="423"/>
      <c r="G155" s="423"/>
      <c r="H155" s="346"/>
      <c r="I155" s="363"/>
      <c r="J155" s="353"/>
      <c r="K155" s="353"/>
      <c r="L155" s="354"/>
    </row>
    <row r="156" spans="1:12" ht="18.75">
      <c r="A156" s="420"/>
      <c r="B156" s="332" t="s">
        <v>4434</v>
      </c>
      <c r="C156" s="332" t="s">
        <v>4435</v>
      </c>
      <c r="D156" s="335">
        <v>4370</v>
      </c>
      <c r="E156" s="423"/>
      <c r="F156" s="423"/>
      <c r="G156" s="423"/>
      <c r="H156" s="346" t="s">
        <v>4491</v>
      </c>
      <c r="I156" s="363"/>
      <c r="J156" s="353"/>
      <c r="K156" s="353"/>
      <c r="L156" s="354"/>
    </row>
    <row r="157" spans="1:12" ht="18.75">
      <c r="A157" s="420"/>
      <c r="B157" s="332" t="s">
        <v>4436</v>
      </c>
      <c r="C157" s="332" t="s">
        <v>4437</v>
      </c>
      <c r="D157" s="335">
        <v>4370</v>
      </c>
      <c r="E157" s="423"/>
      <c r="F157" s="423"/>
      <c r="G157" s="423"/>
      <c r="H157" s="117" t="s">
        <v>5103</v>
      </c>
      <c r="I157" s="363"/>
      <c r="J157" s="349"/>
      <c r="K157" s="349"/>
      <c r="L157" s="350"/>
    </row>
    <row r="158" spans="1:12" ht="19.5" thickBot="1">
      <c r="A158" s="421"/>
      <c r="B158" s="336" t="s">
        <v>4440</v>
      </c>
      <c r="C158" s="336" t="s">
        <v>4429</v>
      </c>
      <c r="D158" s="338">
        <v>20019</v>
      </c>
      <c r="E158" s="424"/>
      <c r="F158" s="424"/>
      <c r="G158" s="424"/>
      <c r="H158" s="348"/>
      <c r="I158" s="367"/>
      <c r="J158" s="344"/>
      <c r="K158" s="344"/>
      <c r="L158" s="345"/>
    </row>
    <row r="159" spans="1:12" ht="18.75">
      <c r="A159" s="419">
        <v>13</v>
      </c>
      <c r="B159" s="330" t="s">
        <v>4430</v>
      </c>
      <c r="C159" s="330" t="s">
        <v>4431</v>
      </c>
      <c r="D159" s="331">
        <v>22427</v>
      </c>
      <c r="E159" s="422"/>
      <c r="F159" s="422"/>
      <c r="G159" s="422"/>
      <c r="H159" s="347"/>
      <c r="I159" s="361"/>
      <c r="J159" s="351"/>
      <c r="K159" s="351"/>
      <c r="L159" s="352"/>
    </row>
    <row r="160" spans="1:12" ht="18.75">
      <c r="A160" s="420"/>
      <c r="B160" s="332" t="s">
        <v>4438</v>
      </c>
      <c r="C160" s="332" t="s">
        <v>4439</v>
      </c>
      <c r="D160" s="335">
        <v>22427</v>
      </c>
      <c r="E160" s="423"/>
      <c r="F160" s="423"/>
      <c r="G160" s="423"/>
      <c r="H160" s="346"/>
      <c r="I160" s="363"/>
      <c r="J160" s="349"/>
      <c r="K160" s="349"/>
      <c r="L160" s="350"/>
    </row>
    <row r="161" spans="1:12" ht="37.5">
      <c r="A161" s="420"/>
      <c r="B161" s="332" t="s">
        <v>4421</v>
      </c>
      <c r="C161" s="334" t="s">
        <v>4444</v>
      </c>
      <c r="D161" s="335">
        <v>22427</v>
      </c>
      <c r="E161" s="423"/>
      <c r="F161" s="423"/>
      <c r="G161" s="423"/>
      <c r="H161" s="117" t="s">
        <v>5198</v>
      </c>
      <c r="I161" s="363"/>
      <c r="J161" s="353"/>
      <c r="K161" s="353"/>
      <c r="L161" s="354"/>
    </row>
    <row r="162" spans="1:12" ht="18.75">
      <c r="A162" s="420"/>
      <c r="B162" s="332" t="s">
        <v>4422</v>
      </c>
      <c r="C162" s="332" t="s">
        <v>4426</v>
      </c>
      <c r="D162" s="335">
        <v>0</v>
      </c>
      <c r="E162" s="423"/>
      <c r="F162" s="423"/>
      <c r="G162" s="423"/>
      <c r="H162" s="117" t="s">
        <v>5197</v>
      </c>
      <c r="I162" s="363"/>
      <c r="J162" s="353"/>
      <c r="K162" s="353"/>
      <c r="L162" s="354"/>
    </row>
    <row r="163" spans="1:12" ht="18.75">
      <c r="A163" s="420"/>
      <c r="B163" s="332" t="s">
        <v>4423</v>
      </c>
      <c r="C163" s="332" t="s">
        <v>4427</v>
      </c>
      <c r="D163" s="335">
        <v>0</v>
      </c>
      <c r="E163" s="423"/>
      <c r="F163" s="423"/>
      <c r="G163" s="423"/>
      <c r="H163" s="346" t="s">
        <v>4491</v>
      </c>
      <c r="I163" s="363"/>
      <c r="J163" s="353"/>
      <c r="K163" s="353"/>
      <c r="L163" s="354"/>
    </row>
    <row r="164" spans="1:12" ht="18.75">
      <c r="A164" s="420"/>
      <c r="B164" s="332" t="s">
        <v>4424</v>
      </c>
      <c r="C164" s="332" t="s">
        <v>4428</v>
      </c>
      <c r="D164" s="335">
        <v>0</v>
      </c>
      <c r="E164" s="423"/>
      <c r="F164" s="423"/>
      <c r="G164" s="423"/>
      <c r="H164" s="346" t="s">
        <v>4491</v>
      </c>
      <c r="I164" s="363"/>
      <c r="J164" s="353"/>
      <c r="K164" s="353"/>
      <c r="L164" s="354"/>
    </row>
    <row r="165" spans="1:12" ht="18.75">
      <c r="A165" s="420"/>
      <c r="B165" s="332" t="s">
        <v>4425</v>
      </c>
      <c r="C165" s="332" t="s">
        <v>4429</v>
      </c>
      <c r="D165" s="335">
        <v>0</v>
      </c>
      <c r="E165" s="423"/>
      <c r="F165" s="423"/>
      <c r="G165" s="423"/>
      <c r="H165" s="346" t="s">
        <v>4491</v>
      </c>
      <c r="I165" s="363"/>
      <c r="J165" s="353"/>
      <c r="K165" s="353"/>
      <c r="L165" s="354"/>
    </row>
    <row r="166" spans="1:12" ht="18.75">
      <c r="A166" s="420"/>
      <c r="B166" s="332" t="s">
        <v>4432</v>
      </c>
      <c r="C166" s="332" t="s">
        <v>4433</v>
      </c>
      <c r="D166" s="335">
        <v>22427</v>
      </c>
      <c r="E166" s="423"/>
      <c r="F166" s="423"/>
      <c r="G166" s="423"/>
      <c r="H166" s="346"/>
      <c r="I166" s="363"/>
      <c r="J166" s="353"/>
      <c r="K166" s="353"/>
      <c r="L166" s="354"/>
    </row>
    <row r="167" spans="1:12" ht="18.75">
      <c r="A167" s="420"/>
      <c r="B167" s="332" t="s">
        <v>4434</v>
      </c>
      <c r="C167" s="332" t="s">
        <v>4435</v>
      </c>
      <c r="D167" s="335">
        <v>0</v>
      </c>
      <c r="E167" s="423"/>
      <c r="F167" s="423"/>
      <c r="G167" s="423"/>
      <c r="H167" s="346" t="s">
        <v>4491</v>
      </c>
      <c r="I167" s="363"/>
      <c r="J167" s="353"/>
      <c r="K167" s="353"/>
      <c r="L167" s="354"/>
    </row>
    <row r="168" spans="1:12" ht="18.75">
      <c r="A168" s="420"/>
      <c r="B168" s="332" t="s">
        <v>4436</v>
      </c>
      <c r="C168" s="332" t="s">
        <v>4437</v>
      </c>
      <c r="D168" s="335">
        <v>22427</v>
      </c>
      <c r="E168" s="423"/>
      <c r="F168" s="423"/>
      <c r="G168" s="423"/>
      <c r="H168" s="356" t="s">
        <v>5199</v>
      </c>
      <c r="I168" s="363"/>
      <c r="J168" s="349"/>
      <c r="K168" s="349"/>
      <c r="L168" s="350"/>
    </row>
    <row r="169" spans="1:12" ht="19.5" thickBot="1">
      <c r="A169" s="421"/>
      <c r="B169" s="336" t="s">
        <v>4440</v>
      </c>
      <c r="C169" s="336" t="s">
        <v>4429</v>
      </c>
      <c r="D169" s="338">
        <v>22427</v>
      </c>
      <c r="E169" s="424"/>
      <c r="F169" s="424"/>
      <c r="G169" s="424"/>
      <c r="H169" s="348" t="s">
        <v>5194</v>
      </c>
      <c r="I169" s="367"/>
      <c r="J169" s="344"/>
      <c r="K169" s="344"/>
      <c r="L169" s="345"/>
    </row>
    <row r="170" spans="1:12" ht="18.75">
      <c r="A170" s="419">
        <v>14</v>
      </c>
      <c r="B170" s="330" t="s">
        <v>4430</v>
      </c>
      <c r="C170" s="330" t="s">
        <v>4431</v>
      </c>
      <c r="D170" s="342">
        <v>18797</v>
      </c>
      <c r="E170" s="432" t="s">
        <v>5282</v>
      </c>
      <c r="F170" s="429">
        <v>41132</v>
      </c>
      <c r="G170" s="429"/>
      <c r="H170" s="347"/>
      <c r="I170" s="361"/>
      <c r="J170" s="351"/>
      <c r="K170" s="351"/>
      <c r="L170" s="352"/>
    </row>
    <row r="171" spans="1:12" ht="18.75">
      <c r="A171" s="420"/>
      <c r="B171" s="332" t="s">
        <v>4438</v>
      </c>
      <c r="C171" s="332" t="s">
        <v>4439</v>
      </c>
      <c r="D171" s="335">
        <v>18797</v>
      </c>
      <c r="E171" s="433"/>
      <c r="F171" s="430"/>
      <c r="G171" s="430"/>
      <c r="H171" s="346"/>
      <c r="I171" s="363"/>
      <c r="J171" s="349"/>
      <c r="K171" s="349"/>
      <c r="L171" s="350"/>
    </row>
    <row r="172" spans="1:12" ht="37.5">
      <c r="A172" s="420"/>
      <c r="B172" s="332" t="s">
        <v>4421</v>
      </c>
      <c r="C172" s="334" t="s">
        <v>4444</v>
      </c>
      <c r="D172" s="335">
        <v>18797</v>
      </c>
      <c r="E172" s="433"/>
      <c r="F172" s="430"/>
      <c r="G172" s="430"/>
      <c r="H172" s="117" t="s">
        <v>5112</v>
      </c>
      <c r="I172" s="363"/>
      <c r="J172" s="353"/>
      <c r="K172" s="353"/>
      <c r="L172" s="354"/>
    </row>
    <row r="173" spans="1:12" ht="18.75">
      <c r="A173" s="420"/>
      <c r="B173" s="332" t="s">
        <v>4422</v>
      </c>
      <c r="C173" s="332" t="s">
        <v>4426</v>
      </c>
      <c r="D173" s="335">
        <v>18797</v>
      </c>
      <c r="E173" s="433"/>
      <c r="F173" s="430"/>
      <c r="G173" s="430"/>
      <c r="H173" s="346"/>
      <c r="I173" s="363"/>
      <c r="J173" s="353"/>
      <c r="K173" s="353"/>
      <c r="L173" s="354"/>
    </row>
    <row r="174" spans="1:12" ht="18.75">
      <c r="A174" s="420"/>
      <c r="B174" s="332" t="s">
        <v>4423</v>
      </c>
      <c r="C174" s="332" t="s">
        <v>4427</v>
      </c>
      <c r="D174" s="335">
        <v>18797</v>
      </c>
      <c r="E174" s="433"/>
      <c r="F174" s="430"/>
      <c r="G174" s="430"/>
      <c r="H174" s="346"/>
      <c r="I174" s="363"/>
      <c r="J174" s="353"/>
      <c r="K174" s="353"/>
      <c r="L174" s="354"/>
    </row>
    <row r="175" spans="1:12" ht="18.75">
      <c r="A175" s="420"/>
      <c r="B175" s="332" t="s">
        <v>4424</v>
      </c>
      <c r="C175" s="332" t="s">
        <v>4428</v>
      </c>
      <c r="D175" s="335">
        <v>18797</v>
      </c>
      <c r="E175" s="433"/>
      <c r="F175" s="430"/>
      <c r="G175" s="430"/>
      <c r="H175" s="346"/>
      <c r="I175" s="363"/>
      <c r="J175" s="353"/>
      <c r="K175" s="353"/>
      <c r="L175" s="354"/>
    </row>
    <row r="176" spans="1:12" ht="18.75">
      <c r="A176" s="420"/>
      <c r="B176" s="332" t="s">
        <v>4425</v>
      </c>
      <c r="C176" s="332" t="s">
        <v>4429</v>
      </c>
      <c r="D176" s="335">
        <v>18797</v>
      </c>
      <c r="E176" s="433"/>
      <c r="F176" s="430"/>
      <c r="G176" s="430"/>
      <c r="H176" s="346"/>
      <c r="I176" s="363"/>
      <c r="J176" s="353"/>
      <c r="K176" s="353"/>
      <c r="L176" s="354"/>
    </row>
    <row r="177" spans="1:12" ht="18.75">
      <c r="A177" s="420"/>
      <c r="B177" s="332" t="s">
        <v>4432</v>
      </c>
      <c r="C177" s="332" t="s">
        <v>4433</v>
      </c>
      <c r="D177" s="335">
        <v>18797</v>
      </c>
      <c r="E177" s="433"/>
      <c r="F177" s="430"/>
      <c r="G177" s="430"/>
      <c r="H177" s="346"/>
      <c r="I177" s="363"/>
      <c r="J177" s="353"/>
      <c r="K177" s="353"/>
      <c r="L177" s="354"/>
    </row>
    <row r="178" spans="1:12" ht="18.75">
      <c r="A178" s="420"/>
      <c r="B178" s="332" t="s">
        <v>4434</v>
      </c>
      <c r="C178" s="332" t="s">
        <v>4435</v>
      </c>
      <c r="D178" s="335">
        <v>18797</v>
      </c>
      <c r="E178" s="433"/>
      <c r="F178" s="430"/>
      <c r="G178" s="430"/>
      <c r="H178" s="346"/>
      <c r="I178" s="363"/>
      <c r="J178" s="353"/>
      <c r="K178" s="353"/>
      <c r="L178" s="354"/>
    </row>
    <row r="179" spans="1:12" ht="18.75">
      <c r="A179" s="420"/>
      <c r="B179" s="332" t="s">
        <v>4436</v>
      </c>
      <c r="C179" s="332" t="s">
        <v>4437</v>
      </c>
      <c r="D179" s="335">
        <v>18797</v>
      </c>
      <c r="E179" s="433"/>
      <c r="F179" s="430"/>
      <c r="G179" s="430"/>
      <c r="H179" s="117" t="s">
        <v>5113</v>
      </c>
      <c r="I179" s="363"/>
      <c r="J179" s="349"/>
      <c r="K179" s="349"/>
      <c r="L179" s="350"/>
    </row>
    <row r="180" spans="1:12" ht="19.5" thickBot="1">
      <c r="A180" s="421"/>
      <c r="B180" s="336" t="s">
        <v>4440</v>
      </c>
      <c r="C180" s="336" t="s">
        <v>4429</v>
      </c>
      <c r="D180" s="337">
        <v>18797</v>
      </c>
      <c r="E180" s="434"/>
      <c r="F180" s="431"/>
      <c r="G180" s="431"/>
      <c r="H180" s="348"/>
      <c r="I180" s="367"/>
      <c r="J180" s="344"/>
      <c r="K180" s="344"/>
      <c r="L180" s="345"/>
    </row>
    <row r="181" spans="1:12" ht="18.75">
      <c r="A181" s="419">
        <v>15</v>
      </c>
      <c r="B181" s="330" t="s">
        <v>4430</v>
      </c>
      <c r="C181" s="330" t="s">
        <v>4431</v>
      </c>
      <c r="D181" s="331">
        <v>21390</v>
      </c>
      <c r="E181" s="435" t="s">
        <v>5283</v>
      </c>
      <c r="F181" s="429">
        <v>41454</v>
      </c>
      <c r="G181" s="429"/>
      <c r="H181" s="347"/>
      <c r="I181" s="361"/>
      <c r="J181" s="351"/>
      <c r="K181" s="351"/>
      <c r="L181" s="352"/>
    </row>
    <row r="182" spans="1:12" ht="18.75">
      <c r="A182" s="420"/>
      <c r="B182" s="332" t="s">
        <v>4438</v>
      </c>
      <c r="C182" s="332" t="s">
        <v>4439</v>
      </c>
      <c r="D182" s="335">
        <v>21390</v>
      </c>
      <c r="E182" s="436"/>
      <c r="F182" s="430"/>
      <c r="G182" s="430"/>
      <c r="H182" s="346"/>
      <c r="I182" s="363"/>
      <c r="J182" s="349"/>
      <c r="K182" s="349"/>
      <c r="L182" s="350"/>
    </row>
    <row r="183" spans="1:12" ht="37.5">
      <c r="A183" s="420"/>
      <c r="B183" s="332" t="s">
        <v>4421</v>
      </c>
      <c r="C183" s="334" t="s">
        <v>4444</v>
      </c>
      <c r="D183" s="335">
        <v>7572</v>
      </c>
      <c r="E183" s="436"/>
      <c r="F183" s="430"/>
      <c r="G183" s="430"/>
      <c r="H183" s="346" t="s">
        <v>5107</v>
      </c>
      <c r="I183" s="363"/>
      <c r="J183" s="353"/>
      <c r="K183" s="353"/>
      <c r="L183" s="354"/>
    </row>
    <row r="184" spans="1:12" ht="18.75">
      <c r="A184" s="420"/>
      <c r="B184" s="332" t="s">
        <v>4422</v>
      </c>
      <c r="C184" s="332" t="s">
        <v>4426</v>
      </c>
      <c r="D184" s="335">
        <v>21390</v>
      </c>
      <c r="E184" s="436"/>
      <c r="F184" s="430"/>
      <c r="G184" s="430"/>
      <c r="H184" s="346"/>
      <c r="I184" s="363"/>
      <c r="J184" s="353"/>
      <c r="K184" s="353"/>
      <c r="L184" s="354"/>
    </row>
    <row r="185" spans="1:12" ht="18.75">
      <c r="A185" s="420"/>
      <c r="B185" s="332" t="s">
        <v>4423</v>
      </c>
      <c r="C185" s="332" t="s">
        <v>4427</v>
      </c>
      <c r="D185" s="335">
        <v>21390</v>
      </c>
      <c r="E185" s="436"/>
      <c r="F185" s="430"/>
      <c r="G185" s="430"/>
      <c r="H185" s="346"/>
      <c r="I185" s="363"/>
      <c r="J185" s="353"/>
      <c r="K185" s="353"/>
      <c r="L185" s="354"/>
    </row>
    <row r="186" spans="1:12" ht="18.75">
      <c r="A186" s="420"/>
      <c r="B186" s="332" t="s">
        <v>4424</v>
      </c>
      <c r="C186" s="332" t="s">
        <v>4428</v>
      </c>
      <c r="D186" s="335">
        <v>21390</v>
      </c>
      <c r="E186" s="436"/>
      <c r="F186" s="430"/>
      <c r="G186" s="430"/>
      <c r="H186" s="346"/>
      <c r="I186" s="363"/>
      <c r="J186" s="353"/>
      <c r="K186" s="353"/>
      <c r="L186" s="354"/>
    </row>
    <row r="187" spans="1:12" ht="18.75">
      <c r="A187" s="420"/>
      <c r="B187" s="332" t="s">
        <v>4425</v>
      </c>
      <c r="C187" s="332" t="s">
        <v>4429</v>
      </c>
      <c r="D187" s="335">
        <v>21390</v>
      </c>
      <c r="E187" s="436"/>
      <c r="F187" s="430"/>
      <c r="G187" s="430"/>
      <c r="H187" s="346"/>
      <c r="I187" s="363"/>
      <c r="J187" s="353"/>
      <c r="K187" s="353"/>
      <c r="L187" s="354"/>
    </row>
    <row r="188" spans="1:12" ht="18.75">
      <c r="A188" s="420"/>
      <c r="B188" s="332" t="s">
        <v>4432</v>
      </c>
      <c r="C188" s="332" t="s">
        <v>4433</v>
      </c>
      <c r="D188" s="335">
        <v>21390</v>
      </c>
      <c r="E188" s="436"/>
      <c r="F188" s="430"/>
      <c r="G188" s="430"/>
      <c r="H188" s="346"/>
      <c r="I188" s="363"/>
      <c r="J188" s="353"/>
      <c r="K188" s="353"/>
      <c r="L188" s="354"/>
    </row>
    <row r="189" spans="1:12" ht="18.75">
      <c r="A189" s="420"/>
      <c r="B189" s="332" t="s">
        <v>4434</v>
      </c>
      <c r="C189" s="332" t="s">
        <v>4435</v>
      </c>
      <c r="D189" s="335">
        <v>7572</v>
      </c>
      <c r="E189" s="436"/>
      <c r="F189" s="430"/>
      <c r="G189" s="430"/>
      <c r="H189" s="346"/>
      <c r="I189" s="363"/>
      <c r="J189" s="353"/>
      <c r="K189" s="353"/>
      <c r="L189" s="354"/>
    </row>
    <row r="190" spans="1:12" ht="18.75">
      <c r="A190" s="420"/>
      <c r="B190" s="332" t="s">
        <v>4436</v>
      </c>
      <c r="C190" s="332" t="s">
        <v>4437</v>
      </c>
      <c r="D190" s="335">
        <v>7572</v>
      </c>
      <c r="E190" s="436"/>
      <c r="F190" s="430"/>
      <c r="G190" s="430"/>
      <c r="H190" s="355" t="s">
        <v>5108</v>
      </c>
      <c r="I190" s="363"/>
      <c r="J190" s="349"/>
      <c r="K190" s="349"/>
      <c r="L190" s="350"/>
    </row>
    <row r="191" spans="1:12" ht="19.5" thickBot="1">
      <c r="A191" s="421"/>
      <c r="B191" s="336" t="s">
        <v>4440</v>
      </c>
      <c r="C191" s="336" t="s">
        <v>4429</v>
      </c>
      <c r="D191" s="338">
        <v>21390</v>
      </c>
      <c r="E191" s="437"/>
      <c r="F191" s="431"/>
      <c r="G191" s="431"/>
      <c r="H191" s="348"/>
      <c r="I191" s="367"/>
      <c r="J191" s="344"/>
      <c r="K191" s="344"/>
      <c r="L191" s="345"/>
    </row>
    <row r="192" spans="1:12" ht="18.75">
      <c r="A192" s="419">
        <v>16</v>
      </c>
      <c r="B192" s="330" t="s">
        <v>4430</v>
      </c>
      <c r="C192" s="330" t="s">
        <v>4431</v>
      </c>
      <c r="D192" s="331">
        <v>21211</v>
      </c>
      <c r="E192" s="429" t="s">
        <v>5286</v>
      </c>
      <c r="F192" s="429">
        <v>41800</v>
      </c>
      <c r="G192" s="429"/>
      <c r="H192" s="347"/>
      <c r="I192" s="361"/>
      <c r="J192" s="351"/>
      <c r="K192" s="351"/>
      <c r="L192" s="352"/>
    </row>
    <row r="193" spans="1:12" ht="18.75">
      <c r="A193" s="420"/>
      <c r="B193" s="332" t="s">
        <v>4438</v>
      </c>
      <c r="C193" s="332" t="s">
        <v>4439</v>
      </c>
      <c r="D193" s="335">
        <v>21211</v>
      </c>
      <c r="E193" s="430"/>
      <c r="F193" s="430"/>
      <c r="G193" s="430"/>
      <c r="H193" s="346"/>
      <c r="I193" s="363"/>
      <c r="J193" s="349"/>
      <c r="K193" s="349"/>
      <c r="L193" s="350"/>
    </row>
    <row r="194" spans="1:12" ht="37.5">
      <c r="A194" s="420"/>
      <c r="B194" s="332" t="s">
        <v>4421</v>
      </c>
      <c r="C194" s="334" t="s">
        <v>4444</v>
      </c>
      <c r="D194" s="335">
        <v>7393</v>
      </c>
      <c r="E194" s="430"/>
      <c r="F194" s="430"/>
      <c r="G194" s="430"/>
      <c r="H194" s="117" t="s">
        <v>5109</v>
      </c>
      <c r="I194" s="363"/>
      <c r="J194" s="353"/>
      <c r="K194" s="353"/>
      <c r="L194" s="354"/>
    </row>
    <row r="195" spans="1:12" ht="18.75">
      <c r="A195" s="420"/>
      <c r="B195" s="332" t="s">
        <v>4422</v>
      </c>
      <c r="C195" s="332" t="s">
        <v>4426</v>
      </c>
      <c r="D195" s="335">
        <v>21211</v>
      </c>
      <c r="E195" s="430"/>
      <c r="F195" s="430"/>
      <c r="G195" s="430"/>
      <c r="H195" s="346"/>
      <c r="I195" s="363"/>
      <c r="J195" s="353"/>
      <c r="K195" s="353"/>
      <c r="L195" s="354"/>
    </row>
    <row r="196" spans="1:12" ht="18.75">
      <c r="A196" s="420"/>
      <c r="B196" s="332" t="s">
        <v>4423</v>
      </c>
      <c r="C196" s="332" t="s">
        <v>4427</v>
      </c>
      <c r="D196" s="335">
        <v>21211</v>
      </c>
      <c r="E196" s="430"/>
      <c r="F196" s="430"/>
      <c r="G196" s="430"/>
      <c r="H196" s="346"/>
      <c r="I196" s="363"/>
      <c r="J196" s="353"/>
      <c r="K196" s="353"/>
      <c r="L196" s="354"/>
    </row>
    <row r="197" spans="1:12" ht="18.75">
      <c r="A197" s="420"/>
      <c r="B197" s="332" t="s">
        <v>4424</v>
      </c>
      <c r="C197" s="332" t="s">
        <v>4428</v>
      </c>
      <c r="D197" s="335">
        <v>21211</v>
      </c>
      <c r="E197" s="430"/>
      <c r="F197" s="430"/>
      <c r="G197" s="430"/>
      <c r="H197" s="346"/>
      <c r="I197" s="363"/>
      <c r="J197" s="353"/>
      <c r="K197" s="353"/>
      <c r="L197" s="354"/>
    </row>
    <row r="198" spans="1:12" ht="18.75">
      <c r="A198" s="420"/>
      <c r="B198" s="332" t="s">
        <v>4425</v>
      </c>
      <c r="C198" s="332" t="s">
        <v>4429</v>
      </c>
      <c r="D198" s="335">
        <v>21211</v>
      </c>
      <c r="E198" s="430"/>
      <c r="F198" s="430"/>
      <c r="G198" s="430"/>
      <c r="H198" s="346"/>
      <c r="I198" s="363"/>
      <c r="J198" s="353"/>
      <c r="K198" s="353"/>
      <c r="L198" s="354"/>
    </row>
    <row r="199" spans="1:12" ht="18.75">
      <c r="A199" s="420"/>
      <c r="B199" s="332" t="s">
        <v>4432</v>
      </c>
      <c r="C199" s="332" t="s">
        <v>4433</v>
      </c>
      <c r="D199" s="335">
        <v>21211</v>
      </c>
      <c r="E199" s="430"/>
      <c r="F199" s="430"/>
      <c r="G199" s="430"/>
      <c r="H199" s="346"/>
      <c r="I199" s="363"/>
      <c r="J199" s="353"/>
      <c r="K199" s="353"/>
      <c r="L199" s="354"/>
    </row>
    <row r="200" spans="1:12" ht="18.75">
      <c r="A200" s="420"/>
      <c r="B200" s="332" t="s">
        <v>4434</v>
      </c>
      <c r="C200" s="332" t="s">
        <v>4435</v>
      </c>
      <c r="D200" s="335">
        <v>7393</v>
      </c>
      <c r="E200" s="430"/>
      <c r="F200" s="430"/>
      <c r="G200" s="430"/>
      <c r="H200" s="346"/>
      <c r="I200" s="363"/>
      <c r="J200" s="353"/>
      <c r="K200" s="353"/>
      <c r="L200" s="354"/>
    </row>
    <row r="201" spans="1:12" ht="18.75">
      <c r="A201" s="420"/>
      <c r="B201" s="332" t="s">
        <v>4436</v>
      </c>
      <c r="C201" s="332" t="s">
        <v>4437</v>
      </c>
      <c r="D201" s="335">
        <v>0</v>
      </c>
      <c r="E201" s="430"/>
      <c r="F201" s="430"/>
      <c r="G201" s="430"/>
      <c r="H201" s="117" t="s">
        <v>5253</v>
      </c>
      <c r="I201" s="363"/>
      <c r="J201" s="349"/>
      <c r="K201" s="349"/>
      <c r="L201" s="350"/>
    </row>
    <row r="202" spans="1:12" ht="19.5" thickBot="1">
      <c r="A202" s="421"/>
      <c r="B202" s="336" t="s">
        <v>4440</v>
      </c>
      <c r="C202" s="336" t="s">
        <v>4429</v>
      </c>
      <c r="D202" s="338">
        <v>21211</v>
      </c>
      <c r="E202" s="431"/>
      <c r="F202" s="431"/>
      <c r="G202" s="431"/>
      <c r="H202" s="348"/>
      <c r="I202" s="367"/>
      <c r="J202" s="344"/>
      <c r="K202" s="344"/>
      <c r="L202" s="345"/>
    </row>
    <row r="203" spans="1:12" ht="18.75">
      <c r="A203" s="419">
        <v>17</v>
      </c>
      <c r="B203" s="330" t="s">
        <v>4430</v>
      </c>
      <c r="C203" s="330" t="s">
        <v>4431</v>
      </c>
      <c r="D203" s="342">
        <v>18780</v>
      </c>
      <c r="E203" s="429" t="s">
        <v>5286</v>
      </c>
      <c r="F203" s="429">
        <v>41800</v>
      </c>
      <c r="G203" s="429"/>
      <c r="H203" s="347"/>
      <c r="I203" s="361"/>
      <c r="J203" s="351"/>
      <c r="K203" s="351"/>
      <c r="L203" s="352"/>
    </row>
    <row r="204" spans="1:12" ht="18.75">
      <c r="A204" s="420"/>
      <c r="B204" s="332" t="s">
        <v>4438</v>
      </c>
      <c r="C204" s="332" t="s">
        <v>4439</v>
      </c>
      <c r="D204" s="335">
        <v>18780</v>
      </c>
      <c r="E204" s="430"/>
      <c r="F204" s="430"/>
      <c r="G204" s="430"/>
      <c r="H204" s="346"/>
      <c r="I204" s="363"/>
      <c r="J204" s="349"/>
      <c r="K204" s="349"/>
      <c r="L204" s="350"/>
    </row>
    <row r="205" spans="1:12" ht="37.5">
      <c r="A205" s="420"/>
      <c r="B205" s="332" t="s">
        <v>4421</v>
      </c>
      <c r="C205" s="334" t="s">
        <v>4444</v>
      </c>
      <c r="D205" s="335">
        <v>18780</v>
      </c>
      <c r="E205" s="430"/>
      <c r="F205" s="430"/>
      <c r="G205" s="430"/>
      <c r="H205" s="346"/>
      <c r="I205" s="363"/>
      <c r="J205" s="353"/>
      <c r="K205" s="353"/>
      <c r="L205" s="354"/>
    </row>
    <row r="206" spans="1:12" ht="18.75">
      <c r="A206" s="420"/>
      <c r="B206" s="332" t="s">
        <v>4422</v>
      </c>
      <c r="C206" s="332" t="s">
        <v>4426</v>
      </c>
      <c r="D206" s="335">
        <v>18780</v>
      </c>
      <c r="E206" s="430"/>
      <c r="F206" s="430"/>
      <c r="G206" s="430"/>
      <c r="H206" s="346"/>
      <c r="I206" s="363"/>
      <c r="J206" s="353"/>
      <c r="K206" s="353"/>
      <c r="L206" s="354"/>
    </row>
    <row r="207" spans="1:12" ht="18.75">
      <c r="A207" s="420"/>
      <c r="B207" s="332" t="s">
        <v>4423</v>
      </c>
      <c r="C207" s="332" t="s">
        <v>4427</v>
      </c>
      <c r="D207" s="335">
        <v>18780</v>
      </c>
      <c r="E207" s="430"/>
      <c r="F207" s="430"/>
      <c r="G207" s="430"/>
      <c r="H207" s="346"/>
      <c r="I207" s="363"/>
      <c r="J207" s="353"/>
      <c r="K207" s="353"/>
      <c r="L207" s="354"/>
    </row>
    <row r="208" spans="1:12" ht="18.75">
      <c r="A208" s="420"/>
      <c r="B208" s="332" t="s">
        <v>4424</v>
      </c>
      <c r="C208" s="332" t="s">
        <v>4428</v>
      </c>
      <c r="D208" s="335">
        <v>18780</v>
      </c>
      <c r="E208" s="430"/>
      <c r="F208" s="430"/>
      <c r="G208" s="430"/>
      <c r="H208" s="346"/>
      <c r="I208" s="363"/>
      <c r="J208" s="353"/>
      <c r="K208" s="353"/>
      <c r="L208" s="354"/>
    </row>
    <row r="209" spans="1:12" ht="18.75">
      <c r="A209" s="420"/>
      <c r="B209" s="332" t="s">
        <v>4425</v>
      </c>
      <c r="C209" s="332" t="s">
        <v>4429</v>
      </c>
      <c r="D209" s="335">
        <v>18780</v>
      </c>
      <c r="E209" s="430"/>
      <c r="F209" s="430"/>
      <c r="G209" s="430"/>
      <c r="H209" s="346"/>
      <c r="I209" s="363"/>
      <c r="J209" s="353"/>
      <c r="K209" s="353"/>
      <c r="L209" s="354"/>
    </row>
    <row r="210" spans="1:12" ht="18.75">
      <c r="A210" s="420"/>
      <c r="B210" s="332" t="s">
        <v>4432</v>
      </c>
      <c r="C210" s="332" t="s">
        <v>4433</v>
      </c>
      <c r="D210" s="335">
        <v>18780</v>
      </c>
      <c r="E210" s="430"/>
      <c r="F210" s="430"/>
      <c r="G210" s="430"/>
      <c r="H210" s="346"/>
      <c r="I210" s="363"/>
      <c r="J210" s="353"/>
      <c r="K210" s="353"/>
      <c r="L210" s="354"/>
    </row>
    <row r="211" spans="1:12" ht="18.75">
      <c r="A211" s="420"/>
      <c r="B211" s="332" t="s">
        <v>4434</v>
      </c>
      <c r="C211" s="332" t="s">
        <v>4435</v>
      </c>
      <c r="D211" s="335">
        <v>18780</v>
      </c>
      <c r="E211" s="430"/>
      <c r="F211" s="430"/>
      <c r="G211" s="430"/>
      <c r="H211" s="346"/>
      <c r="I211" s="363"/>
      <c r="J211" s="353"/>
      <c r="K211" s="353"/>
      <c r="L211" s="354"/>
    </row>
    <row r="212" spans="1:12" ht="18.75">
      <c r="A212" s="420"/>
      <c r="B212" s="332" t="s">
        <v>4436</v>
      </c>
      <c r="C212" s="332" t="s">
        <v>4437</v>
      </c>
      <c r="D212" s="335">
        <v>18780</v>
      </c>
      <c r="E212" s="430"/>
      <c r="F212" s="430"/>
      <c r="G212" s="430"/>
      <c r="H212" s="346"/>
      <c r="I212" s="363"/>
      <c r="J212" s="349"/>
      <c r="K212" s="349"/>
      <c r="L212" s="350"/>
    </row>
    <row r="213" spans="1:12" ht="19.5" thickBot="1">
      <c r="A213" s="421"/>
      <c r="B213" s="336" t="s">
        <v>4440</v>
      </c>
      <c r="C213" s="336" t="s">
        <v>4429</v>
      </c>
      <c r="D213" s="335">
        <v>18780</v>
      </c>
      <c r="E213" s="431"/>
      <c r="F213" s="431"/>
      <c r="G213" s="431"/>
      <c r="H213" s="348"/>
      <c r="I213" s="367"/>
      <c r="J213" s="344"/>
      <c r="K213" s="344"/>
      <c r="L213" s="345"/>
    </row>
    <row r="214" spans="1:12" ht="18.75">
      <c r="A214" s="419">
        <v>18</v>
      </c>
      <c r="B214" s="330" t="s">
        <v>4430</v>
      </c>
      <c r="C214" s="330" t="s">
        <v>4431</v>
      </c>
      <c r="D214" s="342">
        <v>1449</v>
      </c>
      <c r="E214" s="426" t="s">
        <v>5283</v>
      </c>
      <c r="F214" s="429">
        <v>41454</v>
      </c>
      <c r="G214" s="429"/>
      <c r="H214" s="347" t="s">
        <v>4491</v>
      </c>
      <c r="I214" s="361"/>
      <c r="J214" s="351"/>
      <c r="K214" s="351"/>
      <c r="L214" s="352"/>
    </row>
    <row r="215" spans="1:12" ht="18.75">
      <c r="A215" s="420"/>
      <c r="B215" s="332" t="s">
        <v>4438</v>
      </c>
      <c r="C215" s="332" t="s">
        <v>4439</v>
      </c>
      <c r="D215" s="335">
        <v>16073</v>
      </c>
      <c r="E215" s="427"/>
      <c r="F215" s="430"/>
      <c r="G215" s="430"/>
      <c r="H215" s="346"/>
      <c r="I215" s="363"/>
      <c r="J215" s="349"/>
      <c r="K215" s="349"/>
      <c r="L215" s="350"/>
    </row>
    <row r="216" spans="1:12" ht="37.5">
      <c r="A216" s="420"/>
      <c r="B216" s="332" t="s">
        <v>4421</v>
      </c>
      <c r="C216" s="334" t="s">
        <v>4444</v>
      </c>
      <c r="D216" s="335">
        <v>4073</v>
      </c>
      <c r="E216" s="427"/>
      <c r="F216" s="430"/>
      <c r="G216" s="430"/>
      <c r="H216" s="357" t="s">
        <v>5227</v>
      </c>
      <c r="I216" s="363"/>
      <c r="J216" s="353"/>
      <c r="K216" s="353"/>
      <c r="L216" s="354"/>
    </row>
    <row r="217" spans="1:12" ht="18.75">
      <c r="A217" s="420"/>
      <c r="B217" s="332" t="s">
        <v>4422</v>
      </c>
      <c r="C217" s="332" t="s">
        <v>4426</v>
      </c>
      <c r="D217" s="335">
        <v>16073</v>
      </c>
      <c r="E217" s="427"/>
      <c r="F217" s="430"/>
      <c r="G217" s="430"/>
      <c r="H217" s="346"/>
      <c r="I217" s="363"/>
      <c r="J217" s="353"/>
      <c r="K217" s="353"/>
      <c r="L217" s="354"/>
    </row>
    <row r="218" spans="1:12" ht="18.75">
      <c r="A218" s="420"/>
      <c r="B218" s="332" t="s">
        <v>4423</v>
      </c>
      <c r="C218" s="332" t="s">
        <v>4427</v>
      </c>
      <c r="D218" s="335">
        <v>4073</v>
      </c>
      <c r="E218" s="427"/>
      <c r="F218" s="430"/>
      <c r="G218" s="430"/>
      <c r="H218" s="346" t="s">
        <v>4492</v>
      </c>
      <c r="I218" s="363"/>
      <c r="J218" s="353"/>
      <c r="K218" s="353"/>
      <c r="L218" s="354"/>
    </row>
    <row r="219" spans="1:12" ht="18.75">
      <c r="A219" s="420"/>
      <c r="B219" s="332" t="s">
        <v>4424</v>
      </c>
      <c r="C219" s="332" t="s">
        <v>4428</v>
      </c>
      <c r="D219" s="335">
        <v>16073</v>
      </c>
      <c r="E219" s="427"/>
      <c r="F219" s="430"/>
      <c r="G219" s="430"/>
      <c r="H219" s="346"/>
      <c r="I219" s="363"/>
      <c r="J219" s="353"/>
      <c r="K219" s="353"/>
      <c r="L219" s="354"/>
    </row>
    <row r="220" spans="1:12" ht="18.75">
      <c r="A220" s="420"/>
      <c r="B220" s="332" t="s">
        <v>4425</v>
      </c>
      <c r="C220" s="332" t="s">
        <v>4429</v>
      </c>
      <c r="D220" s="335">
        <v>16073</v>
      </c>
      <c r="E220" s="427"/>
      <c r="F220" s="430"/>
      <c r="G220" s="430"/>
      <c r="H220" s="346"/>
      <c r="I220" s="363"/>
      <c r="J220" s="353"/>
      <c r="K220" s="353"/>
      <c r="L220" s="354"/>
    </row>
    <row r="221" spans="1:12" ht="18.75">
      <c r="A221" s="420"/>
      <c r="B221" s="332" t="s">
        <v>4432</v>
      </c>
      <c r="C221" s="332" t="s">
        <v>4433</v>
      </c>
      <c r="D221" s="335">
        <v>16073</v>
      </c>
      <c r="E221" s="427"/>
      <c r="F221" s="430"/>
      <c r="G221" s="430"/>
      <c r="H221" s="346"/>
      <c r="I221" s="363"/>
      <c r="J221" s="353"/>
      <c r="K221" s="353"/>
      <c r="L221" s="354"/>
    </row>
    <row r="222" spans="1:12" ht="18.75">
      <c r="A222" s="420"/>
      <c r="B222" s="332" t="s">
        <v>4434</v>
      </c>
      <c r="C222" s="332" t="s">
        <v>4435</v>
      </c>
      <c r="D222" s="335">
        <v>4073</v>
      </c>
      <c r="E222" s="427"/>
      <c r="F222" s="430"/>
      <c r="G222" s="430"/>
      <c r="H222" s="346" t="s">
        <v>4491</v>
      </c>
      <c r="I222" s="363"/>
      <c r="J222" s="353"/>
      <c r="K222" s="353"/>
      <c r="L222" s="354"/>
    </row>
    <row r="223" spans="1:12" ht="18.75">
      <c r="A223" s="420"/>
      <c r="B223" s="332" t="s">
        <v>4436</v>
      </c>
      <c r="C223" s="332" t="s">
        <v>4437</v>
      </c>
      <c r="D223" s="335">
        <v>0</v>
      </c>
      <c r="E223" s="427"/>
      <c r="F223" s="430"/>
      <c r="G223" s="430"/>
      <c r="H223" s="346" t="s">
        <v>5244</v>
      </c>
      <c r="I223" s="363"/>
      <c r="J223" s="349"/>
      <c r="K223" s="349"/>
      <c r="L223" s="350"/>
    </row>
    <row r="224" spans="1:12" ht="19.5" thickBot="1">
      <c r="A224" s="421"/>
      <c r="B224" s="336" t="s">
        <v>4440</v>
      </c>
      <c r="C224" s="336" t="s">
        <v>4429</v>
      </c>
      <c r="D224" s="337">
        <v>16073</v>
      </c>
      <c r="E224" s="428"/>
      <c r="F224" s="431"/>
      <c r="G224" s="431"/>
      <c r="H224" s="348"/>
      <c r="I224" s="367"/>
      <c r="J224" s="344"/>
      <c r="K224" s="344"/>
      <c r="L224" s="345"/>
    </row>
    <row r="225" spans="1:12" ht="18.75">
      <c r="A225" s="419">
        <v>19</v>
      </c>
      <c r="B225" s="330" t="s">
        <v>4430</v>
      </c>
      <c r="C225" s="330" t="s">
        <v>4431</v>
      </c>
      <c r="D225" s="331">
        <v>15545</v>
      </c>
      <c r="E225" s="422"/>
      <c r="F225" s="422"/>
      <c r="G225" s="422"/>
      <c r="H225" s="347"/>
      <c r="I225" s="361"/>
      <c r="J225" s="351"/>
      <c r="K225" s="351"/>
      <c r="L225" s="352"/>
    </row>
    <row r="226" spans="1:12" ht="18.75">
      <c r="A226" s="420"/>
      <c r="B226" s="332" t="s">
        <v>4438</v>
      </c>
      <c r="C226" s="332" t="s">
        <v>4439</v>
      </c>
      <c r="D226" s="335">
        <v>15545</v>
      </c>
      <c r="E226" s="423"/>
      <c r="F226" s="423"/>
      <c r="G226" s="423"/>
      <c r="H226" s="346"/>
      <c r="I226" s="363"/>
      <c r="J226" s="349"/>
      <c r="K226" s="349"/>
      <c r="L226" s="350"/>
    </row>
    <row r="227" spans="1:12" ht="37.5">
      <c r="A227" s="420"/>
      <c r="B227" s="332" t="s">
        <v>4421</v>
      </c>
      <c r="C227" s="334" t="s">
        <v>4444</v>
      </c>
      <c r="D227" s="335">
        <v>3545</v>
      </c>
      <c r="E227" s="423"/>
      <c r="F227" s="423"/>
      <c r="G227" s="423"/>
      <c r="H227" s="346" t="s">
        <v>5110</v>
      </c>
      <c r="I227" s="363"/>
      <c r="J227" s="353"/>
      <c r="K227" s="353"/>
      <c r="L227" s="354"/>
    </row>
    <row r="228" spans="1:12" ht="18.75">
      <c r="A228" s="420"/>
      <c r="B228" s="332" t="s">
        <v>4422</v>
      </c>
      <c r="C228" s="332" t="s">
        <v>4426</v>
      </c>
      <c r="D228" s="335">
        <v>15545</v>
      </c>
      <c r="E228" s="423"/>
      <c r="F228" s="423"/>
      <c r="G228" s="423"/>
      <c r="H228" s="346"/>
      <c r="I228" s="363"/>
      <c r="J228" s="353"/>
      <c r="K228" s="353"/>
      <c r="L228" s="354"/>
    </row>
    <row r="229" spans="1:12" ht="18.75">
      <c r="A229" s="420"/>
      <c r="B229" s="332" t="s">
        <v>4423</v>
      </c>
      <c r="C229" s="332" t="s">
        <v>4427</v>
      </c>
      <c r="D229" s="335">
        <v>15545</v>
      </c>
      <c r="E229" s="423"/>
      <c r="F229" s="423"/>
      <c r="G229" s="423"/>
      <c r="H229" s="346"/>
      <c r="I229" s="363"/>
      <c r="J229" s="353"/>
      <c r="K229" s="353"/>
      <c r="L229" s="354"/>
    </row>
    <row r="230" spans="1:12" ht="18.75">
      <c r="A230" s="420"/>
      <c r="B230" s="332" t="s">
        <v>4424</v>
      </c>
      <c r="C230" s="332" t="s">
        <v>4428</v>
      </c>
      <c r="D230" s="335">
        <v>15545</v>
      </c>
      <c r="E230" s="423"/>
      <c r="F230" s="423"/>
      <c r="G230" s="423"/>
      <c r="H230" s="346"/>
      <c r="I230" s="363"/>
      <c r="J230" s="353"/>
      <c r="K230" s="353"/>
      <c r="L230" s="354"/>
    </row>
    <row r="231" spans="1:12" ht="18.75">
      <c r="A231" s="420"/>
      <c r="B231" s="332" t="s">
        <v>4425</v>
      </c>
      <c r="C231" s="332" t="s">
        <v>4429</v>
      </c>
      <c r="D231" s="335">
        <v>15545</v>
      </c>
      <c r="E231" s="423"/>
      <c r="F231" s="423"/>
      <c r="G231" s="423"/>
      <c r="H231" s="346"/>
      <c r="I231" s="363"/>
      <c r="J231" s="353"/>
      <c r="K231" s="353"/>
      <c r="L231" s="354"/>
    </row>
    <row r="232" spans="1:12" ht="18.75">
      <c r="A232" s="420"/>
      <c r="B232" s="332" t="s">
        <v>4432</v>
      </c>
      <c r="C232" s="332" t="s">
        <v>4433</v>
      </c>
      <c r="D232" s="335">
        <v>15545</v>
      </c>
      <c r="E232" s="423"/>
      <c r="F232" s="423"/>
      <c r="G232" s="423"/>
      <c r="H232" s="346"/>
      <c r="I232" s="363"/>
      <c r="J232" s="353"/>
      <c r="K232" s="353"/>
      <c r="L232" s="354"/>
    </row>
    <row r="233" spans="1:12" ht="18.75">
      <c r="A233" s="420"/>
      <c r="B233" s="332" t="s">
        <v>4434</v>
      </c>
      <c r="C233" s="332" t="s">
        <v>4435</v>
      </c>
      <c r="D233" s="335">
        <v>3545</v>
      </c>
      <c r="E233" s="423"/>
      <c r="F233" s="423"/>
      <c r="G233" s="423"/>
      <c r="H233" s="346"/>
      <c r="I233" s="363"/>
      <c r="J233" s="353"/>
      <c r="K233" s="353"/>
      <c r="L233" s="354"/>
    </row>
    <row r="234" spans="1:12" ht="18.75">
      <c r="A234" s="420"/>
      <c r="B234" s="332" t="s">
        <v>4436</v>
      </c>
      <c r="C234" s="332" t="s">
        <v>4437</v>
      </c>
      <c r="D234" s="335">
        <v>3545</v>
      </c>
      <c r="E234" s="423"/>
      <c r="F234" s="423"/>
      <c r="G234" s="423"/>
      <c r="H234" s="359" t="s">
        <v>5111</v>
      </c>
      <c r="I234" s="363"/>
      <c r="J234" s="349"/>
      <c r="K234" s="349"/>
      <c r="L234" s="350"/>
    </row>
    <row r="235" spans="1:12" ht="19.5" thickBot="1">
      <c r="A235" s="421"/>
      <c r="B235" s="336" t="s">
        <v>4440</v>
      </c>
      <c r="C235" s="336" t="s">
        <v>4429</v>
      </c>
      <c r="D235" s="338">
        <v>15545</v>
      </c>
      <c r="E235" s="424"/>
      <c r="F235" s="424"/>
      <c r="G235" s="424"/>
      <c r="H235" s="348"/>
      <c r="I235" s="367"/>
      <c r="J235" s="344"/>
      <c r="K235" s="344"/>
      <c r="L235" s="345"/>
    </row>
    <row r="236" spans="1:12" ht="18.75">
      <c r="A236" s="419">
        <v>20</v>
      </c>
      <c r="B236" s="330" t="s">
        <v>4430</v>
      </c>
      <c r="C236" s="330" t="s">
        <v>4431</v>
      </c>
      <c r="D236" s="331">
        <v>7209</v>
      </c>
      <c r="E236" s="426" t="s">
        <v>5284</v>
      </c>
      <c r="F236" s="429">
        <v>41454</v>
      </c>
      <c r="G236" s="429"/>
      <c r="H236" s="347"/>
      <c r="I236" s="361"/>
      <c r="J236" s="351"/>
      <c r="K236" s="351"/>
      <c r="L236" s="352"/>
    </row>
    <row r="237" spans="1:12" ht="18.75">
      <c r="A237" s="420"/>
      <c r="B237" s="332" t="s">
        <v>4438</v>
      </c>
      <c r="C237" s="332" t="s">
        <v>4439</v>
      </c>
      <c r="D237" s="335">
        <v>7209</v>
      </c>
      <c r="E237" s="427"/>
      <c r="F237" s="430"/>
      <c r="G237" s="430"/>
      <c r="H237" s="346"/>
      <c r="I237" s="363"/>
      <c r="J237" s="349"/>
      <c r="K237" s="349"/>
      <c r="L237" s="350"/>
    </row>
    <row r="238" spans="1:12" ht="37.5">
      <c r="A238" s="420"/>
      <c r="B238" s="332" t="s">
        <v>4421</v>
      </c>
      <c r="C238" s="334" t="s">
        <v>4444</v>
      </c>
      <c r="D238" s="335">
        <v>0</v>
      </c>
      <c r="E238" s="427"/>
      <c r="F238" s="430"/>
      <c r="G238" s="430"/>
      <c r="H238" s="346" t="s">
        <v>5228</v>
      </c>
      <c r="I238" s="363"/>
      <c r="J238" s="353"/>
      <c r="K238" s="353"/>
      <c r="L238" s="354"/>
    </row>
    <row r="239" spans="1:12" ht="18.75">
      <c r="A239" s="420"/>
      <c r="B239" s="332" t="s">
        <v>4422</v>
      </c>
      <c r="C239" s="332" t="s">
        <v>4426</v>
      </c>
      <c r="D239" s="335">
        <v>7209</v>
      </c>
      <c r="E239" s="427"/>
      <c r="F239" s="430"/>
      <c r="G239" s="430"/>
      <c r="H239" s="346" t="s">
        <v>5229</v>
      </c>
      <c r="I239" s="363"/>
      <c r="J239" s="353"/>
      <c r="K239" s="353"/>
      <c r="L239" s="354"/>
    </row>
    <row r="240" spans="1:12" ht="18.75">
      <c r="A240" s="420"/>
      <c r="B240" s="332" t="s">
        <v>4423</v>
      </c>
      <c r="C240" s="332" t="s">
        <v>4427</v>
      </c>
      <c r="D240" s="335">
        <v>7209</v>
      </c>
      <c r="E240" s="427"/>
      <c r="F240" s="430"/>
      <c r="G240" s="430"/>
      <c r="H240" s="346"/>
      <c r="I240" s="363"/>
      <c r="J240" s="353"/>
      <c r="K240" s="353"/>
      <c r="L240" s="354"/>
    </row>
    <row r="241" spans="1:12" ht="18.75">
      <c r="A241" s="420"/>
      <c r="B241" s="332" t="s">
        <v>4424</v>
      </c>
      <c r="C241" s="332" t="s">
        <v>4428</v>
      </c>
      <c r="D241" s="335">
        <v>7209</v>
      </c>
      <c r="E241" s="427"/>
      <c r="F241" s="430"/>
      <c r="G241" s="430"/>
      <c r="H241" s="346"/>
      <c r="I241" s="363"/>
      <c r="J241" s="353"/>
      <c r="K241" s="353"/>
      <c r="L241" s="354"/>
    </row>
    <row r="242" spans="1:12" ht="18.75">
      <c r="A242" s="420"/>
      <c r="B242" s="332" t="s">
        <v>4425</v>
      </c>
      <c r="C242" s="332" t="s">
        <v>4429</v>
      </c>
      <c r="D242" s="335">
        <v>7209</v>
      </c>
      <c r="E242" s="427"/>
      <c r="F242" s="430"/>
      <c r="G242" s="430"/>
      <c r="H242" s="346"/>
      <c r="I242" s="363"/>
      <c r="J242" s="353"/>
      <c r="K242" s="353"/>
      <c r="L242" s="354"/>
    </row>
    <row r="243" spans="1:12" ht="18.75">
      <c r="A243" s="420"/>
      <c r="B243" s="332" t="s">
        <v>4432</v>
      </c>
      <c r="C243" s="332" t="s">
        <v>4433</v>
      </c>
      <c r="D243" s="335">
        <v>7209</v>
      </c>
      <c r="E243" s="427"/>
      <c r="F243" s="430"/>
      <c r="G243" s="430"/>
      <c r="H243" s="346"/>
      <c r="I243" s="363"/>
      <c r="J243" s="353"/>
      <c r="K243" s="353"/>
      <c r="L243" s="354"/>
    </row>
    <row r="244" spans="1:12" ht="18.75">
      <c r="A244" s="420"/>
      <c r="B244" s="332" t="s">
        <v>4434</v>
      </c>
      <c r="C244" s="332" t="s">
        <v>4435</v>
      </c>
      <c r="D244" s="335">
        <v>0</v>
      </c>
      <c r="E244" s="427"/>
      <c r="F244" s="430"/>
      <c r="G244" s="430"/>
      <c r="H244" s="346" t="s">
        <v>4491</v>
      </c>
      <c r="I244" s="363"/>
      <c r="J244" s="353"/>
      <c r="K244" s="353"/>
      <c r="L244" s="354"/>
    </row>
    <row r="245" spans="1:12" ht="18.75">
      <c r="A245" s="420"/>
      <c r="B245" s="332" t="s">
        <v>4436</v>
      </c>
      <c r="C245" s="332" t="s">
        <v>4437</v>
      </c>
      <c r="D245" s="335">
        <v>0</v>
      </c>
      <c r="E245" s="427"/>
      <c r="F245" s="430"/>
      <c r="G245" s="430"/>
      <c r="H245" s="359" t="s">
        <v>5111</v>
      </c>
      <c r="I245" s="363"/>
      <c r="J245" s="349"/>
      <c r="K245" s="349"/>
      <c r="L245" s="350"/>
    </row>
    <row r="246" spans="1:12" ht="19.5" thickBot="1">
      <c r="A246" s="421"/>
      <c r="B246" s="336" t="s">
        <v>4440</v>
      </c>
      <c r="C246" s="336" t="s">
        <v>4429</v>
      </c>
      <c r="D246" s="338">
        <v>7209</v>
      </c>
      <c r="E246" s="428"/>
      <c r="F246" s="431"/>
      <c r="G246" s="431"/>
      <c r="H246" s="348"/>
      <c r="I246" s="367"/>
      <c r="J246" s="344"/>
      <c r="K246" s="344"/>
      <c r="L246" s="345"/>
    </row>
    <row r="247" spans="1:12" ht="18.75">
      <c r="A247" s="419">
        <v>21</v>
      </c>
      <c r="B247" s="330" t="s">
        <v>4430</v>
      </c>
      <c r="C247" s="330" t="s">
        <v>4431</v>
      </c>
      <c r="D247" s="331">
        <v>15155</v>
      </c>
      <c r="E247" s="422"/>
      <c r="F247" s="422"/>
      <c r="G247" s="422"/>
      <c r="H247" s="347"/>
      <c r="I247" s="361"/>
      <c r="J247" s="351"/>
      <c r="K247" s="351"/>
      <c r="L247" s="352"/>
    </row>
    <row r="248" spans="1:12" ht="18.75">
      <c r="A248" s="420"/>
      <c r="B248" s="332" t="s">
        <v>4438</v>
      </c>
      <c r="C248" s="332" t="s">
        <v>4439</v>
      </c>
      <c r="D248" s="335">
        <v>15155</v>
      </c>
      <c r="E248" s="423"/>
      <c r="F248" s="423"/>
      <c r="G248" s="423"/>
      <c r="H248" s="346"/>
      <c r="I248" s="363"/>
      <c r="J248" s="349"/>
      <c r="K248" s="349"/>
      <c r="L248" s="350"/>
    </row>
    <row r="249" spans="1:12" ht="37.5">
      <c r="A249" s="420"/>
      <c r="B249" s="332" t="s">
        <v>4421</v>
      </c>
      <c r="C249" s="334" t="s">
        <v>4444</v>
      </c>
      <c r="D249" s="335">
        <v>3706</v>
      </c>
      <c r="E249" s="423"/>
      <c r="F249" s="423"/>
      <c r="G249" s="423"/>
      <c r="H249" s="346" t="s">
        <v>5119</v>
      </c>
      <c r="I249" s="363"/>
      <c r="J249" s="353"/>
      <c r="K249" s="353"/>
      <c r="L249" s="354"/>
    </row>
    <row r="250" spans="1:12" ht="18.75">
      <c r="A250" s="420"/>
      <c r="B250" s="332" t="s">
        <v>4422</v>
      </c>
      <c r="C250" s="332" t="s">
        <v>4426</v>
      </c>
      <c r="D250" s="335">
        <v>15155</v>
      </c>
      <c r="E250" s="423"/>
      <c r="F250" s="423"/>
      <c r="G250" s="423"/>
      <c r="H250" s="346"/>
      <c r="I250" s="363"/>
      <c r="J250" s="353"/>
      <c r="K250" s="353"/>
      <c r="L250" s="354"/>
    </row>
    <row r="251" spans="1:12" ht="18.75">
      <c r="A251" s="420"/>
      <c r="B251" s="332" t="s">
        <v>4423</v>
      </c>
      <c r="C251" s="332" t="s">
        <v>4427</v>
      </c>
      <c r="D251" s="335">
        <v>15155</v>
      </c>
      <c r="E251" s="423"/>
      <c r="F251" s="423"/>
      <c r="G251" s="423"/>
      <c r="H251" s="346"/>
      <c r="I251" s="363"/>
      <c r="J251" s="353"/>
      <c r="K251" s="353"/>
      <c r="L251" s="354"/>
    </row>
    <row r="252" spans="1:12" ht="18.75">
      <c r="A252" s="420"/>
      <c r="B252" s="332" t="s">
        <v>4424</v>
      </c>
      <c r="C252" s="332" t="s">
        <v>4428</v>
      </c>
      <c r="D252" s="335">
        <v>15155</v>
      </c>
      <c r="E252" s="423"/>
      <c r="F252" s="423"/>
      <c r="G252" s="423"/>
      <c r="H252" s="346"/>
      <c r="I252" s="363"/>
      <c r="J252" s="353"/>
      <c r="K252" s="353"/>
      <c r="L252" s="354"/>
    </row>
    <row r="253" spans="1:12" ht="18.75">
      <c r="A253" s="420"/>
      <c r="B253" s="332" t="s">
        <v>4425</v>
      </c>
      <c r="C253" s="332" t="s">
        <v>4429</v>
      </c>
      <c r="D253" s="335">
        <v>15155</v>
      </c>
      <c r="E253" s="423"/>
      <c r="F253" s="423"/>
      <c r="G253" s="423"/>
      <c r="H253" s="346"/>
      <c r="I253" s="363"/>
      <c r="J253" s="353"/>
      <c r="K253" s="353"/>
      <c r="L253" s="354"/>
    </row>
    <row r="254" spans="1:12" ht="18.75">
      <c r="A254" s="420"/>
      <c r="B254" s="332" t="s">
        <v>4432</v>
      </c>
      <c r="C254" s="332" t="s">
        <v>4433</v>
      </c>
      <c r="D254" s="338">
        <v>15155</v>
      </c>
      <c r="E254" s="423"/>
      <c r="F254" s="423"/>
      <c r="G254" s="423"/>
      <c r="H254" s="346"/>
      <c r="I254" s="363"/>
      <c r="J254" s="353"/>
      <c r="K254" s="353"/>
      <c r="L254" s="354"/>
    </row>
    <row r="255" spans="1:12" ht="18.75">
      <c r="A255" s="420"/>
      <c r="B255" s="332" t="s">
        <v>4434</v>
      </c>
      <c r="C255" s="332" t="s">
        <v>4435</v>
      </c>
      <c r="D255" s="335">
        <v>3706</v>
      </c>
      <c r="E255" s="423"/>
      <c r="F255" s="423"/>
      <c r="G255" s="423"/>
      <c r="H255" s="346"/>
      <c r="I255" s="363"/>
      <c r="J255" s="353"/>
      <c r="K255" s="353"/>
      <c r="L255" s="354"/>
    </row>
    <row r="256" spans="1:12" ht="18.75">
      <c r="A256" s="420"/>
      <c r="B256" s="332" t="s">
        <v>4436</v>
      </c>
      <c r="C256" s="332" t="s">
        <v>4437</v>
      </c>
      <c r="D256" s="335">
        <v>3706</v>
      </c>
      <c r="E256" s="423"/>
      <c r="F256" s="423"/>
      <c r="G256" s="423"/>
      <c r="H256" s="359" t="s">
        <v>5120</v>
      </c>
      <c r="I256" s="363"/>
      <c r="J256" s="349"/>
      <c r="K256" s="349"/>
      <c r="L256" s="350"/>
    </row>
    <row r="257" spans="1:12" ht="19.5" thickBot="1">
      <c r="A257" s="421"/>
      <c r="B257" s="336" t="s">
        <v>4440</v>
      </c>
      <c r="C257" s="336" t="s">
        <v>4429</v>
      </c>
      <c r="D257" s="338">
        <v>15155</v>
      </c>
      <c r="E257" s="424"/>
      <c r="F257" s="424"/>
      <c r="G257" s="424"/>
      <c r="H257" s="348"/>
      <c r="I257" s="367"/>
      <c r="J257" s="344"/>
      <c r="K257" s="344"/>
      <c r="L257" s="345"/>
    </row>
    <row r="258" spans="1:12" ht="18.75">
      <c r="A258" s="419">
        <v>22</v>
      </c>
      <c r="B258" s="330" t="s">
        <v>4430</v>
      </c>
      <c r="C258" s="330" t="s">
        <v>4431</v>
      </c>
      <c r="D258" s="342">
        <v>16073</v>
      </c>
      <c r="E258" s="426" t="s">
        <v>5283</v>
      </c>
      <c r="F258" s="429">
        <v>41454</v>
      </c>
      <c r="G258" s="429"/>
      <c r="H258" s="347"/>
      <c r="I258" s="361"/>
      <c r="J258" s="351"/>
      <c r="K258" s="351"/>
      <c r="L258" s="352"/>
    </row>
    <row r="259" spans="1:12" ht="18.75">
      <c r="A259" s="420"/>
      <c r="B259" s="332" t="s">
        <v>4438</v>
      </c>
      <c r="C259" s="332" t="s">
        <v>4439</v>
      </c>
      <c r="D259" s="335">
        <v>16073</v>
      </c>
      <c r="E259" s="427"/>
      <c r="F259" s="430"/>
      <c r="G259" s="430"/>
      <c r="H259" s="346"/>
      <c r="I259" s="363"/>
      <c r="J259" s="349"/>
      <c r="K259" s="349"/>
      <c r="L259" s="350"/>
    </row>
    <row r="260" spans="1:12" ht="37.5">
      <c r="A260" s="420"/>
      <c r="B260" s="332" t="s">
        <v>4421</v>
      </c>
      <c r="C260" s="334" t="s">
        <v>4444</v>
      </c>
      <c r="D260" s="335">
        <v>1449</v>
      </c>
      <c r="E260" s="427"/>
      <c r="F260" s="430"/>
      <c r="G260" s="430"/>
      <c r="H260" s="346" t="s">
        <v>5121</v>
      </c>
      <c r="I260" s="363"/>
      <c r="J260" s="353"/>
      <c r="K260" s="353"/>
      <c r="L260" s="354"/>
    </row>
    <row r="261" spans="1:12" ht="18.75">
      <c r="A261" s="420"/>
      <c r="B261" s="332" t="s">
        <v>4422</v>
      </c>
      <c r="C261" s="332" t="s">
        <v>4426</v>
      </c>
      <c r="D261" s="335">
        <v>1449</v>
      </c>
      <c r="E261" s="427"/>
      <c r="F261" s="430"/>
      <c r="G261" s="430"/>
      <c r="H261" s="346"/>
      <c r="I261" s="363"/>
      <c r="J261" s="353"/>
      <c r="K261" s="353"/>
      <c r="L261" s="354"/>
    </row>
    <row r="262" spans="1:12" ht="18.75">
      <c r="A262" s="420"/>
      <c r="B262" s="332" t="s">
        <v>4423</v>
      </c>
      <c r="C262" s="332" t="s">
        <v>4427</v>
      </c>
      <c r="D262" s="335">
        <v>1449</v>
      </c>
      <c r="E262" s="427"/>
      <c r="F262" s="430"/>
      <c r="G262" s="430"/>
      <c r="H262" s="346"/>
      <c r="I262" s="363"/>
      <c r="J262" s="353"/>
      <c r="K262" s="353"/>
      <c r="L262" s="354"/>
    </row>
    <row r="263" spans="1:12" ht="18.75">
      <c r="A263" s="420"/>
      <c r="B263" s="332" t="s">
        <v>4424</v>
      </c>
      <c r="C263" s="332" t="s">
        <v>4428</v>
      </c>
      <c r="D263" s="335">
        <v>1449</v>
      </c>
      <c r="E263" s="427"/>
      <c r="F263" s="430"/>
      <c r="G263" s="430"/>
      <c r="H263" s="346"/>
      <c r="I263" s="363"/>
      <c r="J263" s="353"/>
      <c r="K263" s="353"/>
      <c r="L263" s="354"/>
    </row>
    <row r="264" spans="1:12" ht="18.75">
      <c r="A264" s="420"/>
      <c r="B264" s="332" t="s">
        <v>4425</v>
      </c>
      <c r="C264" s="332" t="s">
        <v>4429</v>
      </c>
      <c r="D264" s="335">
        <v>1449</v>
      </c>
      <c r="E264" s="427"/>
      <c r="F264" s="430"/>
      <c r="G264" s="430"/>
      <c r="H264" s="346"/>
      <c r="I264" s="363"/>
      <c r="J264" s="353"/>
      <c r="K264" s="353"/>
      <c r="L264" s="354"/>
    </row>
    <row r="265" spans="1:12" ht="18.75">
      <c r="A265" s="420"/>
      <c r="B265" s="332" t="s">
        <v>4432</v>
      </c>
      <c r="C265" s="332" t="s">
        <v>4433</v>
      </c>
      <c r="D265" s="335">
        <v>16073</v>
      </c>
      <c r="E265" s="427"/>
      <c r="F265" s="430"/>
      <c r="G265" s="430"/>
      <c r="H265" s="358"/>
      <c r="I265" s="363"/>
      <c r="J265" s="353"/>
      <c r="K265" s="353"/>
      <c r="L265" s="354"/>
    </row>
    <row r="266" spans="1:12" ht="18.75">
      <c r="A266" s="420"/>
      <c r="B266" s="332" t="s">
        <v>4434</v>
      </c>
      <c r="C266" s="332" t="s">
        <v>4435</v>
      </c>
      <c r="D266" s="335">
        <v>1449</v>
      </c>
      <c r="E266" s="427"/>
      <c r="F266" s="430"/>
      <c r="G266" s="430"/>
      <c r="H266" s="346"/>
      <c r="I266" s="363"/>
      <c r="J266" s="353"/>
      <c r="K266" s="353"/>
      <c r="L266" s="354"/>
    </row>
    <row r="267" spans="1:12" ht="18.75">
      <c r="A267" s="420"/>
      <c r="B267" s="332" t="s">
        <v>4436</v>
      </c>
      <c r="C267" s="332" t="s">
        <v>4437</v>
      </c>
      <c r="D267" s="335">
        <v>0</v>
      </c>
      <c r="E267" s="427"/>
      <c r="F267" s="430"/>
      <c r="G267" s="430"/>
      <c r="H267" s="346" t="s">
        <v>5245</v>
      </c>
      <c r="I267" s="363"/>
      <c r="J267" s="349"/>
      <c r="K267" s="349"/>
      <c r="L267" s="350"/>
    </row>
    <row r="268" spans="1:12" ht="19.5" thickBot="1">
      <c r="A268" s="421"/>
      <c r="B268" s="336" t="s">
        <v>4440</v>
      </c>
      <c r="C268" s="336" t="s">
        <v>4429</v>
      </c>
      <c r="D268" s="337">
        <v>16073</v>
      </c>
      <c r="E268" s="428"/>
      <c r="F268" s="431"/>
      <c r="G268" s="431"/>
      <c r="H268" s="348"/>
      <c r="I268" s="367"/>
      <c r="J268" s="344"/>
      <c r="K268" s="344"/>
      <c r="L268" s="345"/>
    </row>
    <row r="269" spans="1:12" ht="18.75">
      <c r="A269" s="419">
        <v>23</v>
      </c>
      <c r="B269" s="330" t="s">
        <v>4430</v>
      </c>
      <c r="C269" s="330" t="s">
        <v>4431</v>
      </c>
      <c r="D269" s="331">
        <v>18961</v>
      </c>
      <c r="E269" s="422"/>
      <c r="F269" s="422"/>
      <c r="G269" s="422"/>
      <c r="H269" s="347"/>
      <c r="I269" s="361"/>
      <c r="J269" s="351"/>
      <c r="K269" s="351"/>
      <c r="L269" s="352"/>
    </row>
    <row r="270" spans="1:12" ht="18.75">
      <c r="A270" s="420"/>
      <c r="B270" s="332" t="s">
        <v>4438</v>
      </c>
      <c r="C270" s="332" t="s">
        <v>4439</v>
      </c>
      <c r="D270" s="335">
        <v>18961</v>
      </c>
      <c r="E270" s="423"/>
      <c r="F270" s="423"/>
      <c r="G270" s="423"/>
      <c r="H270" s="346"/>
      <c r="I270" s="363"/>
      <c r="J270" s="349"/>
      <c r="K270" s="349"/>
      <c r="L270" s="350"/>
    </row>
    <row r="271" spans="1:12" ht="37.5">
      <c r="A271" s="420"/>
      <c r="B271" s="332" t="s">
        <v>4421</v>
      </c>
      <c r="C271" s="334" t="s">
        <v>4444</v>
      </c>
      <c r="D271" s="335">
        <v>3946</v>
      </c>
      <c r="E271" s="423"/>
      <c r="F271" s="423"/>
      <c r="G271" s="423"/>
      <c r="H271" s="346" t="s">
        <v>5114</v>
      </c>
      <c r="I271" s="363"/>
      <c r="J271" s="353"/>
      <c r="K271" s="353"/>
      <c r="L271" s="354"/>
    </row>
    <row r="272" spans="1:12" ht="18.75">
      <c r="A272" s="420"/>
      <c r="B272" s="332" t="s">
        <v>4422</v>
      </c>
      <c r="C272" s="332" t="s">
        <v>4426</v>
      </c>
      <c r="D272" s="335">
        <v>18961</v>
      </c>
      <c r="E272" s="423"/>
      <c r="F272" s="423"/>
      <c r="G272" s="423"/>
      <c r="H272" s="346"/>
      <c r="I272" s="363"/>
      <c r="J272" s="353"/>
      <c r="K272" s="353"/>
      <c r="L272" s="354"/>
    </row>
    <row r="273" spans="1:12" ht="18.75">
      <c r="A273" s="420"/>
      <c r="B273" s="332" t="s">
        <v>4423</v>
      </c>
      <c r="C273" s="332" t="s">
        <v>4427</v>
      </c>
      <c r="D273" s="335">
        <v>18961</v>
      </c>
      <c r="E273" s="423"/>
      <c r="F273" s="423"/>
      <c r="G273" s="423"/>
      <c r="H273" s="346"/>
      <c r="I273" s="363"/>
      <c r="J273" s="353"/>
      <c r="K273" s="353"/>
      <c r="L273" s="354"/>
    </row>
    <row r="274" spans="1:12" ht="18.75">
      <c r="A274" s="420"/>
      <c r="B274" s="332" t="s">
        <v>4424</v>
      </c>
      <c r="C274" s="332" t="s">
        <v>4428</v>
      </c>
      <c r="D274" s="335">
        <v>18961</v>
      </c>
      <c r="E274" s="423"/>
      <c r="F274" s="423"/>
      <c r="G274" s="423"/>
      <c r="H274" s="346"/>
      <c r="I274" s="363"/>
      <c r="J274" s="353"/>
      <c r="K274" s="353"/>
      <c r="L274" s="354"/>
    </row>
    <row r="275" spans="1:12" ht="18.75">
      <c r="A275" s="420"/>
      <c r="B275" s="332" t="s">
        <v>4425</v>
      </c>
      <c r="C275" s="332" t="s">
        <v>4429</v>
      </c>
      <c r="D275" s="335">
        <v>18961</v>
      </c>
      <c r="E275" s="423"/>
      <c r="F275" s="423"/>
      <c r="G275" s="423"/>
      <c r="H275" s="346"/>
      <c r="I275" s="363"/>
      <c r="J275" s="353"/>
      <c r="K275" s="353"/>
      <c r="L275" s="354"/>
    </row>
    <row r="276" spans="1:12" ht="18.75">
      <c r="A276" s="420"/>
      <c r="B276" s="332" t="s">
        <v>4432</v>
      </c>
      <c r="C276" s="332" t="s">
        <v>4433</v>
      </c>
      <c r="D276" s="335">
        <v>18961</v>
      </c>
      <c r="E276" s="423"/>
      <c r="F276" s="423"/>
      <c r="G276" s="423"/>
      <c r="H276" s="346"/>
      <c r="I276" s="363"/>
      <c r="J276" s="353"/>
      <c r="K276" s="353"/>
      <c r="L276" s="354"/>
    </row>
    <row r="277" spans="1:12" ht="18.75">
      <c r="A277" s="420"/>
      <c r="B277" s="332" t="s">
        <v>4434</v>
      </c>
      <c r="C277" s="332" t="s">
        <v>4435</v>
      </c>
      <c r="D277" s="335">
        <v>3946</v>
      </c>
      <c r="E277" s="423"/>
      <c r="F277" s="423"/>
      <c r="G277" s="423"/>
      <c r="H277" s="346" t="s">
        <v>4491</v>
      </c>
      <c r="I277" s="363"/>
      <c r="J277" s="353"/>
      <c r="K277" s="353"/>
      <c r="L277" s="354"/>
    </row>
    <row r="278" spans="1:12" ht="18.75">
      <c r="A278" s="420"/>
      <c r="B278" s="332" t="s">
        <v>4436</v>
      </c>
      <c r="C278" s="332" t="s">
        <v>4437</v>
      </c>
      <c r="D278" s="335">
        <v>3946</v>
      </c>
      <c r="E278" s="423"/>
      <c r="F278" s="423"/>
      <c r="G278" s="423"/>
      <c r="H278" s="359" t="s">
        <v>5115</v>
      </c>
      <c r="I278" s="363"/>
      <c r="J278" s="349"/>
      <c r="K278" s="349"/>
      <c r="L278" s="350"/>
    </row>
    <row r="279" spans="1:12" ht="19.5" thickBot="1">
      <c r="A279" s="421"/>
      <c r="B279" s="336" t="s">
        <v>4440</v>
      </c>
      <c r="C279" s="336" t="s">
        <v>4429</v>
      </c>
      <c r="D279" s="338">
        <v>18961</v>
      </c>
      <c r="E279" s="424"/>
      <c r="F279" s="424"/>
      <c r="G279" s="424"/>
      <c r="H279" s="348"/>
      <c r="I279" s="367"/>
      <c r="J279" s="344"/>
      <c r="K279" s="344"/>
      <c r="L279" s="345"/>
    </row>
    <row r="280" spans="1:12" ht="18.75">
      <c r="A280" s="419">
        <v>24</v>
      </c>
      <c r="B280" s="330" t="s">
        <v>4430</v>
      </c>
      <c r="C280" s="330" t="s">
        <v>4431</v>
      </c>
      <c r="D280" s="331">
        <v>18961</v>
      </c>
      <c r="E280" s="422"/>
      <c r="F280" s="422"/>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7.5">
      <c r="A282" s="420"/>
      <c r="B282" s="332" t="s">
        <v>4421</v>
      </c>
      <c r="C282" s="334" t="s">
        <v>4444</v>
      </c>
      <c r="D282" s="335">
        <v>3946</v>
      </c>
      <c r="E282" s="423"/>
      <c r="F282" s="423"/>
      <c r="G282" s="423"/>
      <c r="H282" s="346" t="s">
        <v>5116</v>
      </c>
      <c r="I282" s="363"/>
      <c r="J282" s="353"/>
      <c r="K282" s="353"/>
      <c r="L282" s="354"/>
    </row>
    <row r="283" spans="1:12" ht="18.75">
      <c r="A283" s="420"/>
      <c r="B283" s="332" t="s">
        <v>4422</v>
      </c>
      <c r="C283" s="332" t="s">
        <v>4426</v>
      </c>
      <c r="D283" s="335">
        <v>18961</v>
      </c>
      <c r="E283" s="423"/>
      <c r="F283" s="423"/>
      <c r="G283" s="423"/>
      <c r="H283" s="346"/>
      <c r="I283" s="363"/>
      <c r="J283" s="353"/>
      <c r="K283" s="353"/>
      <c r="L283" s="354"/>
    </row>
    <row r="284" spans="1:12" ht="18.75">
      <c r="A284" s="420"/>
      <c r="B284" s="332" t="s">
        <v>4423</v>
      </c>
      <c r="C284" s="332" t="s">
        <v>4427</v>
      </c>
      <c r="D284" s="335">
        <v>18961</v>
      </c>
      <c r="E284" s="423"/>
      <c r="F284" s="423"/>
      <c r="G284" s="423"/>
      <c r="H284" s="346"/>
      <c r="I284" s="363"/>
      <c r="J284" s="353"/>
      <c r="K284" s="353"/>
      <c r="L284" s="354"/>
    </row>
    <row r="285" spans="1:12" ht="18.75">
      <c r="A285" s="420"/>
      <c r="B285" s="332" t="s">
        <v>4424</v>
      </c>
      <c r="C285" s="332" t="s">
        <v>4428</v>
      </c>
      <c r="D285" s="335">
        <v>18961</v>
      </c>
      <c r="E285" s="423"/>
      <c r="F285" s="423"/>
      <c r="G285" s="423"/>
      <c r="H285" s="346"/>
      <c r="I285" s="363"/>
      <c r="J285" s="353"/>
      <c r="K285" s="353"/>
      <c r="L285" s="354"/>
    </row>
    <row r="286" spans="1:12" ht="18.75">
      <c r="A286" s="420"/>
      <c r="B286" s="332" t="s">
        <v>4425</v>
      </c>
      <c r="C286" s="332" t="s">
        <v>4429</v>
      </c>
      <c r="D286" s="335">
        <v>18961</v>
      </c>
      <c r="E286" s="423"/>
      <c r="F286" s="423"/>
      <c r="G286" s="423"/>
      <c r="H286" s="346"/>
      <c r="I286" s="363"/>
      <c r="J286" s="353"/>
      <c r="K286" s="353"/>
      <c r="L286" s="354"/>
    </row>
    <row r="287" spans="1:12" ht="18.75">
      <c r="A287" s="420"/>
      <c r="B287" s="332" t="s">
        <v>4432</v>
      </c>
      <c r="C287" s="332" t="s">
        <v>4433</v>
      </c>
      <c r="D287" s="335">
        <v>18961</v>
      </c>
      <c r="E287" s="423"/>
      <c r="F287" s="423"/>
      <c r="G287" s="423"/>
      <c r="H287" s="346"/>
      <c r="I287" s="363"/>
      <c r="J287" s="353"/>
      <c r="K287" s="353"/>
      <c r="L287" s="354"/>
    </row>
    <row r="288" spans="1:12" ht="18.75">
      <c r="A288" s="420"/>
      <c r="B288" s="332" t="s">
        <v>4434</v>
      </c>
      <c r="C288" s="332" t="s">
        <v>4435</v>
      </c>
      <c r="D288" s="335">
        <v>3946</v>
      </c>
      <c r="E288" s="423"/>
      <c r="F288" s="423"/>
      <c r="G288" s="423"/>
      <c r="H288" s="346" t="s">
        <v>4491</v>
      </c>
      <c r="I288" s="363"/>
      <c r="J288" s="353"/>
      <c r="K288" s="353"/>
      <c r="L288" s="354"/>
    </row>
    <row r="289" spans="1:12" ht="18.75">
      <c r="A289" s="420"/>
      <c r="B289" s="332" t="s">
        <v>4436</v>
      </c>
      <c r="C289" s="332" t="s">
        <v>4437</v>
      </c>
      <c r="D289" s="335">
        <v>3946</v>
      </c>
      <c r="E289" s="423"/>
      <c r="F289" s="423"/>
      <c r="G289" s="423"/>
      <c r="H289" s="359" t="s">
        <v>5115</v>
      </c>
      <c r="I289" s="363"/>
      <c r="J289" s="349"/>
      <c r="K289" s="349"/>
      <c r="L289" s="350"/>
    </row>
    <row r="290" spans="1:12" ht="19.5" thickBot="1">
      <c r="A290" s="421"/>
      <c r="B290" s="336" t="s">
        <v>4440</v>
      </c>
      <c r="C290" s="336" t="s">
        <v>4429</v>
      </c>
      <c r="D290" s="338">
        <v>18961</v>
      </c>
      <c r="E290" s="424"/>
      <c r="F290" s="424"/>
      <c r="G290" s="424"/>
      <c r="H290" s="348"/>
      <c r="I290" s="367"/>
      <c r="J290" s="344"/>
      <c r="K290" s="344"/>
      <c r="L290" s="345"/>
    </row>
    <row r="291" spans="1:12" ht="18.75">
      <c r="A291" s="419">
        <v>25</v>
      </c>
      <c r="B291" s="330" t="s">
        <v>4430</v>
      </c>
      <c r="C291" s="330" t="s">
        <v>4431</v>
      </c>
      <c r="D291" s="331">
        <v>18851</v>
      </c>
      <c r="E291" s="426" t="s">
        <v>5283</v>
      </c>
      <c r="F291" s="429">
        <v>41454</v>
      </c>
      <c r="G291" s="429"/>
      <c r="H291" s="347"/>
      <c r="I291" s="361"/>
      <c r="J291" s="351"/>
      <c r="K291" s="351"/>
      <c r="L291" s="352"/>
    </row>
    <row r="292" spans="1:12" ht="18.75">
      <c r="A292" s="420"/>
      <c r="B292" s="332" t="s">
        <v>4438</v>
      </c>
      <c r="C292" s="332" t="s">
        <v>4439</v>
      </c>
      <c r="D292" s="335">
        <v>18851</v>
      </c>
      <c r="E292" s="427"/>
      <c r="F292" s="430"/>
      <c r="G292" s="430"/>
      <c r="H292" s="346"/>
      <c r="I292" s="363"/>
      <c r="J292" s="349"/>
      <c r="K292" s="349"/>
      <c r="L292" s="350"/>
    </row>
    <row r="293" spans="1:12" ht="37.5">
      <c r="A293" s="420"/>
      <c r="B293" s="332" t="s">
        <v>4421</v>
      </c>
      <c r="C293" s="334" t="s">
        <v>4444</v>
      </c>
      <c r="D293" s="335">
        <v>6851</v>
      </c>
      <c r="E293" s="427"/>
      <c r="F293" s="430"/>
      <c r="G293" s="430"/>
      <c r="H293" s="346" t="s">
        <v>4493</v>
      </c>
      <c r="I293" s="363"/>
      <c r="J293" s="353"/>
      <c r="K293" s="353"/>
      <c r="L293" s="354"/>
    </row>
    <row r="294" spans="1:12" ht="18.75">
      <c r="A294" s="420"/>
      <c r="B294" s="332" t="s">
        <v>4422</v>
      </c>
      <c r="C294" s="332" t="s">
        <v>4426</v>
      </c>
      <c r="D294" s="335">
        <v>18851</v>
      </c>
      <c r="E294" s="427"/>
      <c r="F294" s="430"/>
      <c r="G294" s="430"/>
      <c r="H294" s="346"/>
      <c r="I294" s="363"/>
      <c r="J294" s="353"/>
      <c r="K294" s="353"/>
      <c r="L294" s="354"/>
    </row>
    <row r="295" spans="1:12" ht="18.75">
      <c r="A295" s="420"/>
      <c r="B295" s="332" t="s">
        <v>4423</v>
      </c>
      <c r="C295" s="332" t="s">
        <v>4427</v>
      </c>
      <c r="D295" s="335">
        <v>18851</v>
      </c>
      <c r="E295" s="427"/>
      <c r="F295" s="430"/>
      <c r="G295" s="430"/>
      <c r="H295" s="346"/>
      <c r="I295" s="363"/>
      <c r="J295" s="353"/>
      <c r="K295" s="353"/>
      <c r="L295" s="354"/>
    </row>
    <row r="296" spans="1:12" ht="18.75">
      <c r="A296" s="420"/>
      <c r="B296" s="332" t="s">
        <v>4424</v>
      </c>
      <c r="C296" s="332" t="s">
        <v>4428</v>
      </c>
      <c r="D296" s="335">
        <v>18851</v>
      </c>
      <c r="E296" s="427"/>
      <c r="F296" s="430"/>
      <c r="G296" s="430"/>
      <c r="H296" s="346"/>
      <c r="I296" s="363"/>
      <c r="J296" s="353"/>
      <c r="K296" s="353"/>
      <c r="L296" s="354"/>
    </row>
    <row r="297" spans="1:12" ht="18.75">
      <c r="A297" s="420"/>
      <c r="B297" s="332" t="s">
        <v>4425</v>
      </c>
      <c r="C297" s="332" t="s">
        <v>4429</v>
      </c>
      <c r="D297" s="335">
        <v>18851</v>
      </c>
      <c r="E297" s="427"/>
      <c r="F297" s="430"/>
      <c r="G297" s="430"/>
      <c r="H297" s="346"/>
      <c r="I297" s="363"/>
      <c r="J297" s="353"/>
      <c r="K297" s="353"/>
      <c r="L297" s="354"/>
    </row>
    <row r="298" spans="1:12" ht="18.75">
      <c r="A298" s="420"/>
      <c r="B298" s="332" t="s">
        <v>4432</v>
      </c>
      <c r="C298" s="332" t="s">
        <v>4433</v>
      </c>
      <c r="D298" s="335">
        <v>18851</v>
      </c>
      <c r="E298" s="427"/>
      <c r="F298" s="430"/>
      <c r="G298" s="430"/>
      <c r="H298" s="346"/>
      <c r="I298" s="363"/>
      <c r="J298" s="353"/>
      <c r="K298" s="353"/>
      <c r="L298" s="354"/>
    </row>
    <row r="299" spans="1:12" ht="18.75">
      <c r="A299" s="420"/>
      <c r="B299" s="332" t="s">
        <v>4434</v>
      </c>
      <c r="C299" s="332" t="s">
        <v>4435</v>
      </c>
      <c r="D299" s="335">
        <v>6851</v>
      </c>
      <c r="E299" s="427"/>
      <c r="F299" s="430"/>
      <c r="G299" s="430"/>
      <c r="H299" s="358" t="s">
        <v>4491</v>
      </c>
      <c r="I299" s="363"/>
      <c r="J299" s="353"/>
      <c r="K299" s="353"/>
      <c r="L299" s="354"/>
    </row>
    <row r="300" spans="1:12" ht="18.75">
      <c r="A300" s="420"/>
      <c r="B300" s="332" t="s">
        <v>4436</v>
      </c>
      <c r="C300" s="332" t="s">
        <v>4437</v>
      </c>
      <c r="D300" s="335">
        <v>0</v>
      </c>
      <c r="E300" s="427"/>
      <c r="F300" s="430"/>
      <c r="G300" s="430"/>
      <c r="H300" s="346" t="s">
        <v>5246</v>
      </c>
      <c r="I300" s="363"/>
      <c r="J300" s="349"/>
      <c r="K300" s="349"/>
      <c r="L300" s="350"/>
    </row>
    <row r="301" spans="1:12" ht="19.5" thickBot="1">
      <c r="A301" s="421"/>
      <c r="B301" s="336" t="s">
        <v>4440</v>
      </c>
      <c r="C301" s="336" t="s">
        <v>4429</v>
      </c>
      <c r="D301" s="335">
        <v>18851</v>
      </c>
      <c r="E301" s="428"/>
      <c r="F301" s="431"/>
      <c r="G301" s="431"/>
      <c r="H301" s="348"/>
      <c r="I301" s="367"/>
      <c r="J301" s="344"/>
      <c r="K301" s="344"/>
      <c r="L301" s="345"/>
    </row>
    <row r="302" spans="1:12" ht="18.75">
      <c r="A302" s="419">
        <v>26</v>
      </c>
      <c r="B302" s="330" t="s">
        <v>4430</v>
      </c>
      <c r="C302" s="330" t="s">
        <v>4431</v>
      </c>
      <c r="D302" s="331">
        <v>18828</v>
      </c>
      <c r="E302" s="422"/>
      <c r="F302" s="422"/>
      <c r="G302" s="422"/>
      <c r="H302" s="347"/>
      <c r="I302" s="361"/>
      <c r="J302" s="351"/>
      <c r="K302" s="351"/>
      <c r="L302" s="352"/>
    </row>
    <row r="303" spans="1:12" ht="18.75">
      <c r="A303" s="420"/>
      <c r="B303" s="332" t="s">
        <v>4438</v>
      </c>
      <c r="C303" s="332" t="s">
        <v>4439</v>
      </c>
      <c r="D303" s="335">
        <v>18828</v>
      </c>
      <c r="E303" s="423"/>
      <c r="F303" s="423"/>
      <c r="G303" s="423"/>
      <c r="H303" s="346"/>
      <c r="I303" s="363"/>
      <c r="J303" s="349"/>
      <c r="K303" s="349"/>
      <c r="L303" s="350"/>
    </row>
    <row r="304" spans="1:12" ht="37.5">
      <c r="A304" s="420"/>
      <c r="B304" s="332" t="s">
        <v>4421</v>
      </c>
      <c r="C304" s="334" t="s">
        <v>4444</v>
      </c>
      <c r="D304" s="335">
        <v>3545</v>
      </c>
      <c r="E304" s="423"/>
      <c r="F304" s="423"/>
      <c r="G304" s="423"/>
      <c r="H304" s="346" t="s">
        <v>5104</v>
      </c>
      <c r="I304" s="363"/>
      <c r="J304" s="353"/>
      <c r="K304" s="353"/>
      <c r="L304" s="354"/>
    </row>
    <row r="305" spans="1:12" ht="18.75">
      <c r="A305" s="420"/>
      <c r="B305" s="332" t="s">
        <v>4422</v>
      </c>
      <c r="C305" s="332" t="s">
        <v>4426</v>
      </c>
      <c r="D305" s="335">
        <v>18828</v>
      </c>
      <c r="E305" s="423"/>
      <c r="F305" s="423"/>
      <c r="G305" s="423"/>
      <c r="H305" s="346"/>
      <c r="I305" s="363"/>
      <c r="J305" s="353"/>
      <c r="K305" s="353"/>
      <c r="L305" s="354"/>
    </row>
    <row r="306" spans="1:12" ht="18.75">
      <c r="A306" s="420"/>
      <c r="B306" s="332" t="s">
        <v>4423</v>
      </c>
      <c r="C306" s="332" t="s">
        <v>4427</v>
      </c>
      <c r="D306" s="335">
        <v>18828</v>
      </c>
      <c r="E306" s="423"/>
      <c r="F306" s="423"/>
      <c r="G306" s="423"/>
      <c r="H306" s="346"/>
      <c r="I306" s="363"/>
      <c r="J306" s="353"/>
      <c r="K306" s="353"/>
      <c r="L306" s="354"/>
    </row>
    <row r="307" spans="1:12" ht="18.75">
      <c r="A307" s="420"/>
      <c r="B307" s="332" t="s">
        <v>4424</v>
      </c>
      <c r="C307" s="332" t="s">
        <v>4428</v>
      </c>
      <c r="D307" s="335">
        <v>18828</v>
      </c>
      <c r="E307" s="423"/>
      <c r="F307" s="423"/>
      <c r="G307" s="423"/>
      <c r="H307" s="346"/>
      <c r="I307" s="363"/>
      <c r="J307" s="353"/>
      <c r="K307" s="353"/>
      <c r="L307" s="354"/>
    </row>
    <row r="308" spans="1:12" ht="18.75">
      <c r="A308" s="420"/>
      <c r="B308" s="332" t="s">
        <v>4425</v>
      </c>
      <c r="C308" s="332" t="s">
        <v>4429</v>
      </c>
      <c r="D308" s="335">
        <v>18828</v>
      </c>
      <c r="E308" s="423"/>
      <c r="F308" s="423"/>
      <c r="G308" s="423"/>
      <c r="H308" s="346"/>
      <c r="I308" s="363"/>
      <c r="J308" s="353"/>
      <c r="K308" s="353"/>
      <c r="L308" s="354"/>
    </row>
    <row r="309" spans="1:12" ht="18.75">
      <c r="A309" s="420"/>
      <c r="B309" s="332" t="s">
        <v>4432</v>
      </c>
      <c r="C309" s="332" t="s">
        <v>4433</v>
      </c>
      <c r="D309" s="338">
        <v>18828</v>
      </c>
      <c r="E309" s="423"/>
      <c r="F309" s="423"/>
      <c r="G309" s="423"/>
      <c r="H309" s="346"/>
      <c r="I309" s="363"/>
      <c r="J309" s="353"/>
      <c r="K309" s="353"/>
      <c r="L309" s="354"/>
    </row>
    <row r="310" spans="1:12" ht="18.75">
      <c r="A310" s="420"/>
      <c r="B310" s="332" t="s">
        <v>4434</v>
      </c>
      <c r="C310" s="332" t="s">
        <v>4435</v>
      </c>
      <c r="D310" s="335">
        <v>6828</v>
      </c>
      <c r="E310" s="423"/>
      <c r="F310" s="423"/>
      <c r="G310" s="423"/>
      <c r="H310" s="346" t="s">
        <v>4491</v>
      </c>
      <c r="I310" s="363"/>
      <c r="J310" s="353"/>
      <c r="K310" s="353"/>
      <c r="L310" s="354"/>
    </row>
    <row r="311" spans="1:12" ht="18.75">
      <c r="A311" s="420"/>
      <c r="B311" s="332" t="s">
        <v>4436</v>
      </c>
      <c r="C311" s="332" t="s">
        <v>4437</v>
      </c>
      <c r="D311" s="335">
        <v>3545</v>
      </c>
      <c r="E311" s="423"/>
      <c r="F311" s="423"/>
      <c r="G311" s="423"/>
      <c r="H311" s="359" t="s">
        <v>5105</v>
      </c>
      <c r="I311" s="363"/>
      <c r="J311" s="349"/>
      <c r="K311" s="349"/>
      <c r="L311" s="350"/>
    </row>
    <row r="312" spans="1:12" ht="19.5" thickBot="1">
      <c r="A312" s="421"/>
      <c r="B312" s="336" t="s">
        <v>4440</v>
      </c>
      <c r="C312" s="336" t="s">
        <v>4429</v>
      </c>
      <c r="D312" s="337">
        <v>18828</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5277</v>
      </c>
      <c r="D315" s="340"/>
      <c r="E315" s="339"/>
      <c r="F315" s="341" t="s">
        <v>5145</v>
      </c>
      <c r="G315" s="339"/>
      <c r="H315" s="339"/>
      <c r="I315" s="339"/>
      <c r="J315" s="339"/>
      <c r="K315" s="339"/>
      <c r="L315" s="339"/>
    </row>
    <row r="316" spans="1:12" ht="18.75">
      <c r="A316" s="339" t="s">
        <v>5279</v>
      </c>
      <c r="B316" s="339"/>
      <c r="C316" s="339" t="s">
        <v>5301</v>
      </c>
      <c r="D316" s="339"/>
      <c r="E316" s="339"/>
      <c r="F316" s="339"/>
      <c r="G316" s="339" t="s">
        <v>5280</v>
      </c>
      <c r="H316" s="339"/>
      <c r="I316" s="339"/>
      <c r="J316" s="339"/>
      <c r="K316" s="339"/>
      <c r="L316" s="339"/>
    </row>
    <row r="317" spans="1:12" ht="18.75">
      <c r="A317" s="425" t="s">
        <v>5276</v>
      </c>
      <c r="B317" s="425"/>
      <c r="C317" s="115" t="s">
        <v>5278</v>
      </c>
      <c r="D317" s="339"/>
      <c r="E317" s="339"/>
      <c r="F317" s="115" t="s">
        <v>5281</v>
      </c>
      <c r="G317" s="339"/>
      <c r="H317" s="339"/>
      <c r="I317" s="339"/>
      <c r="J317" s="339"/>
      <c r="K317" s="339"/>
      <c r="L317" s="339"/>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2022-02-12T23:55:23Z</dcterms:modified>
</cp:coreProperties>
</file>